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https://ethz.sharepoint.com/sites/PRO-AKDI-00003387/Freigegebene Dokumente/Working Groups/AG Connectivity/Synthesebericht Eco/Revision/Final Versions/For Upload and Sharing/"/>
    </mc:Choice>
  </mc:AlternateContent>
  <xr:revisionPtr revIDLastSave="39" documentId="8_{7472370B-E926-F04D-8B1A-0B6C7DFBBFB2}" xr6:coauthVersionLast="47" xr6:coauthVersionMax="47" xr10:uidLastSave="{06939815-0757-FB44-850D-0E40D3C4F133}"/>
  <bookViews>
    <workbookView xWindow="1600" yWindow="1220" windowWidth="49600" windowHeight="23960" xr2:uid="{7A455350-83C7-7D40-BF98-A5CE9141EF6E}"/>
  </bookViews>
  <sheets>
    <sheet name="ReadMe" sheetId="7" r:id="rId1"/>
    <sheet name="Metadata" sheetId="3" r:id="rId2"/>
    <sheet name="Daten_Lang" sheetId="2" r:id="rId3"/>
    <sheet name="Daten_Zusammengefast" sheetId="1" r:id="rId4"/>
    <sheet name="Ressourcen" sheetId="4" r:id="rId5"/>
    <sheet name="Arten_vonInfoSpecies" sheetId="5" r:id="rId6"/>
    <sheet name="Arten_Metadata_vonInfoSpecies" sheetId="6" r:id="rId7"/>
  </sheets>
  <definedNames>
    <definedName name="ExterneDaten_3" localSheetId="3" hidden="1">Daten_Zusammengefast!$A$1:$R$414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79" i="2" l="1"/>
  <c r="T1061" i="2"/>
  <c r="T1060" i="2"/>
  <c r="M1054" i="2"/>
  <c r="T1053" i="2"/>
  <c r="Q1050" i="2"/>
  <c r="T1047" i="2"/>
  <c r="M1046" i="2"/>
  <c r="T1040" i="2"/>
  <c r="T1038" i="2"/>
  <c r="M1035" i="2"/>
  <c r="T1026" i="2"/>
  <c r="T1022" i="2"/>
  <c r="T1021" i="2"/>
  <c r="T1019" i="2"/>
  <c r="T1018" i="2"/>
  <c r="T1017" i="2"/>
  <c r="T1016" i="2"/>
  <c r="T1014" i="2"/>
  <c r="T1013" i="2"/>
  <c r="T1012" i="2"/>
  <c r="M1010" i="2"/>
  <c r="T1004" i="2"/>
  <c r="T1003" i="2"/>
  <c r="T1002" i="2"/>
  <c r="T1001" i="2"/>
  <c r="T1000" i="2"/>
  <c r="T999" i="2"/>
  <c r="T998" i="2"/>
  <c r="T996" i="2"/>
  <c r="T995" i="2"/>
  <c r="M993" i="2"/>
  <c r="T991" i="2"/>
  <c r="T990" i="2"/>
  <c r="T987" i="2"/>
  <c r="T986" i="2"/>
  <c r="T982" i="2"/>
  <c r="T981" i="2"/>
  <c r="T979" i="2"/>
  <c r="T976" i="2"/>
  <c r="T971" i="2"/>
  <c r="T970" i="2"/>
  <c r="M968" i="2"/>
  <c r="T966" i="2"/>
  <c r="T964" i="2"/>
  <c r="T963" i="2"/>
  <c r="T958" i="2"/>
  <c r="T957" i="2"/>
  <c r="T955" i="2"/>
  <c r="T954" i="2"/>
  <c r="T945" i="2"/>
  <c r="T938" i="2"/>
  <c r="Q929" i="2"/>
  <c r="Q928" i="2"/>
  <c r="M920" i="2"/>
  <c r="M915" i="2"/>
  <c r="M828" i="2"/>
  <c r="M815" i="2"/>
  <c r="M778" i="2"/>
  <c r="M671" i="2"/>
  <c r="M670" i="2"/>
  <c r="T669" i="2"/>
  <c r="T668" i="2"/>
  <c r="T667" i="2"/>
  <c r="T666" i="2"/>
  <c r="T665" i="2"/>
  <c r="T664" i="2"/>
  <c r="T662" i="2"/>
  <c r="T659" i="2"/>
  <c r="T648" i="2"/>
  <c r="M646" i="2"/>
  <c r="M637" i="2"/>
  <c r="M628" i="2"/>
  <c r="M597" i="2"/>
  <c r="M592" i="2"/>
  <c r="M539" i="2"/>
  <c r="T524" i="2"/>
  <c r="M521" i="2"/>
  <c r="T519" i="2"/>
  <c r="T474" i="2"/>
  <c r="T470" i="2"/>
  <c r="T462" i="2"/>
  <c r="T445" i="2"/>
  <c r="T439" i="2"/>
  <c r="M437" i="2"/>
  <c r="Q431" i="2"/>
  <c r="Q428" i="2"/>
  <c r="T413" i="2"/>
  <c r="T403" i="2"/>
  <c r="T398" i="2"/>
  <c r="T391" i="2"/>
  <c r="T387" i="2"/>
  <c r="T370" i="2"/>
  <c r="Q352" i="2"/>
  <c r="T350" i="2"/>
  <c r="T342" i="2"/>
  <c r="T335" i="2"/>
  <c r="T329" i="2"/>
  <c r="T326" i="2"/>
  <c r="M324" i="2"/>
  <c r="M319" i="2"/>
  <c r="T304" i="2"/>
  <c r="T284" i="2"/>
  <c r="T283" i="2"/>
  <c r="T270" i="2"/>
  <c r="T258" i="2"/>
  <c r="T256" i="2"/>
  <c r="T250" i="2"/>
  <c r="T246" i="2"/>
  <c r="T238" i="2"/>
  <c r="T237" i="2"/>
  <c r="Q176" i="2"/>
  <c r="M176" i="2"/>
  <c r="Q175" i="2"/>
  <c r="M175" i="2"/>
  <c r="T173" i="2"/>
  <c r="T166" i="2"/>
  <c r="M162" i="2"/>
  <c r="M155" i="2"/>
  <c r="T151" i="2"/>
  <c r="M135" i="2"/>
  <c r="M122" i="2"/>
  <c r="M112" i="2"/>
  <c r="M109" i="2"/>
  <c r="T104" i="2"/>
  <c r="T100" i="2"/>
  <c r="M95" i="2"/>
  <c r="M94" i="2"/>
  <c r="M93" i="2"/>
  <c r="M85" i="2"/>
  <c r="M84" i="2"/>
  <c r="M83" i="2"/>
  <c r="Q77" i="2"/>
  <c r="M77" i="2"/>
  <c r="M76" i="2"/>
  <c r="T75" i="2"/>
  <c r="Q69" i="2"/>
  <c r="M69" i="2"/>
  <c r="M68" i="2"/>
  <c r="T67" i="2"/>
  <c r="V60" i="2"/>
  <c r="V59" i="2"/>
  <c r="T59" i="2"/>
  <c r="V58" i="2"/>
  <c r="V55" i="2"/>
  <c r="V54" i="2"/>
  <c r="V53" i="2"/>
  <c r="V44" i="2"/>
  <c r="T38" i="2"/>
  <c r="V11" i="2"/>
  <c r="V10" i="2"/>
  <c r="V9" i="2"/>
  <c r="V4" i="2"/>
  <c r="V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Gnägi  Johanna</author>
  </authors>
  <commentList>
    <comment ref="A670" authorId="0" shapeId="0" xr:uid="{A500D8F8-EEB3-5049-8D40-93226E0792AB}">
      <text>
        <r>
          <rPr>
            <sz val="12"/>
            <color theme="1"/>
            <rFont val="Aptos Narrow"/>
            <family val="2"/>
            <scheme val="minor"/>
          </rPr>
          <t>Gnägi  Johanna:
Nicht in Artenliste unter Gilde 4 (sondern 2), im Report jedoch unter Gilde 4 aufgelistet.</t>
        </r>
      </text>
    </comment>
    <comment ref="A671" authorId="0" shapeId="0" xr:uid="{C2D5306C-3A75-3540-84B5-1FB84945BAD9}">
      <text>
        <r>
          <rPr>
            <sz val="12"/>
            <color theme="1"/>
            <rFont val="Aptos Narrow"/>
            <family val="2"/>
            <scheme val="minor"/>
          </rPr>
          <t>Gnägi  Johanna:
Nicht in Artenliste unter Gilde 4 (sondern 2), im Report jedoch unter Gilde 4 aufgelistet.</t>
        </r>
      </text>
    </comment>
    <comment ref="A672" authorId="0" shapeId="0" xr:uid="{C25DD08C-DCF8-9745-8727-7DDE78AD6E19}">
      <text>
        <r>
          <rPr>
            <sz val="12"/>
            <color theme="1"/>
            <rFont val="Aptos Narrow"/>
            <family val="2"/>
            <scheme val="minor"/>
          </rPr>
          <t>Gnägi  Johanna:
Nicht in Artenliste unter Gilde 4 (sondern 2), im Report jedoch unter Gilde 4 aufgelistet.</t>
        </r>
      </text>
    </comment>
    <comment ref="A673" authorId="0" shapeId="0" xr:uid="{001D6B23-5934-6F46-B4A5-0C19B038E86A}">
      <text>
        <r>
          <rPr>
            <sz val="12"/>
            <color theme="1"/>
            <rFont val="Aptos Narrow"/>
            <family val="2"/>
            <scheme val="minor"/>
          </rPr>
          <t>Gnägi  Johanna:
Nicht in Artenliste unter Gilde 4 (sondern 2), im Report jedoch unter Gilde 4 aufgelistet.</t>
        </r>
      </text>
    </comment>
    <comment ref="A674" authorId="0" shapeId="0" xr:uid="{229ABFC6-3668-6647-BB1D-87547B9F5859}">
      <text>
        <r>
          <rPr>
            <sz val="12"/>
            <color theme="1"/>
            <rFont val="Aptos Narrow"/>
            <family val="2"/>
            <scheme val="minor"/>
          </rPr>
          <t>Gnägi  Johanna:
Nicht in Artenliste unter Gilde 4 (sondern 2), im Report jedoch unter Gilde 4 aufgelistet.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F41393F-4CFA-FA45-B521-03C23CE73DC9}" keepAlive="1" name="Query - Gilden_Data_csv" description="Connection to the 'Gilden_Data_csv' query in the workbook." type="5" refreshedVersion="8" background="1" saveData="1">
    <dbPr connection="Provider=Microsoft.Mashup.OleDb.1;Data Source=$Workbook$;Location=Gilden_Data_csv;Extended Properties=&quot;&quot;" command="SELECT * FROM [Gilden_Data_csv]"/>
  </connection>
</connections>
</file>

<file path=xl/sharedStrings.xml><?xml version="1.0" encoding="utf-8"?>
<sst xmlns="http://schemas.openxmlformats.org/spreadsheetml/2006/main" count="31429" uniqueCount="7975">
  <si>
    <t>main_guilde</t>
  </si>
  <si>
    <t>species</t>
  </si>
  <si>
    <t>tax_id</t>
  </si>
  <si>
    <t>tax_group</t>
  </si>
  <si>
    <t>species_syn</t>
  </si>
  <si>
    <t>species_de</t>
  </si>
  <si>
    <t>add_guilds</t>
  </si>
  <si>
    <t>dd_low</t>
  </si>
  <si>
    <t>dd_high</t>
  </si>
  <si>
    <t>dd_mean</t>
  </si>
  <si>
    <t>hr_low</t>
  </si>
  <si>
    <t>hr_high</t>
  </si>
  <si>
    <t>hr_mean</t>
  </si>
  <si>
    <t>height</t>
  </si>
  <si>
    <t>seed_mass</t>
  </si>
  <si>
    <t>seed_size</t>
  </si>
  <si>
    <t>dd_info</t>
  </si>
  <si>
    <t>hr_info</t>
  </si>
  <si>
    <t>disp_type</t>
  </si>
  <si>
    <t>density</t>
  </si>
  <si>
    <t>barriers</t>
  </si>
  <si>
    <t>source</t>
  </si>
  <si>
    <t>Amblyodon dealbatus (Hedw.) P.Beauv.</t>
  </si>
  <si>
    <t>BRYO</t>
  </si>
  <si>
    <t/>
  </si>
  <si>
    <t>6,20,101</t>
  </si>
  <si>
    <t>2007 | UK, IE | https://www.brc.ac.uk/biblio/bryoatt-attributes-british-and-irish-mosses-liverworts-and-hornworts-spreadsheet</t>
  </si>
  <si>
    <t>Anthelia julacea (L.) Dumort.</t>
  </si>
  <si>
    <t>2,10</t>
  </si>
  <si>
    <t>Catoscopium nigritum (Hedw.) Brid.</t>
  </si>
  <si>
    <t>Chrysosplenium oppositifolium L.</t>
  </si>
  <si>
    <t>TRAC</t>
  </si>
  <si>
    <t>2</t>
  </si>
  <si>
    <t>DD class 1</t>
  </si>
  <si>
    <t>local non-specific dispersal</t>
  </si>
  <si>
    <t>Cochlearia pyrenaica DC.</t>
  </si>
  <si>
    <t>Graziana quadrifoglio</t>
  </si>
  <si>
    <t>MOLL</t>
  </si>
  <si>
    <t>lokalendemische Art</t>
  </si>
  <si>
    <t>2012 | CH | https://www.bafu.admin.ch/bafu/de/home/themen/biodiversitaet/publikationen-studien/publikationen/rote-liste-weichtiere.html</t>
  </si>
  <si>
    <t>Islamia minuta</t>
  </si>
  <si>
    <t>an Grundwasser gebunden</t>
  </si>
  <si>
    <t>Marsupella sphacelata (Lindenb.) Dumort.</t>
  </si>
  <si>
    <t>Philonotis caespitosa Jur.</t>
  </si>
  <si>
    <t>Potamophylax nigricornis</t>
  </si>
  <si>
    <t>TRIC</t>
  </si>
  <si>
    <t>1993 | DK | https://onlinelibrary.wiley.com/doi/10.1111/j.1365-2427.1993.tb00827.x</t>
  </si>
  <si>
    <t>Rana latastei Boulanger</t>
  </si>
  <si>
    <t>AMPH</t>
  </si>
  <si>
    <t>Italienischer Springfrosch</t>
  </si>
  <si>
    <t>5,26,101</t>
  </si>
  <si>
    <t>Distanz Sommerlebensräume Laichgewässer: einige hundert m bis ein km</t>
  </si>
  <si>
    <t>Migration zum Laichgewässer im Feb/März; Migration zum Sommerlebensraum auf dem Land im Juni</t>
  </si>
  <si>
    <t>Zerstörung der Laich- und Landhabitate; Grundwasserabsenkung ; Destruction of breeding sites</t>
  </si>
  <si>
    <t>2024 | CH | https://www.infofauna.ch/de/beratungsstellen/amphibien-karch/die-amphibien/arten/italienischer-springfrosch#moeurs ; 2015 | CH | https://www.infofauna.ch/sites/default/files/files/publications/zeitung_ital.-springfrosch.pdf ; 2023 | IT | https://doi.org/10.3390/ani13203187</t>
  </si>
  <si>
    <t>Salamandra salamandra</t>
  </si>
  <si>
    <t>Feuersalamander</t>
  </si>
  <si>
    <t>2,26</t>
  </si>
  <si>
    <t>most individuals moved less than 50 m within the same year; median: 23-33; range: 1-224 ; mean: 52-117, max: 503 ; Wanderdistanzen: 500m ; median: 200; range: 10 - 1900 ; Maximale Wanderdistanz: wenige hundert Meter</t>
  </si>
  <si>
    <t>Migration</t>
  </si>
  <si>
    <t>dry areas limit the body condition ; drying of stream, clearing and forest fire ; Waldstrassen, Fragmentierung der Wälder, Wasserqualität und Austrocknen kleiner Bäche sind eine Bedrohung; ausserdem durch eine mögliche Einschleppung eines pathogenen Pilzes bedroht</t>
  </si>
  <si>
    <t>2021 | AT | https://boris.unibe.ch/164229/ ; 2007 | DE | https://doi.org/10.1163/156853807782152543 ; 2025 | CH | https://www.infofauna.ch/de/beratungsstellen/amphibien-karch/die-amphibien/arten/salamandre-tachetee#gsc.tab=0 ; 2017 | DE | https://doi.org/10.1111/mec.14345 ; 1996 | BE | https://hdl.handle.net/2268/3224 ; 2004 | DE | https://www.bsh-natur.de/uploads/Merkbl%C3%A4tter/069%20-%20Amphibienwanderungen.pdf ; 2023 | CH | https://www.bafu.admin.ch/bafu/de/home/themen/biodiversitaet/publikationen-studien/publikationen/rote-liste-der-gefaehrdeten-arten-der-schweiz--amphibien.html ; 2023 | CA | https://onlinelibrary.wiley.com/doi/10.1111/geb.13786</t>
  </si>
  <si>
    <t>Saxifraga stellaris L.</t>
  </si>
  <si>
    <t>Sedum villosum L.</t>
  </si>
  <si>
    <t>Actitis hypoleucos Linnaeus, 1758</t>
  </si>
  <si>
    <t>AVES</t>
  </si>
  <si>
    <t>Flussuferläufer</t>
  </si>
  <si>
    <t>besideln Gebiete nach Revitalisierungen rasch, &lt; 1000m</t>
  </si>
  <si>
    <t>überwiegend Langstreckenzieher</t>
  </si>
  <si>
    <t>Dichte 1 Paar/km, max. 2.5 Paare/km ; Die Siedlungsdichte kann bis zu 2 Brutpaare auf 1 km Fliessgewässerlänge betragen.</t>
  </si>
  <si>
    <t>Hochwasser, Prädation, Erholungssuchende, Flusskanalisierungen, Kraftwerke, Kiesausbeutung</t>
  </si>
  <si>
    <t>2025 | CH | https://www.vogelwarte.ch/de/voegel-der-schweiz/flussuferlaeufer/ ; 2018 | CH | https://www.vogelwarte.ch/modx/assets/files/atlas/info_amtsstellen/Brutvogelatlas%202013-2016_D_low.pdf ; 2025 | DE | https://ffh-arten.naturschutzinformationen.nrw.de/ffh-arten/de/arten/vogelarten/kurzbeschreibung/103071</t>
  </si>
  <si>
    <t>Alburnoides bipunctatus</t>
  </si>
  <si>
    <t>PISC</t>
  </si>
  <si>
    <t>Schneider</t>
  </si>
  <si>
    <t>2025 | CH | https://species.infofauna.ch/groupe/64/portrait/1058</t>
  </si>
  <si>
    <t>Alytes obstetricans (Laurenti, 1768)</t>
  </si>
  <si>
    <t>Gemeine Geburtshelferkröte</t>
  </si>
  <si>
    <t>3,5,26,101</t>
  </si>
  <si>
    <t>Besiedlung neuer Gewässer erfolgt über Jungtiere (mehrere hundert m), Alttiere sind deutlich weniger mobil (&lt; 100m) ; kann innerhalb kurzer Zeit neue Lebensräume besideln bis 1500 (trotz Ortstreue), ausnahmsweise auch Distanzen von bis zu 2.5 - 3 km; nicht besonders wanderfreudig, halten sich zumeist im nahem Umfeld der Larvalgewässer auf (150 - 2000m) ; distance from water body for males and females: average: 42 - 47, maxium: 135 - 137</t>
  </si>
  <si>
    <t>2023 | CH | https://doi.org/10.1371/journal.pone.0293966 ; 2004 | DE | https://www.bsh-natur.de/uploads/Merkbl%C3%A4tter/069%20-%20Amphibienwanderungen.pdf ; 2019 | DE | https://ffh-arten.naturschutzinformationen.nrw.de/ffh-arten/de/arten/gruppe/amph_rept/kurzbeschreibung/102323 ; 2005 | CH | https://www.infofauna.ch/sites/default/files/files/publications/praxismerkblatt_geburtshelferkrote.pdf ; 2025 | CH | https://www.infofauna.ch/de/beratungsstellen/amphibien-karch/die-amphibien/arten/geburtshelferkroete#gsc.tab=0 ; 2025 | DE | https://www.bfn.de/artenportraits/alytes-obstetricans ; 2022 | ES | https://brill.com/view/journals/amre/43/4/article-p395_7.xml ; 2023 | CH | https://www.bafu.admin.ch/bafu/de/home/themen/biodiversitaet/publikationen-studien/publikationen/rote-liste-der-gefaehrdeten-arten-der-schweiz--amphibien.html</t>
  </si>
  <si>
    <t>Aongstroemia longipes (Sommerf.) Bruch &amp; Schimp.</t>
  </si>
  <si>
    <t>Bryum versicolor Bruch &amp; Schimp.</t>
  </si>
  <si>
    <t>3,4</t>
  </si>
  <si>
    <t>very localised dispersal, probably by water rather than wind</t>
  </si>
  <si>
    <t>2004 | AQ | https://www.cambridge.org/core/journals/antarctic-science/article/genetic-variation-and-dispersal-of-bryum-argenteum-and-hennediella-heimii-populations-in-the-garwood-valley-southern-victoria-land-antarctica/6AE83D98ED1B4E53EBC8D3D0E889FAEA</t>
  </si>
  <si>
    <t>Cardamine amara L.</t>
  </si>
  <si>
    <t>1</t>
  </si>
  <si>
    <t>DD class 2</t>
  </si>
  <si>
    <t>Carex bicolor All.</t>
  </si>
  <si>
    <t>Carex frigida All.</t>
  </si>
  <si>
    <t>local non-specific dispersal ; abiotic</t>
  </si>
  <si>
    <t>2019 | UK | https://onlinelibrary.wiley.com/doi/10.1111/ele.13255 ; 1996 | CH | https://onlinelibrary.wiley.com/doi/epdf/10.2307/3236415</t>
  </si>
  <si>
    <t>Charadrius dubius Scopoli, 1786</t>
  </si>
  <si>
    <t>Flussregenpfeifer</t>
  </si>
  <si>
    <t>3</t>
  </si>
  <si>
    <t>total orthodromic migration distance between breeding and wintering sites: average: 4'477'000; range: 3'056'000 - 6'127'000 ; average breeding dispersal distances: 0.8 (males) - 2.17 (females) km; distances moved between breeding sites: 2.1 for males, average 5.7 km, median 3.4 km for females; longest recorded breeding dispersal distance: 28 km (males), 43 km (females)</t>
  </si>
  <si>
    <t>Dichte höchstens 30 Paare/30km ; Die Siedlungsdichte kann bis zu 2 Brutpaare auf 1 km Fliessgewässerlänge betragen. Gewässer sind Teil des Brutgebietes, diese können jedoch räumlich vom eigentlichen Brutplatz getrennt liegen.</t>
  </si>
  <si>
    <t>Störungen durch Erholungssuchende, Prädation, Hochwasser</t>
  </si>
  <si>
    <t>2013 | SE | https://www.tandfonline.com/doi/full/10.1080/00063657.2013.843635?scroll=top&amp;needAccess=true#d1e355 ; 2025 | CH | https://www.vogelwarte.ch/de/voegel-der-schweiz/flussregenpfeifer/ ; 2018 | CH | https://www.vogelwarte.ch/modx/assets/files/atlas/info_amtsstellen/Brutvogelatlas%202013-2016_D_low.pdf ; 2015 | FI | https://ornisfennica.journal.fi/article/view/133878/82437 ; 2025 | DE | https://ffh-arten.naturschutzinformationen.nrw.de/ffh-arten/de/arten/vogelarten/kurzbeschreibung/103071</t>
  </si>
  <si>
    <t>Cinclus cinclus (Linnaeus, 1758)</t>
  </si>
  <si>
    <t>Wasseramsel</t>
  </si>
  <si>
    <t>&lt; 500m Revierlänge; Distanz bis zu den nächsten besetzen Nestern: teilweise nur 120 m</t>
  </si>
  <si>
    <t>Standvogel und Kurzstreckenzieher</t>
  </si>
  <si>
    <t>Dichte: 16 Paare/6.8 km, 25 Paare/13km, 15 Reviere/10km</t>
  </si>
  <si>
    <t>2025 | CH | https://www.vogelwarte.ch/de/voegel-der-schweiz/wasseramsel/ ; 2018 | CH | https://www.vogelwarte.ch/modx/assets/files/atlas/info_amtsstellen/Brutvogelatlas%202013-2016_D_low.pdf ; 2018 | UK | https://esajournals.onlinelibrary.wiley.com/doi/10.1002/ecy.2428</t>
  </si>
  <si>
    <t>Cottus gobio (Linnaeus, 1758)</t>
  </si>
  <si>
    <t>Groppe</t>
  </si>
  <si>
    <t>&lt; 1000 ; Groppen gehören zu den sogenannten Kurzdistanzwanderfischen.</t>
  </si>
  <si>
    <t>barriers block upstream migration ; obstructions that are at least 18 cm high block movement upstream</t>
  </si>
  <si>
    <t>2012 | CH, EU | https://doi.org/10.1007/s10592-011-0306-x ; 2017 | US | https://www.fws.gov/sites/default/files/documents/Ecological-Risk-Screening-Summary-European-Bullhead.pdf ; 2025 | CH | https://species.infofauna.ch/groupe/64/portrait/1103 ; 2025 | CH | https://ffh-arten.naturschutzinformationen.nrw.de/ffh-arten/de/arten/gruppe/fische/kurzbeschreibung/106821</t>
  </si>
  <si>
    <t>Epilobium fleischeri Hochst.</t>
  </si>
  <si>
    <t>DD class 5</t>
  </si>
  <si>
    <t>wind dispersal (anemochory) ; abiotic</t>
  </si>
  <si>
    <t>Hieracium staticifolium All.</t>
  </si>
  <si>
    <t>abiotic</t>
  </si>
  <si>
    <t>Hygrohypnum molle (Hedw.) Loeske</t>
  </si>
  <si>
    <t>Motacilla cinerea</t>
  </si>
  <si>
    <t>Gebirgsstelze</t>
  </si>
  <si>
    <t>&lt;500 Gewässerstrecke für ein Revier</t>
  </si>
  <si>
    <t>überwiegend Kurzsteckenzieher</t>
  </si>
  <si>
    <t>Dichte 19 Paare/10.5km, 2.5 Paare/km, 28 Paare/14km, 6 Familien/1.5km</t>
  </si>
  <si>
    <t>2025 | CH | https://www.vogelwarte.ch/de/voegel-der-schweiz/gebirgsstelze/ ; 2018 | CH | https://www.vogelwarte.ch/modx/assets/files/atlas/info_amtsstellen/Brutvogelatlas%202013-2016_D_low.pdf ; 2018 | UK | https://esajournals.onlinelibrary.wiley.com/action/downloadSupplement?doi=10.1002%2Fecy.2428&amp;file=ecy2428-sup-0002-AppendixS2.pdf</t>
  </si>
  <si>
    <t>Myricaria germanica (L.) Desv.</t>
  </si>
  <si>
    <t>101</t>
  </si>
  <si>
    <t>DD class 5 ; most: 10, max: 100</t>
  </si>
  <si>
    <t>abiotic ; wind dispersal (anemochory)</t>
  </si>
  <si>
    <t>2019 | UK | https://onlinelibrary.wiley.com/doi/10.1111/ele.13255 ; 2017 | CH | https://link.springer.com/article/10.1007/s10531-017-1347-3 ; 1996 | CH | https://onlinelibrary.wiley.com/doi/10.2307/3236415</t>
  </si>
  <si>
    <t>Salmo trutta (Linnaeus, 1758)</t>
  </si>
  <si>
    <t>Forelle</t>
  </si>
  <si>
    <t>&lt;80000, most between 10000-15000 ; &gt;100'000 - &gt;800'000</t>
  </si>
  <si>
    <t>Zerstörung oder Fehlen der Laichgewässer ; river fragmentation, weirs and dams</t>
  </si>
  <si>
    <t>2016 | NO | https://doi.org/10.1007/s00227-016-2820-3 ; 2018 | ES | https://peerj.com/articles/5730/ ; 2019 | NO | https://doi.org/10.1002/ece3.4760</t>
  </si>
  <si>
    <t>Telestes souffia (Risso, 1826)</t>
  </si>
  <si>
    <t>Strömer</t>
  </si>
  <si>
    <t>2025 | CH | https://species.infofauna.ch/groupe/64/portrait/1063</t>
  </si>
  <si>
    <t>Thymallus thymallus</t>
  </si>
  <si>
    <t>Europäische Äsche</t>
  </si>
  <si>
    <t>distances travelled during spawning migration</t>
  </si>
  <si>
    <t>2004 | BE | https://ceskadigitalniknihovna.cz/view/uuid:9e025bc7-3ca2-11e3-be71-001b21187a68?article=uuid:7e7ff03d-a96a-8dec-e8e9-c7497607d295&amp;source=knav ; 2025 | CH | https://species.infofauna.ch/groupe/64/portrait/1062</t>
  </si>
  <si>
    <t>Aloina aloides aggr.</t>
  </si>
  <si>
    <t>12,14,22,102</t>
  </si>
  <si>
    <t>2,5,26,101</t>
  </si>
  <si>
    <t>Andrena vaga</t>
  </si>
  <si>
    <t>APID</t>
  </si>
  <si>
    <t>females minmize the risk of parasitism by flying distances of more than 200 meters before establishing a new nest ; foraging distance ; Die max. Entfernung, in der sich die Weibchen von ihrem Nest entfernten, betrug ca. 510 m (bei dieser Entfernung fanden nur 10% der Weibchen ihr Nest wieder).</t>
  </si>
  <si>
    <t>1978 | US | https://www.jstor.org/stable/25083870?saml_data=eyJzYW1sVG9rZW4iOiI0ZDIwZWRlMy0wYzNmLTRjOTItOTZjNi00ODA1ZDkxMGI2MzUiLCJpbnN0aXR1dGlvbklkcyI6WyI2NWRkMDkyOC05YmZiLTQ1ZTUtOTNhNy1iNzA1OTkzMmE4ZjciXX0 ; 2003 | DE | https://link.springer.com/article/10.1007/s10144-003-0156-6 ; 2002 | DE | https://besjournals.onlinelibrary.wiley.com/doi/10.1046/j.1365-2656.2002.00641.x ; 2025 | DE | https://www.wildbienen.info/steckbriefe/andrena_vaga.php ; 2025 | CH | https://species.infofauna.ch/groupe/1/portrait/384</t>
  </si>
  <si>
    <t>Andrena ventralis</t>
  </si>
  <si>
    <t>2025 | CH | https://species.infofauna.ch/groupe/1/portrait/460</t>
  </si>
  <si>
    <t>Bombina variegata</t>
  </si>
  <si>
    <t>Gelbbauchunke</t>
  </si>
  <si>
    <t>6,26,101</t>
  </si>
  <si>
    <t>wanderfreugie Jungtiere, die neue Lebensräume über mehrere Kilometer hinweg besiedeln, Alttiere sind hingegen ortstreu ; In Distanzen von 500 m bis max. 2 km können frisch entstandene Tümpfel rasch biesedelt werden. ; Besiedlungen der neu erstellten Gewässer traten mehrheitlich in einem umkreis von 200 - 300 m einer bestehenden Population auf. Gelbbauunke ist ein eher schlechter Wanderer. ; max. 4000, meistens: 1000 - 1500 ; recapture at distances up to 1300 m from the ponds where they were marked; median between-pond distance: 122; average between-pond distance moved: 161 (males) - 172 (females) ; maximal moved distance: 228, average moved distance between captures:18.7 - 63.8 ; &gt; 2000; &lt; 90 m / Nacht, &lt; 200 m / Woche, juvenile Tiere: &lt; 1 km / Jahr; adulte Tiere sehr standorttreu: 10 - 150</t>
  </si>
  <si>
    <t>2005 | CH | https://www.infofauna.ch/sites/default/files/files/publications/gelbbauchunke.pdf ; 2011 | CH | https://www.infofauna.ch/sites/default/files/files/publications/praxismerkblatt_gelbbauchunke.pdf ; 2014 | CH | https://www.infofauna.ch/sites/default/files/files/publications/zusammenfassung_workshop_bova_deutsch_0.pdf ; 2025 | CH | https://www.infofauna.ch/de/beratungsstellen/amphibien-karch/die-amphibien/arten/gelbbauchunke#gsc.tab=0 ; 2024 | DE | https://www.bfn.de/artenportraits/bombina-variegata ; 2008 | RO | https://adatbank.ro/vendeg/htmlk/pdf7314.pdf ; 1980 | BG | https://www.jstor.org/stable/3891879?casa_token=NUXYcPBHvV4AAAAA%3AwXxMREOjQ8wD0z7JaR7DPIYa1-gzmGl5vqyQVVdgtO1seaxAnTjifs7XnnN2WYXUm092wVAKW4FGeJ2kjN_xOn4OIk-yNpWPNhH07eB_lbmVuHhXKYsbtg&amp;seq=3 ; 2024 | DE | https://ffh-arten.naturschutzinformationen.nrw.de/ffh-arten/de/arten/gruppe/amph_rept/steckbrief/102324 ; 2004 | DE | https://www.bsh-natur.de/uploads/Merkbl%C3%A4tter/069%20-%20Amphibienwanderungen.pdf ; 2023 | CA | https://onlinelibrary.wiley.com/doi/10.1111/geb.13786</t>
  </si>
  <si>
    <t>2,4</t>
  </si>
  <si>
    <t>Dasypoda hirtipes</t>
  </si>
  <si>
    <t>Nistplatz und Nahrungsraum können bis zu 300 m auseinanderliegen, sind aber meist räumlich eng vernetzt ; Wichtig ist die räumliche Nähr von Nahrungsräumen und Nistplätzen (Zielgrösse max.300 m)</t>
  </si>
  <si>
    <t>Lebensraumzerstörung</t>
  </si>
  <si>
    <t>2025 | DE | https://wildbienen.info/steckbriefe/dasypoda_hirtipes.php ; 2025 | CH | https://species.infofauna.ch/groupe/1/portrait/1344</t>
  </si>
  <si>
    <t>Ephemerum cohaerens (Hedw.) Hampe</t>
  </si>
  <si>
    <t>5,7,10,22,101</t>
  </si>
  <si>
    <t>Epidalea calamita</t>
  </si>
  <si>
    <t>Kreuzkröte</t>
  </si>
  <si>
    <t>26</t>
  </si>
  <si>
    <t>Jungtiere sind sehr wanderfreudig; mehrere km ; neue Lebensräume sind in Distanz von 3-4 km besiedelt worden, maximale Wanderdistanz: 5 km, durchschnittliche Ausbreitungsdistanz: 700 m; während der Fortpflanzungszeit bleiben die Tiere in der Umgebung des Teiches und wandern nur wenig: 100 - 200m ; 1000-3000, max. 5000; Jungtiere legen grosse Distanzen zurück, während der Ausbreitung können Jungtiere bis zu 300 m pro Nacht zurücklegen; meistens bleiben sie nahe bei den Gewässern (240 - 700) ; maximale Wanderdistanz: mehrere km, sind zur springeden Dislokation befähigt: bei Verschlechterung des Lebensraums verlassen sie die Laichgewässer und siedeln sich in weiterer Entfernung an, hier werden sie dann wieder ortstreu ; during the breeding season: up to 500 m, after breeding season: 164 - 1201 m; maximum distance observed between daily recordings: 125 - 353</t>
  </si>
  <si>
    <t>Winterquartiere liegen meist in Nähe der Fortpflanzungsgebiete</t>
  </si>
  <si>
    <t>stark darauf angewiesen, dass die Schutzmassnahmen weitergeführt und verstärkt werden</t>
  </si>
  <si>
    <t>2010 | CH | https://www.infofauna.ch/sites/default/files/files/publications/praxismerkblatt_kreuzkrote.pdf ; 2012 | CH | https://www.infofauna.ch/sites/default/files/files/publications/diskussionsrunde_kreuzkroten-workshop_30112012.pdf ; 2024 | DE | https://www.bfn.de/artenportraits/epidalea-calamita ; 2025 | CH | https://www.infofauna.ch/de/beratungsstellen/amphibien-karch/die-amphibien/arten/kreuzkroete#gsc.tab=0 ; 2004 | DE | https://www.bsh-natur.de/uploads/Merkbl%C3%A4tter/069%20-%20Amphibienwanderungen.pdf ; 2024 | CH | https://www.sciencedirect.com/science/article/pii/S0167880924001671?via%3Dihub ; 2000 | ES | https://brill.com/view/journals/amre/21/3/article-p357_10.xml ; 2023 | CH | https://www.bafu.admin.ch/bafu/de/home/themen/biodiversitaet/publikationen-studien/publikationen/rote-liste-der-gefaehrdeten-arten-der-schweiz--amphibien.html ; 2023 | CA | https://onlinelibrary.wiley.com/doi/10.1111/geb.13786</t>
  </si>
  <si>
    <t>Erucastrum gallicum (Willd.) O. E. Schulz</t>
  </si>
  <si>
    <t>10</t>
  </si>
  <si>
    <t>DD class 2 ; dispersal by birds</t>
  </si>
  <si>
    <t>2008 | PL | https://www.researchgate.net/profile/Joanna-Czarnecka-3/publication/228627169_The_potential_role_of_nests_of_black-billed_Magpie_Pica_pica_L_in_accumulation_and_dispersal_of_seeds_in_agricultural_landscape/links/0c9605261028026633000000/The-potential-role-of-nests-of-black-billed-Magpie-Pica-pica-L-in-accumulation-and-dispersal-of-seeds-in-agricultural-landscape.pdf</t>
  </si>
  <si>
    <t>Galeopsis angustifolia Hoffm.</t>
  </si>
  <si>
    <t>Lasioglossum interruptum</t>
  </si>
  <si>
    <t>14.102</t>
  </si>
  <si>
    <t>2025 | CH | https://species.infofauna.ch/groupe/1/portrait/1234</t>
  </si>
  <si>
    <t>Megachile parietina</t>
  </si>
  <si>
    <t>Blütenbesuch bis max 300 m vom Nest entfernt ; Die Flugdistanz bei der Nahrungssuche beträgt rund 300 m. (Amiet et al. 2004, Westrich 2018) ; Die Weibchen sammeln bis zu 300 m weit entfernt vom Nest</t>
  </si>
  <si>
    <t>2019 | CH | https://www.zh.ch/content/dam/zhweb/bilder-dokumente/themen/umwelt-tiere/naturschutz/artenschutz/merkblatt_schwarze_moertelbiene.pdf ; 2025 | CH | https://species.infofauna.ch/groupe/1/portrait/2604 ; 2025 | DE | https://www.wildbienen.info/steckbriefe/megachile_parietina.php</t>
  </si>
  <si>
    <t>Merops apiaster</t>
  </si>
  <si>
    <t>Bienenfresser</t>
  </si>
  <si>
    <t>mean distance between posistion points and nesting burrow during breeding: 0.2 (Q1-Q3: 0.1-0.38 km); post-breeding: 3.9 (Q1-Q3: 1.83 - 5.25 km)</t>
  </si>
  <si>
    <t>Langstreckenzieher, regelmässiger Durchzügler</t>
  </si>
  <si>
    <t>2024 | CH | https://www.vogelwarte.ch/de/voegel-der-schweiz/bienenfresser/ ; 2020 | DE | https://bioone.org/journals/ardea/volume-107/issue-3/arde.v107i3.a6/Space-Use-and-Daily-Movement-Patterns-of-the-European-Bee/10.5253/arde.v107i3.a6.full</t>
  </si>
  <si>
    <t>Microbryum davallianum (Sm.) R.H.Zander</t>
  </si>
  <si>
    <t>4,10,22</t>
  </si>
  <si>
    <t>Oedipoda caerulescens</t>
  </si>
  <si>
    <t>ORTH</t>
  </si>
  <si>
    <t>gute Ausbreitungsfähigkeit (gute Flieger): bis 300m; wenig wanderfreudig ; bis 50, manchmal weitere Flüge; ortstreu ; nach 1 - 2 Jahren: mean: 18 - 52, max: 54 - 80; nach 3 - 21 Tagen: mean: 6 - 13, max: 27 - 54 ; max. migration distance in two days: 210m ; gute Flugfähigkeit; grosses Ausbreitungspotential ; geringe Wanderfreudigkeit; standorttreu; besiedelt nur selten neue Gebiete auf natürlichem Weg</t>
  </si>
  <si>
    <t>natural succession is a threat ; Nutzungsaufgabe (fehlende Beweidung oder Mahd), Nutzungsintensivierung, Zersiedlung, Lebensraumverluste</t>
  </si>
  <si>
    <t>2004 | CH | https://www.zh.ch/content/dam/zhweb/bilder-dokumente/themen/umwelt-tiere/naturschutz/artenschutz/aktionsplaene-fauna/heuschrecken/oedipoda_caerulescens_ap.pdf ; 2017 | CH | https://academic.oup.com/jinsectscience/article/17/1/10/2769351?login=false ; 1999 | DE | https://www.webofscience.com/wos/woscc/full-record/WOS:000089179800062 ; 2017 | CH | https://www.infofauna.ch/sites/default/files/files/publications/bericht_54_klaiber_web.pdf ; 2025 | CH | https://www.orthoptera.ch/wiki/arten/caelifera/oedipodinae/item/oedipoda-caerulescens?highlight=WyJvZWRpcG9kYSIsIm9lZGlwb2RhLWFydGVuIiwiY2FlcnVsZXNjZW5zIl0=</t>
  </si>
  <si>
    <t>Physcomitrium patens (Hedw.) Mitt.</t>
  </si>
  <si>
    <t>long range dispersal by birds rather than by wind</t>
  </si>
  <si>
    <t>2014 | DE | https://bmcecolevol.biomedcentral.com/articles/10.1186/1471-2148-14-158</t>
  </si>
  <si>
    <t>Reseda lutea L.</t>
  </si>
  <si>
    <t>DD class 3</t>
  </si>
  <si>
    <t>ant dispersal (myrmecochory)</t>
  </si>
  <si>
    <t>Riparia riparia (Linnaeus, 1758)</t>
  </si>
  <si>
    <t>Uferschwalbe</t>
  </si>
  <si>
    <t>their feeding territory did not extend over one-half mile from the nesting site ; dispersal: 144000 m; migration: 3454000 m</t>
  </si>
  <si>
    <t>Langstreckenzieher, regelmässiger Durchzügler ; Zugvogel, Langstreckenzieher</t>
  </si>
  <si>
    <t>zu wenige offene Kiesgruben</t>
  </si>
  <si>
    <t>1941 | US | https://sora.unm.edu/sites/default/files/journals/auk/v058n01/p0052-p0055.pdf ; 2024 | CH | https://www.vogelwarte.ch/de/voegel-der-schweiz/uferschwalbe/ ; 2018 | CH | https://www.vogelwarte.ch/modx/assets/files/atlas/info_amtsstellen/Brutvogelatlas%202013-2016_D_low.pdf ; 2025 | DE | https://ffh-arten.naturschutzinformationen.nrw.de/ffh-arten/de/arten/vogelarten/kurzbeschreibung/103148 ; 2023 | CA | https://onlinelibrary.wiley.com/doi/10.1111/geb.13786 ; 2018 | UK | https://esajournals.onlinelibrary.wiley.com/doi/10.1002/ecy.2428</t>
  </si>
  <si>
    <t>Verbascum thapsus subsp. montanum (Schrad.) Bonnier &amp; Layens</t>
  </si>
  <si>
    <t>Acrocephalus arundinaceus (Temminck &amp; Schlegel, 1847)</t>
  </si>
  <si>
    <t>Drosselrohrsänger</t>
  </si>
  <si>
    <t>adult dispersal distance: 0.58 - 10.3, juvenile dispersal distance: 3.1 km ; mean flight distances for migration</t>
  </si>
  <si>
    <t>besiedeln grossflächige Schilfbestände, manchmal aber auch kleinere Flächen und schmale Schilfstreifen von weniger als 0.1 ha Grösse ; Die Brutreviere haben meist eine Grösse von unter 0,4 ha</t>
  </si>
  <si>
    <t>Langstreckenzieher</t>
  </si>
  <si>
    <t>2010 | NL | https://bioone.org/journals/ardea/volume-98/issue-3/078.098.0312/Modelling-Small-Scale-Dispersal-of-the-Great-Reed-Warbler-Acrocephalus/10.5253/078.098.0312.full ; 2025 | CH | https://www.vogelwarte.ch/de/voegel-der-schweiz/drosselrohrsaenger/ ; 2018 | CH | https://www.vogelwarte.ch/modx/assets/files/atlas/info_amtsstellen/Brutvogelatlas%202013-2016_D_low.pdf ; 2024 | PL | https://www.tandfonline.com/doi/epdf/10.1080/24750263.2024.2350199?needAccess=true ; 2025 | DE | https://ffh-arten.naturschutzinformationen.nrw.de/ffh-arten/de/arten/vogelarten/kurzbeschreibung/103088</t>
  </si>
  <si>
    <t>Alburnus alborella (De Filippi, 1844)</t>
  </si>
  <si>
    <t>Laube</t>
  </si>
  <si>
    <t>96/154 recaptures were taken within 225 m of their home range ; HR of an entire fish population includes a river section of at least 120 km</t>
  </si>
  <si>
    <t>2025 | CH | https://species.infofauna.ch/groupe/64/portrait/1124 ; 1965 | UK | https://www.jstor.org/stable/pdf/2374.pdf?casa_token=GUx2waBorSwAAAAA:fCZE86GHQdJOxPAQsVxcWTRDq0HZtl6KqR6Fwuu-R5Wy6hjwkt5QoFx98E0Cuftrrj6tTng5psQ4-cwGRlxYG9Wr7ZLHq62KawTpSaMrgHKAoghQmVEPfA ; 2003 | DE | https://onlinelibrary.wiley.com/doi/full/10.1046/j.1439-0426.2003.00495.x</t>
  </si>
  <si>
    <t>Alcedo atthis (Linnaeus, 1758)</t>
  </si>
  <si>
    <t>Eisvogel</t>
  </si>
  <si>
    <t>Nahrungssuche ; median natal dispersal of young brids: 5.95 km, range: 1.2 - 74km; median breeding dispersal of adult birds: 0km, range: 0 - 10km ; in optimal ausgestatteten Habitaten kommt ein Brutpaar mit z.T. weniger als 1 km Uferlänge aus ; most: 9'000, max: 250'000; Die Grösse eines Brutreviers wird auf 1 bis 2,5 km (kleine Fliessgewässer) beziehungsweise auf 4 bis 7 km (grössere Flüsse) geschätzt.</t>
  </si>
  <si>
    <t>Dichte 4.7 (1-9) Paare/18km; 6.0 (4-7) Paare/31km; max. 4 Paare /1km</t>
  </si>
  <si>
    <t>winterliche Kälteperioden, Hochwasser</t>
  </si>
  <si>
    <t>2021 | FR | https://avianres.biomedcentral.com/articles/10.1186/s40657-021-00267-4 ; 1987 | MY | https://link.springer.com/article/10.1007/BF01644660 ; 2021 | CZ, SK | https://bioone.org/journals/ardea/volume-109/issue-1/arde.v109i1.a2/The-Effect-of-Age-Sex-and-Winter-Severity-on-Return/10.5253/arde.v109i1.a2.full ; 2009 | CH | https://www.waldwissen.net/de/lebensraum-wald/tiere-im-wald/voegel/botschafter-fuer-klare-fluesse ; 2025 | CH | https://www.vogelwarte.ch/de/voegel-der-schweiz/eisvogel/ ; 2018 | CH | https://www.vogelwarte.ch/modx/assets/files/atlas/info_amtsstellen/Brutvogelatlas%202013-2016_D_low.pdf ; 1976 | UK | https://www.tandfonline.com/doi/epdf/10.1080/00063657709476527?needAccess=true ; 2025 | DE | https://ffh-arten.naturschutzinformationen.nrw.de/ffh-arten/de/arten/vogelarten/kurzbeschreibung/102951 ; 2018 | UK | https://esajournals.onlinelibrary.wiley.com/doi/10.1002/ecy.2428</t>
  </si>
  <si>
    <t>Austropotamobius pallipes Lereboullet, 1858</t>
  </si>
  <si>
    <t>CRUS</t>
  </si>
  <si>
    <t>mean daily movements for males and females 1.5 - 4.6, maximum moved in 10 days: 300m, median distance of foraging movements: 10m ; distances moved within a day: 0 - 195, max: 1200, overall more short-distance movements (&lt; 20m) than long-distance movements (&gt;20m) ; &gt; 3000, per day: 1.7 (females) - 4.2 (males), per month (male): 101m ; &lt; 70, max: 100</t>
  </si>
  <si>
    <t>2008 | UK | https://onlinelibrary.wiley.com/doi/10.1046/j.1365-2427.2000.00603.x ; 2016 | DE | https://edoc.unibas.ch/52948/1/AI_2016_Hirsch_etal.pdf ; 2002 | FR | https://www.kmae-journal.org/articles/kmae/pdf/2002/03/kmae200236705.pdf ; 2006 | UK | https://onlinelibrary.wiley.com/doi/10.1111/j.1365-2427.2006.01578.x ; 2025 | CH | https://species.infofauna.ch/groupe/141/portrait/2255</t>
  </si>
  <si>
    <t>Boyeria irene (Fonscolombe, 1838)</t>
  </si>
  <si>
    <t>ODON</t>
  </si>
  <si>
    <t>mehrere hundert km: unwahrscheinlich aber nicht unmöglich; Neubesiedler und einer langsamen Ausbreitungstendenz</t>
  </si>
  <si>
    <t>Nährstoffzufuhr, Uferverbauungen, Wellenschlag, Fische</t>
  </si>
  <si>
    <t>2021 | DE | https://www.ag-libellen-nds-hb.de/wp-content/uploads/2023/01/4.38-Boyeria-irene.pdf ; 2025 | CH | https://www.libellenschutz.ch/component/finder/search?q=boyeria+irene&amp;Itemid=101</t>
  </si>
  <si>
    <t>Bryum gemmiparum De Not.</t>
  </si>
  <si>
    <t>Calopteryx splendens s.l.</t>
  </si>
  <si>
    <t>Die Art kann mehrere Kilometer über Land fliegen und kann weitab von ihrem Entwicklungsgewässer auch an Stehgewässern beobachtet werden.</t>
  </si>
  <si>
    <t>Begradigungen, Hartverbauungen, maschinelle Räumungen, Gewässerbelastungen</t>
  </si>
  <si>
    <t>2025 | CH | https://www.libellenschutz.ch/arten/zygoptera/calopterygidae/item/calopteryx-splendens?highlight=WyJjYWxvcHRlcnl4Il0=</t>
  </si>
  <si>
    <t>Drepanocladus polygamus (Schimp.) Hedenäs</t>
  </si>
  <si>
    <t>6.101</t>
  </si>
  <si>
    <t>Erythromma najas</t>
  </si>
  <si>
    <t>capable of relatively long distance dispersal over inhospitable habitat, e.g. 100 km over sea, with an average of 28 km per year</t>
  </si>
  <si>
    <t>zu hoher Fischbesatz, Entfernen von Wasserpflanzen, Ablassen von Teichen</t>
  </si>
  <si>
    <t>2023 | UK | https://resjournals.onlinelibrary.wiley.com/doi/10.1111/icad.12630 ; 2010 | UK | https://link.springer.com/article/10.1007/s10530-010-9779-7 ; 2025 | CH | https://www.libellenschutz.ch/arten/zygoptera/coenagrionidae/item/erythromma-najas?highlight=WyJlcnl0aHJvbW1hIl0=</t>
  </si>
  <si>
    <t>Glyceria fluitans (L.) R. Br.</t>
  </si>
  <si>
    <t>DD class 6</t>
  </si>
  <si>
    <t>dispered in animal gastrointestinal tract (epizoochory)</t>
  </si>
  <si>
    <t>Groenlandia densa (L.) Fourr.</t>
  </si>
  <si>
    <t>water dispersal (hydrochory)</t>
  </si>
  <si>
    <t>Ixobrychus minutus (Linnaeus, 1766)</t>
  </si>
  <si>
    <t>Zwergdommel</t>
  </si>
  <si>
    <t>Dürrejahre und Lebensraumveränderungen in Afrika</t>
  </si>
  <si>
    <t>2024 | CH | https://www.vogelwarte.ch/de/voegel-der-schweiz/zwergdommel/ ; 2018 | CH | https://www.vogelwarte.ch/modx/assets/files/atlas/info_amtsstellen/Brutvogelatlas%202013-2016_D_low.pdf</t>
  </si>
  <si>
    <t>Nasturtium officinale R. Br.</t>
  </si>
  <si>
    <t>1.2</t>
  </si>
  <si>
    <t>Oxygastra curtisii</t>
  </si>
  <si>
    <t>einzlene Tiere legen lange Flugdistanzen zurück (70000); Männchen patroullieren entlang der Ufer (10-20m) ; &gt; 3000 m maximale Flugdistanzen einer Fang-Wiederfang-Studie von Ott et al. 2007 ; Männchen sind territorial und patroullieren entlang der Ufer</t>
  </si>
  <si>
    <t>Veränderungen der Uferstruktur, Gewässerverschmutzungen</t>
  </si>
  <si>
    <t>2024 | DE | https://www.bfn.de/artenportraits/oxygastra-curtisii ; 2007 | DE | https://www.bfn.de/artenportraits/oxygastra-curtisii ; 2025 | CH | https://www.libellenschutz.ch/arten/anisoptera/corduliidae/item/oxygastra-curtisii</t>
  </si>
  <si>
    <t>Potamogeton natans L.</t>
  </si>
  <si>
    <t>5.101</t>
  </si>
  <si>
    <t>Rallus aquaticus</t>
  </si>
  <si>
    <t>Wasserralle</t>
  </si>
  <si>
    <t>during 1 month</t>
  </si>
  <si>
    <t>individuals used overlapping home ranges</t>
  </si>
  <si>
    <t>Standvogel und Kurzstreckenzieher ; no migration</t>
  </si>
  <si>
    <t>Dichte max. 25 Reviere/10ha ; Auf einer Fläche von 10 ha Röhricht können bis zu 10 Brutpaare vorkommen.</t>
  </si>
  <si>
    <t>2024 | CH | https://www.vogelwarte.ch/de/voegel-der-schweiz/wasserralle/ ; 2018 | CH | https://www.vogelwarte.ch/modx/assets/files/atlas/info_amtsstellen/Brutvogelatlas%202013-2016_D_low.pdf ; 1995 | UK | https://www.tandfonline.com/doi/pdf/10.1080/00063659509477152 ; 2017 | PL | https://link.springer.com/article/10.1007/s10336-016-1373-z ; 2025 | DE | https://ffh-arten.naturschutzinformationen.nrw.de/ffh-arten/de/arten/vogelarten/kurzbeschreibung/103069</t>
  </si>
  <si>
    <t>Ranunculus fluitans Lam.</t>
  </si>
  <si>
    <t>primary seed dispersal(4-16 cm) and secondary seed dispersal (10 cm) with snow for Ranunculus adoneus</t>
  </si>
  <si>
    <t>1974 | US | https://www.jstor.org/stable/3545853?casa_token=UWnb23FkmzUAAAAA%3A58p-LI6O3ktoZwN5_IeLyfLTsDYGA7uD8k5B7mkzDHdETuENNBevT5VtA5aqCgm7v0eR3I_uEQnmkuq8tvWy6xZ_xM0HPgMH9Fo5xWLXFRm_4j0Q2cKf3g&amp;seq=5</t>
  </si>
  <si>
    <t>Rhodeus amarus (Bloch, 1782)</t>
  </si>
  <si>
    <t>Bitterling</t>
  </si>
  <si>
    <t>2025 | CH | https://species.infofauna.ch/groupe/64/portrait/1084</t>
  </si>
  <si>
    <t>Rutilus pigus (Lac, 184)</t>
  </si>
  <si>
    <t>Pigo</t>
  </si>
  <si>
    <t>2025 | CH | https://species.infofauna.ch/groupe/64/portrait/1082</t>
  </si>
  <si>
    <t>Sympetrum pedemontanum (Allioni, 1766)</t>
  </si>
  <si>
    <t>ein grosser Teil wandert ab und sind weit entfernt vom Schlupfort anzutreffen; sind träge auf der Jagd, Beuteinsekten werden erst auf kürzere Distanz angeflogen und kaum je verfolgt ; werden geeignete neue Habitate auch schnell besiedelt, wenn in der Umgebung Quellpopulationen vorhanden sind</t>
  </si>
  <si>
    <t>2024 | CH | https://www.libellenschutz.ch/arten/anisoptera/libellulidae/item/sympetrum-pedemontanum ; 2021 | DE | https://www.ag-libellen-nds-hb.de/wp-content/uploads/2023/01/4.70-Sympetrum-pedemontanum.pdf</t>
  </si>
  <si>
    <t>Agonum hypocrita (Apfelbeck, 194)</t>
  </si>
  <si>
    <t>COLEca</t>
  </si>
  <si>
    <t>flugfähig</t>
  </si>
  <si>
    <t>kommt fast ausschliesslich in Flachmooren vor</t>
  </si>
  <si>
    <t>2025 | CH | https://species.infofauna.ch/groupe/101/portrait/1591 ; 2024 | CH | https://www.bafu.admin.ch/bafu/de/home/themen/biodiversitaet/publikationen-studien/publikationen/rote-liste-laufkaefer.html</t>
  </si>
  <si>
    <t>Alisma plantago-aquatica L.</t>
  </si>
  <si>
    <t>3,4,6,101</t>
  </si>
  <si>
    <t>by water ; by gut passage in fish ; local non-specific dispersal ; by nutlets, which can be spread by waterfowl and water currents</t>
  </si>
  <si>
    <t>1986 | CA | https://www.jstor.org/stable/2260354?origin=crossref&amp;seq=1 ; 2016 | NL | https://www.sciencedirect.com/science/article/pii/S0304377016300237?via%3Dihub ; 2021 | US | https://www.fws.gov/sites/default/files/documents/Ecological-Risk-Screening-Summary-European-Water-Plantain.pdf</t>
  </si>
  <si>
    <t>Alopecurus aequalis Sobol.</t>
  </si>
  <si>
    <t>7.101</t>
  </si>
  <si>
    <t>local non-specific dispersal ; by wind or water over long distances</t>
  </si>
  <si>
    <t>2018 | CN | https://www.cambridge.org/core/journals/weed-science/article/effect-of-environmental-factors-on-germination-and-emergence-of-shortawn-foxtail-alopecurus-aequalis/EB1753E3C4394677FF8A0503329A985D</t>
  </si>
  <si>
    <t>Bembidion azurescens</t>
  </si>
  <si>
    <t>2025 | CH | https://species.infofauna.ch/groupe/101/portrait/1674 ; 2024 | CH | https://www.bafu.admin.ch/bafu/de/home/themen/biodiversitaet/publikationen-studien/publikationen/rote-liste-laufkaefer.html</t>
  </si>
  <si>
    <t>Bryum gemmiferum R.Wilczek &amp; Demaret</t>
  </si>
  <si>
    <t>3,7,10,22,101</t>
  </si>
  <si>
    <t>reproduces both generatively and vegetatively</t>
  </si>
  <si>
    <t>2007 | UK, IE | https://www.brc.ac.uk/biblio/bryoatt-attributes-british-and-irish-mosses-liverworts-and-hornworts-spreadsheet ; 2022 | PL | https://pbsociety.org.pl/journals/index.php/asbp/article/view/asbp.9111/8281</t>
  </si>
  <si>
    <t>Bufo bufo</t>
  </si>
  <si>
    <t>Erdkröte</t>
  </si>
  <si>
    <t>26.101</t>
  </si>
  <si>
    <t>Wanderung ist stark temperaturabhängig; oft wenige hundert m, max. mehrere km ; Wanderdistanz im Führling: mehrere hundert Meter bis 1 km sind häufig; Sommerquartiere sind oft bis 3 km vom Laichplatz entfernt; Durchmesser für Sommerquartier: 100 m, kann sich mit anderen Individuen überschneiden ; Wanderleistungen bis zu 1000m innerhalb weniger Tage; wenige hundert bis ein paar tausend Meter</t>
  </si>
  <si>
    <t>Reviere in den Sommerlebensräumen sind abhängig von d er Qualität des Habitats</t>
  </si>
  <si>
    <t>Strassen können für 90% einer Population tödlich enden ; starke Bindung der Kröten an den Laichplatz, Umsiedlungsversuche sind sehr aufwändig ; Strassen, fehlende Überwinterungshabitate</t>
  </si>
  <si>
    <t>2004 | DE | https://www.bsh-natur.de/uploads/Merkbl%C3%A4tter/069%20-%20Amphibienwanderungen.pdf ; 2024 | CH | https://www.infofauna.ch/de/beratungsstellen/amphibien-karch/die-amphibien/arten/erdkroete#gsc.tab=0 ; 2012 | DE,CH,AT | https://www.infofauna.ch/sites/default/files/files/publications/broschure_lurch_des_jahres_2012_bubu.pdf ; 2023 | CA | https://onlinelibrary.wiley.com/doi/10.1111/geb.13786</t>
  </si>
  <si>
    <t>Cyperus fuscus L.</t>
  </si>
  <si>
    <t>3.101</t>
  </si>
  <si>
    <t>by wind, water, anmials, humans, no particular dispersal features ; local non-specific dispersal</t>
  </si>
  <si>
    <t>2017 | CZ | https://www.infoflora.ch/assets/content/documents/conservation/J_Boeckelmann_et_al_2017_Fitness_and_growth_of_the_ephemeral_mudflat_species_Cyperus_fuscus_in_river_and_anthropogenic_habitats_in_response_to_fluctuating_water_levels.pdf</t>
  </si>
  <si>
    <t>Dicheirotrichus placidus (Gyllenhal, 1827)</t>
  </si>
  <si>
    <t>Warum die Häufigkeit abgenommen hat ist unklar, wahrsch. Rückgang von Feuchtgebieten und Verbauung von Ufern</t>
  </si>
  <si>
    <t>2025 | CH | https://species.infofauna.ch/groupe/101/conservation/1838</t>
  </si>
  <si>
    <t>Dyschirius intermedius</t>
  </si>
  <si>
    <t>2025 | CH | https://species.infofauna.ch/groupe/101/portrait/1854</t>
  </si>
  <si>
    <t>Elaphrus riparius</t>
  </si>
  <si>
    <t>kann neu entstandene Lebensräume schnell besiedeln</t>
  </si>
  <si>
    <t>2025 | CH | https://species.infofauna.ch/groupe/101/biologie/1863</t>
  </si>
  <si>
    <t>Hyla intermedia</t>
  </si>
  <si>
    <t>Italienischer Laubfrosch</t>
  </si>
  <si>
    <t>6,7,26,101</t>
  </si>
  <si>
    <t>mehrere km; Wanderstrecken der juvenilen Tiere sind kürzer (200 - 600m) 2000m sind Aktionsradius um das Laichgewässer herum ; vagabundierende Lebensweise, besiedelt neue Laichgwässer rasch</t>
  </si>
  <si>
    <t>Mangel an geeigneten Fortpflanzungsgewässern und in der Isolation von Populationen ; kleines Verbreitungsgebiet</t>
  </si>
  <si>
    <t>2008 | DE | https://www.infofauna.ch/sites/default/files/files/publications/broschure_lurch_des_jahres_2008_hyar.pdf ; 2010 | CH | https://www.infofauna.ch/sites/default/files/files/publications/praxismerkblatt_laubfrosch.pdf ; 2025 | CH | https://www.infofauna.ch/de/beratungsstellen/amphibien-karch/die-amphibien/arten/europaeischer-laubfrosch-und-italienischer#gsc.tab=0 ; 2023 | CH | https://www.bafu.admin.ch/bafu/de/home/themen/biodiversitaet/publikationen-studien/publikationen/rote-liste-der-gefaehrdeten-arten-der-schweiz--amphibien.html</t>
  </si>
  <si>
    <t>Lestes sponsa</t>
  </si>
  <si>
    <t>neue Gewässer werden nur langsam besiedelt, da sich die Art generell nicht sonderlich schnell ausbreitet ; Potenzial der Art, neu angelegte Gewässer bereits im Pionierstadium erfolgreich zu besiedeln, Jungtiere streuen während ihrer Reifezeit weit um ihr Schlupfgewässer ; regelmässig Individuen gefunden in 1020 m Entfernung; Zufallsfunde bis 10 km entfernt, vermutlich gezielte Abwanderung; Die maximale Dichte fand sich bei Entfernungen zum Gewässer von 200-300 m</t>
  </si>
  <si>
    <t>Verlandung, übermässiger Fischbesatz</t>
  </si>
  <si>
    <t>2024 | CH | https://www.libellenschutz.ch/arten/zygoptera/lestidae/item/lestes-sponsa ; 2021 | DE | https://www.ag-libellen-nds-hb.de/wp-content/uploads/2023/01/4.4-Lestes-sponsa.pdf ; 2021 | DE | https://www.ag-libellen-nds-hb.de/wp-content/uploads/2023/01/4.5-Lestes-virens.pdf</t>
  </si>
  <si>
    <t>Lestes virens</t>
  </si>
  <si>
    <t>breitet sich generell nur langsam aus, neue Gewässer in unmittelbarer Nähe bestehender Populationen werden aber schnell besiedelt; neue Gewässer nicht weiter als 100 m von besiedelten Stellen entfernt</t>
  </si>
  <si>
    <t>Entwässerung der grossflächigen Sümpfe und Moore</t>
  </si>
  <si>
    <t>2025 | DE | https://species.infofauna.ch/groupe/81/biologie/288 ; 2024 | CH | https://www.libellenschutz.ch/arten/zygoptera/lestidae/item/lestes-virens</t>
  </si>
  <si>
    <t>Leucorrhinia albifrons</t>
  </si>
  <si>
    <t>Imagines entfernen sich nicht weit von den Fortpflanzungsgewässern, was die Besiedlung neuer Gewässer erschwert; die Art kann sich jedoch an neuen Gewässern ansiedeln, die weit entfernt von bekannten Populationen liegen ; sehr hohes Ausbreitungspotential; ; used dispersal distances from literature for a modelling species dispersal ability</t>
  </si>
  <si>
    <t>Eutrophierung der Gewässer und Zufluss von Nährstoffen aus der Umgebung</t>
  </si>
  <si>
    <t>2024 | CH | https://www.libellenschutz.ch/arten/anisoptera/libellulidae/item/leucorrhinia-albifrons?highlight=WyJsZXVjb3JyaGluaWEiLCJhbGJpZnJvbnMiXQ== ; 2021 | DE | https://www.ag-libellen-nds-hb.de/wp-content/uploads/2023/01/4.54-Leucorrhinia-albifrons.pdf ; 2025 | DE | https://www.bfn.de/artenportraits/leucorrhinia-albifrons ; 2012 | DE | https://resjournals.onlinelibrary.wiley.com/doi/epdf/10.1111/j.1752-4598.2012.00194.x?saml_referrer</t>
  </si>
  <si>
    <t>Myriophyllum spicatum L.</t>
  </si>
  <si>
    <t>4.101</t>
  </si>
  <si>
    <t>floating fragments as a key pathway for dispersal ; dispered in animal gastrointestinal tract (epizoochory) ; the primary vector of dispersal involves human interaction (invase in US)</t>
  </si>
  <si>
    <t>2017 | US | https://apms.org/wp-content/uploads/japm-55-02-76.pdf ; 2006 | US | https://link.springer.com/article/10.1007/s10750-006-0187-z</t>
  </si>
  <si>
    <t>Orthetrum albistylum (Sélys, 1848)</t>
  </si>
  <si>
    <t>Pionierart mit effizienter Ausbreitung</t>
  </si>
  <si>
    <t>2024 | CH | https://www.libellenschutz.ch/arten/anisoptera/libellulidae/item/orthetrum-albistylum</t>
  </si>
  <si>
    <t>Orthetrum brunneum</t>
  </si>
  <si>
    <t>wandern weit umher und besiedeln Pioniergewässer rasch ; Einige Imagines konnten auch an einem ca. 750 m entfernten Graben nachgewiesen werden</t>
  </si>
  <si>
    <t>2024 | CH | https://www.libellenschutz.ch/arten/anisoptera/libellulidae/item/orthetrum-brunneum?highlight=WyJvcnRoZXRydW0iLCJicnVubmV1bSJd ; 2021 | DE | https://www.ag-libellen-nds-hb.de/wp-content/uploads/2023/01/4.62-Orthetrum-brunneum.pdf</t>
  </si>
  <si>
    <t>Rana dalmatina Bonaparte</t>
  </si>
  <si>
    <t>Springfrosch</t>
  </si>
  <si>
    <t>8,26,101</t>
  </si>
  <si>
    <t>&gt;1'000 im Sommer in Landlebensräumen, Wanderung zum Laichgewässer im Januar und Feburar ; mehrere km ; hohe Geburtsorttreue, wobei sie die Alttiere bis zu 1500m von den Laichgewässern entfernen; dennoch ist die Art in der Lage, neue Lebensräume schnell zu besiedeln ; Entfernung Sommerlebensräume von Laichgewässer: 100 - 700 (max. 1600)</t>
  </si>
  <si>
    <t>maximale Tagesdistanzen von 45 m</t>
  </si>
  <si>
    <t>Verlust geeigneter Laichgewässer ; kleines Verbreitungsgebiet</t>
  </si>
  <si>
    <t>2024 | CH | https://www.infofauna.ch/de/beratungsstellen/amphibien-karch/die-amphibien/arten/springfrosch#gsc.tab=0 ; 2010 | CH | https://www.infofauna.ch/sites/default/files/files/publications/praxismerkblatt_springfrosch.pdf ; 2019 | DE | https://ffh-arten.naturschutzinformationen.nrw.de/ffh-arten/de/arten/gruppe/amph_rept/kurzbeschreibung/102333 ; 2024 | DE | https://www.bfn.de/artenportraits/rana-dalmatina ; 2004 | DE | https://www.bsh-natur.de/uploads/Merkbl%C3%A4tter/069%20-%20Amphibienwanderungen.pdf ; 2023 | CH | https://www.bafu.admin.ch/bafu/de/home/themen/biodiversitaet/publikationen-studien/publikationen/rote-liste-der-gefaehrdeten-arten-der-schweiz--amphibien.html ; 2023 | CA | https://onlinelibrary.wiley.com/doi/10.1111/geb.13786</t>
  </si>
  <si>
    <t>Riccia fluitans L.</t>
  </si>
  <si>
    <t>3,4,8,101</t>
  </si>
  <si>
    <t>Ricciocarpos natans (L.) Corda</t>
  </si>
  <si>
    <t>4,8,101</t>
  </si>
  <si>
    <t>degeneration of the maternal gametophyte or via bird consumption, human mediated</t>
  </si>
  <si>
    <t>2007 | UK, IE | https://www.brc.ac.uk/biblio/bryoatt-attributes-british-and-irish-mosses-liverworts-and-hornworts-spreadsheet ; 2023 | AU | https://www.frontiersin.org/journals/plant-science/articles/10.3389/fpls.2023.1260596/full</t>
  </si>
  <si>
    <t>Tachybaptus ruficollis (Pallas, 1764)</t>
  </si>
  <si>
    <t>Zwergtaucher</t>
  </si>
  <si>
    <t>Dichte bis zu 8 Paare auf einem Golfplatz ; Auf 0,4 ha Wasserfläche können bis zu 4 Brutpaare vorkommen.</t>
  </si>
  <si>
    <t>2025 | CH | https://www.vogelwarte.ch/de/voegel-der-schweiz/zwergtaucher/ ; 2018 | CH | https://www.vogelwarte.ch/modx/assets/files/atlas/info_amtsstellen/Brutvogelatlas%202013-2016_D_low.pdf ; 2024 | CH | https://www.birdlife.ch/de/content/vogel-des-jahres-2024-zwergtaucher ; 2025 | DE | https://ffh-arten.naturschutzinformationen.nrw.de/ffh-arten/de/arten/vogelarten/kurzbeschreibung/103034</t>
  </si>
  <si>
    <t>Triturus carnifex</t>
  </si>
  <si>
    <t>Alpen-Kammmolch</t>
  </si>
  <si>
    <t>7,8,26,101</t>
  </si>
  <si>
    <t>vermutlich mur wenige hundert Meter, in Einzelfällen bis 1 km; entfernen sich häufig nur wenige Meter vom Laichgewässer ; Ausbreitung vorallem durch Jungtiere</t>
  </si>
  <si>
    <t>geringe Diche and Fortpflanzungsgewässern, Isolation, ; kleines Verbreitungsgebiet</t>
  </si>
  <si>
    <t>2025 | CH | https://www.infofauna.ch/de/beratungsstellen/amphibien-karch/die-amphibien/arten/noerdlicher-kammmolch-und-italienischer#gsc.tab=0 ; 2014 | CH | https://www.infofauna.ch/de/beratungsstellen/amphibien-karch/die-amphibien/arten/noerdlicher-kammmolch-und-italienischer#gsc.tab=0 ; 2010 | CH | https://www.infofauna.ch/sites/default/files/files/publications/praxismerkblatt_kamm_und_teichmolch.pdf ; 2023 | CH | https://www.bafu.admin.ch/bafu/de/home/themen/biodiversitaet/publikationen-studien/publikationen/rote-liste-der-gefaehrdeten-arten-der-schweiz--amphibien.html</t>
  </si>
  <si>
    <t>Triturus cristatus</t>
  </si>
  <si>
    <t>Nördlicher Kammmolch</t>
  </si>
  <si>
    <t>mehrere hundert m, entfernen sich häufig nur wenige Meter vom Laichgewässer ; bis zu 1000; falls geeignete Landlebensräume fehlen, such sie die Bereiche; &lt; 500m Aktionsradius, wenig mobil, geringes Ausbreitungsvermögen ; maximale Wanderstrecken: über 1000 m ; vermutlich mur wenige hundert Meter, in Einzelfällen bis 1 km; Ausbreitung vorallem durch Jungtiere</t>
  </si>
  <si>
    <t>Barrieren wie Strassen, grössere Fliessgewässer, Nadelholzreinbestände oder Äcker ; geringe Diche and Fortpflanzungsgewässern, Isolation,</t>
  </si>
  <si>
    <t>2004 | DE | https://www.bsh-natur.de/uploads/Merkbl%C3%A4tter/069%20-%20Amphibienwanderungen.pdf ; 2014 | CH | https://www.infofauna.ch/sites/default/files/files/publications/kammmolch_2014.pdf ; 2025 | DE | https://www.bfn.de/artenportraits/triturus-cristatus#anchor-field-local-population ; 2019 | DE | https://ffh-arten.naturschutzinformationen.nrw.de/ffh-arten/de/arten/gruppe/amph_rept/kurzbeschreibung/102343 ; 2010 | CH | https://www.infofauna.ch/sites/default/files/files/publications/praxismerkblatt_kamm_und_teichmolch.pdf ; 2025 | CH | https://www.infofauna.ch/de/beratungsstellen/amphibien-karch/die-amphibien/arten/noerdlicher-kammmolch-und-italienischer#gsc.tab=0</t>
  </si>
  <si>
    <t>Utricularia australis R. Br.</t>
  </si>
  <si>
    <t>4,9,101</t>
  </si>
  <si>
    <t>dispered in animal gastrointestinal tract (epizoochory) ; dispersal by both vegetative propagules and seeds</t>
  </si>
  <si>
    <t>2019 | ES | https://limnetica.net/documentos/limnetica/limnetica-38-1-p-317.pdf</t>
  </si>
  <si>
    <t>Aeshna caerulea</t>
  </si>
  <si>
    <t>2025 | CH | https://www.libellenschutz.ch/arten/anisoptera/aeshnidae/item/aeshna-caerulea</t>
  </si>
  <si>
    <t>20,101</t>
  </si>
  <si>
    <t>Campyliadelphus elodes (Lindb.) Kanda</t>
  </si>
  <si>
    <t>Carex davalliana Sm.</t>
  </si>
  <si>
    <t>Drepanocladus lycopodioides (Brid.) Warnst.</t>
  </si>
  <si>
    <t>Emberiza schoeniclus (Linnaeus, 1758)</t>
  </si>
  <si>
    <t>Rohrammer</t>
  </si>
  <si>
    <t>home range size is influenced by habitat</t>
  </si>
  <si>
    <t>Kurzstreckenzieher</t>
  </si>
  <si>
    <t>verstärkte Schildmahd, Intensivierung der Landwirtschaft</t>
  </si>
  <si>
    <t>2025 | CH | https://www.vogelwarte.ch/de/voegel-der-schweiz/rohrammer/ ; 2018 | CH | https://www.vogelwarte.ch/modx/assets/files/atlas/info_amtsstellen/Brutvogelatlas%202013-2016_D_low.pdf ; 2024 | ES | https://onlinelibrary.wiley.com/doi/epdf/10.1111/ibi.13352 ; 2018 | UK | https://esajournals.onlinelibrary.wiley.com/doi/10.1002/ecy.2428</t>
  </si>
  <si>
    <t>Gallinago gallinago (Linnaeus, 1758)</t>
  </si>
  <si>
    <t>Bekassine</t>
  </si>
  <si>
    <t>Kurz- bis Langstreckenzieher ; Durchzügler</t>
  </si>
  <si>
    <t>Auf einer Fläche von 10 ha können 1 bis 3 Brutpaare vorkommen.</t>
  </si>
  <si>
    <t>tiefer Grundwasserspiegel, Nährstoffeinträge, dichtes Wegnetz</t>
  </si>
  <si>
    <t>2024 | CH | https://www.vogelwarte.ch/de/voegel-der-schweiz/bekassine/ ; 2018 | CH | https://www.vogelwarte.ch/modx/assets/files/atlas/info_amtsstellen/Brutvogelatlas%202013-2016_D_low.pdf ; 2025 | DE | https://ffh-arten.naturschutzinformationen.nrw.de/ffh-arten/de/arten/vogelarten/kurzbeschreibung/103120</t>
  </si>
  <si>
    <t>Gentiana pneumonanthe L.</t>
  </si>
  <si>
    <t>Lestes dryas</t>
  </si>
  <si>
    <t>wandern gerne ab ; verbleiben zunächst nahe am Ufer, streuen aber danach immer weiter um das Brutgewässer, hohe Ortstreue; bis zu einigen hundert Metern</t>
  </si>
  <si>
    <t>es werden auch neu angelegte Flachgewässer mit Pioniervegetation besiedelt</t>
  </si>
  <si>
    <t>2025 | CH | https://www.libellenschutz.ch/arten/zygoptera/lestidae/item/lestes-dryas ; 2021 | DE | https://www.ag-libellen-nds-hb.de/wp-content/uploads/2023/01/4.3-Lestes-dryas.pdf</t>
  </si>
  <si>
    <t>Lissotriton vulgaris</t>
  </si>
  <si>
    <t>Teichmolch</t>
  </si>
  <si>
    <t>5,7,8,26,101</t>
  </si>
  <si>
    <t>wenige hundert Meter ; Wanderungen vom Winterquartier zum Laichgewässer ; oft &gt; 100, 200 - 1 km möglich; Winterquartier und Laichgewässer sind in der Regel nicht weit entfernt, gerine Wanderdistanz der Adulten, Ausbreitungswanderungen daher vor allem durch Jungtiere</t>
  </si>
  <si>
    <t>Strassenverkehr, Zerstörung von Kleingewässer ; kleines Verbreitungsgebiet</t>
  </si>
  <si>
    <t>2004 | DE | https://www.bsh-natur.de/uploads/Merkbl%C3%A4tter/069%20-%20Amphibienwanderungen.pdf ; 2025 | DE | https://www.nabu.de/tiere-und-pflanzen/amphibien-und-reptilien/amphibien/artenportraets/10653.html ; 2025 | CH | https://www.infofauna.ch/de/beratungsstellen/amphibien-karch/die-amphibien/arten/teichmolch#gsc.tab=0 ; 2023 | CH | https://www.bafu.admin.ch/bafu/de/home/themen/biodiversitaet/publikationen-studien/publikationen/rote-liste-der-gefaehrdeten-arten-der-schweiz--amphibien.html</t>
  </si>
  <si>
    <t>Paludella squarrosa (Hedw.) Brid.</t>
  </si>
  <si>
    <t>Phylloscopus trochilus (Linnaeus, 1758)</t>
  </si>
  <si>
    <t>Fitis</t>
  </si>
  <si>
    <t>dispersal: 20800 m, migration: 15000000 m</t>
  </si>
  <si>
    <t>ausgesprochener Zugvogel, Langstreckenzieher</t>
  </si>
  <si>
    <t>Verlust geeigneter Lebensräume, wenn Gehölze gerodet oder Waldbestände dicher werden; Verönderung des Klimas und der Lebensräume im Sahel</t>
  </si>
  <si>
    <t>2022 | CH | https://www.waldwissen.net/de/lebensraum-wald/tiere-im-wald/voegel/der-fitis ; 2025 | CH | https://www.vogelwarte.ch/de/voegel-der-schweiz/fitis/ ; 2018 | CH | https://www.vogelwarte.ch/modx/assets/files/atlas/info_amtsstellen/Brutvogelatlas%202013-2016_D_low.pdf ; 1994 | NL | https://www.jstor.org/stable/2404602?origin=crossref ; 2023 | CA | https://onlinelibrary.wiley.com/doi/10.1111/geb.13786 ; 2018 | UK | https://esajournals.onlinelibrary.wiley.com/doi/10.1002/ecy.2428</t>
  </si>
  <si>
    <t>Salix aurita L.</t>
  </si>
  <si>
    <t>9.101</t>
  </si>
  <si>
    <t>wind dispersal (anemochory)</t>
  </si>
  <si>
    <t>1996 | CH | https://onlinelibrary.wiley.com/doi/10.2307/3236415</t>
  </si>
  <si>
    <t>Sanguisorba officinalis L.</t>
  </si>
  <si>
    <t>Schoenus nigricans L.</t>
  </si>
  <si>
    <t>Somatochlora alpestris</t>
  </si>
  <si>
    <t>Männchen besuchen im Tagesverlauf mehrere, oft weit auseinanderliegende Gewässer ; ausgeprägte Ortstreue</t>
  </si>
  <si>
    <t>Gefährdung der Entwicklungsgewässer durch Alpwirtschaft und Tourismus</t>
  </si>
  <si>
    <t>2025 | CH | https://www.libellenschutz.ch/arten/anisoptera/corduliidae/item/somatochlora-alpestris ; 2021 | DE | https://www.ag-libellen-nds-hb.de/wp-content/uploads/2023/01/4.49-Somatochlora-alpestris.pdf</t>
  </si>
  <si>
    <t>Sympetrum depressiusculum</t>
  </si>
  <si>
    <t>Reifungs-, Jagd- und Ruhehabitat befinden sich in angrenzenden Riedwiesen ; Jungtiere in hoher Abundanz ca. 2 km vom Teichgebeit entfernt ; max: 1128 - 1196, average: 446 - 481; non-breeding home range: 500 - 1000</t>
  </si>
  <si>
    <t>Plätze der Tiere befinden sich in einigen hundert Metern Entfernung von den Fortpflanzungsgewässern, juvenile Tiere halten sich teils in Gewässernähe, teils aber auch weit gestreut um die Fortpflanzungsgewässer auf</t>
  </si>
  <si>
    <t>2025 | CH | https://www.libellenschutz.ch/arten/anisoptera/libellulidae/item/sympetrum-depressiusculum ; 2021 | DE | https://www.ag-libellen-nds-hb.de/wp-content/uploads/2023/01/4.66-Sympetrum-depressiusculum.pdf ; 2014 | CZ | https://journals.plos.org/plosone/article?id=10.1371/journal.pone.0100408</t>
  </si>
  <si>
    <t>Sympetrum flaveolum</t>
  </si>
  <si>
    <t>von den riesigen Population fliegen regelmässig Wanderschwärme aus, die dann temporäre Populationen aufbauen oder vorhandene Populationen auffrischen ; typische Wanderart, manchmal Massenwanderungen, kommt auch an ungeeigneten Gewässern vor</t>
  </si>
  <si>
    <t>gehäufte Frühjahrsmonate mit zu warmen und trockenen Verhältnissen ; Veränderungen des Wasserstandes und temporär überfluteter Bereiche von Entwicklungsgewässer, Viehtritt</t>
  </si>
  <si>
    <t>2021 | DE | https://www.ag-libellen-nds-hb.de/wp-content/uploads/2023/01/4.67-Sympetrum-flaveolum.pdf ; 2025 | CH | https://www.libellenschutz.ch/arten/anisoptera/libellulidae/item/sympetrum-flaveolum</t>
  </si>
  <si>
    <t>Tayloria lingulata (Dicks.) Lindb.</t>
  </si>
  <si>
    <t>20.101</t>
  </si>
  <si>
    <t>Acrocephalus palustris</t>
  </si>
  <si>
    <t>Sumpfrohrsänger</t>
  </si>
  <si>
    <t>Dichte &gt;10Reviere/10ha</t>
  </si>
  <si>
    <t>vollständiges (statt abschnittsweise) Mähen von Schilfbeständen und Hochstaudenfluren</t>
  </si>
  <si>
    <t>2025 | CH | https://www.vogelwarte.ch/de/voegel-der-schweiz/sumpfrohrsaenger/ ; 2018 | CH | https://www.vogelwarte.ch/modx/assets/files/atlas/info_amtsstellen/Brutvogelatlas%202013-2016_D_low.pdf</t>
  </si>
  <si>
    <t>Boloria titania</t>
  </si>
  <si>
    <t>LEPI</t>
  </si>
  <si>
    <t>standortstreu</t>
  </si>
  <si>
    <t>2004 | CH | Tagfalter als Ziel- und Leitarten: Planungshilfe für Vernetzungsprojekte und Landschaftsentwicklungskonzepte im landwirtschafltichen Kulturland, proNatura ; 2024 | CH | https://www.infofauna.ch/sites/default/files/files/publications/bericht_54_klaiber_web.pdf</t>
  </si>
  <si>
    <t>Brenthis ino</t>
  </si>
  <si>
    <t>sehr standortstreu</t>
  </si>
  <si>
    <t>sehr standorttreu, legt nur kurze Strecken zurück</t>
  </si>
  <si>
    <t>2024 | CH | https://www.infofauna.ch/sites/default/files/files/publications/bericht_54_klaiber_web.pdf ; 2004 | CH | Tagfalter als Ziel- und Leitarten: Planungshilfe für Vernetzungsprojekte und Landschaftsentwicklungskonzepte im landwirtschafltichen Kulturland, proNatura ; 2017 | CH | https://www.biodivers.ch/de/index.php/Tagfalter ; 1987 | CH | Tagfalter und ihre Lebensräume: Arten, Gefährdung, Schutz; Schweizerischer Bund für Naturschutz</t>
  </si>
  <si>
    <t>Crepis paludosa (L.) Moench</t>
  </si>
  <si>
    <t>Crex crex</t>
  </si>
  <si>
    <t>Wachtelkönig</t>
  </si>
  <si>
    <t>Die Siedlungsdichte kann bis zu 1 Brutpaar auf 10 ha betragen.</t>
  </si>
  <si>
    <t>Intensivierung der Mähwiesen und früher Schnitt</t>
  </si>
  <si>
    <t>2025 | CH | https://www.vogelwarte.ch/de/voegel-der-schweiz/wachtelkoenig/ ; 2018 | CH | https://www.vogelwarte.ch/modx/assets/files/atlas/info_amtsstellen/Brutvogelatlas%202013-2016_D_low.pdf ; 2025 | DE | https://ffh-arten.naturschutzinformationen.nrw.de/ffh-arten/de/arten/vogelarten/kurzbeschreibung/103068</t>
  </si>
  <si>
    <t>Geranium palustre L.</t>
  </si>
  <si>
    <t>Geum rivale L.</t>
  </si>
  <si>
    <t>wind dispersal (anemochory) ; vertebrate</t>
  </si>
  <si>
    <t>2019 | UK | https://onlinelibrary.wiley.com/doi/10.1111/ele.13255</t>
  </si>
  <si>
    <t>Lycaena helle</t>
  </si>
  <si>
    <t>2024 | CH | https://www.infofauna.ch/sites/default/files/files/publications/bericht_54_klaiber_web.pdf ; 2004 | CH | Tagfalter als Ziel- und Leitarten: Planungshilfe für Vernetzungsprojekte und Landschaftsentwicklungskonzepte im landwirtschafltichen Kulturland, proNatura</t>
  </si>
  <si>
    <t>Myosotis scorpioides L.</t>
  </si>
  <si>
    <t>Ranunculus flammula L.</t>
  </si>
  <si>
    <t>Vanellus vanellus</t>
  </si>
  <si>
    <t>Kiebitz</t>
  </si>
  <si>
    <t>25.101</t>
  </si>
  <si>
    <t>überwiegend Kurzstreckenzieher</t>
  </si>
  <si>
    <t>Auf einer Fläche von 10 ha können 1 bis 2 Brutpaare vorkommen.</t>
  </si>
  <si>
    <t>intensive Bewirtschaftung von Grün- und Ackerland</t>
  </si>
  <si>
    <t>2025 | CH | https://www.vogelwarte.ch/de/voegel-der-schweiz/kiebitz/ ; 2018 | CH | https://www.vogelwarte.ch/modx/assets/files/atlas/info_amtsstellen/Brutvogelatlas%202013-2016_D_low.pdf ; 2025 | DE | https://ffh-arten.naturschutzinformationen.nrw.de/ffh-arten/de/arten/vogelarten/kurzbeschreibung/103073</t>
  </si>
  <si>
    <t>Caloplaca alnetorum</t>
  </si>
  <si>
    <t>LICH</t>
  </si>
  <si>
    <t>Since thalli fragments transported by wind typically disperse no more than 100 m, fruticose filamentous lichens are often unable to colonise suitable patches in a fragmented landscape (Dettki et al., 2000)</t>
  </si>
  <si>
    <t>Carex remota L.</t>
  </si>
  <si>
    <t>Equisetum hyemale L.</t>
  </si>
  <si>
    <t>Humulus lupulus L.</t>
  </si>
  <si>
    <t>Leptura quadrifasciata</t>
  </si>
  <si>
    <t>COLE</t>
  </si>
  <si>
    <t>mean distance travelled male: 296 (max. 2572), female: 137 (max. 1083)</t>
  </si>
  <si>
    <t>density per 100 m was 25 - 34 individuals</t>
  </si>
  <si>
    <t>2011 | FI | https://link.springer.com/article/10.1007/s10841-010-9313-3</t>
  </si>
  <si>
    <t>5,6,7,26,101</t>
  </si>
  <si>
    <t>Oriolus oriolus</t>
  </si>
  <si>
    <t>Pirol</t>
  </si>
  <si>
    <t>Ein Brutrevier ist zwischen 7 bis 50 ha gross.</t>
  </si>
  <si>
    <t>Dichte höchstens &gt; 3 Reviere/km2</t>
  </si>
  <si>
    <t>grossflächig verstärkte fortstliche Eingriffe</t>
  </si>
  <si>
    <t>2025 | CH | https://www.vogelwarte.ch/de/voegel-der-schweiz/pirol/ ; 2018 | CH | https://www.vogelwarte.ch/modx/assets/files/atlas/info_amtsstellen/Brutvogelatlas%202013-2016_D_low.pdf ; 2025 | DE | https://ffh-arten.naturschutzinformationen.nrw.de/ffh-arten/de/arten/vogelarten/kurzbeschreibung/103054</t>
  </si>
  <si>
    <t>Picus canus Gmelin, 1788</t>
  </si>
  <si>
    <t>Grauspecht</t>
  </si>
  <si>
    <t>Brutreviere haben eine Grösse von etwa 200 ha. ; home range size, increasing from 50 - 100 ha (n=3) in summer to 4500 - 5400 ha (n=2) in winter</t>
  </si>
  <si>
    <t>Standvogel</t>
  </si>
  <si>
    <t>2025 | CH | https://www.vogelwarte.ch/de/voegel-der-schweiz/grauspecht/ ; 2025 | DE | https://ffh-arten.naturschutzinformationen.nrw.de/ffh-arten/de/arten/vogelarten/kurzbeschreibung/103157 ; 1995 | FI | https://ornisfennica.journal.fi/article/view/133408/81954</t>
  </si>
  <si>
    <t>Ranunculus auricomus aggr.</t>
  </si>
  <si>
    <t>Salix triandra L.</t>
  </si>
  <si>
    <t>Streptopelia turtur (Linnaeus, 1758)</t>
  </si>
  <si>
    <t>Turteltaube</t>
  </si>
  <si>
    <t>the median distance of a nest to a plot was 5.3 km (range 0.1–19.4 km) ; dispersal: 30400 m, migration: 6000000 m</t>
  </si>
  <si>
    <t>Territory sizes ranged from 1.91 to 3.08 ha</t>
  </si>
  <si>
    <t>Dichte 0.2-6 Reviere/km2</t>
  </si>
  <si>
    <t>Lebensraumverluste, Jagd, Wilderei</t>
  </si>
  <si>
    <t>2025 | CH | https://www.vogelwarte.ch/de/voegel-der-schweiz/turteltaube/ ; 2018 | CH | https://www.vogelwarte.ch/modx/assets/files/atlas/info_amtsstellen/Brutvogelatlas%202013-2016_D_low.pdf ; 2020 | UK | https://www.cambridge.org/core/journals/bird-conservation-international/article/effects-of-seedrich-habitat-provision-on-territory-density-home-range-and-breeding-performance-of-european-turtle-doves-streptopelia-turtur/2C230522EAD34152B3571BF57FBF64D4 ; 2003 | UK | https://onlinelibrary.wiley.com/doi/10.1111/j.1474-919X.2004.00235.x ; 2025 | DE | https://ffh-arten.naturschutzinformationen.nrw.de/ffh-arten/de/arten/vogelarten/kurzbeschreibung/103180 ; 2023 | CA | https://onlinelibrary.wiley.com/doi/10.1111/geb.13786 ; 2018 | UK | https://esajournals.onlinelibrary.wiley.com/doi/10.1002/ecy.2428</t>
  </si>
  <si>
    <t>5,7,26,101</t>
  </si>
  <si>
    <t>Aeshna subarctica</t>
  </si>
  <si>
    <t>Die Reifezeit verbringt sie bis zu 10 km vom Schlupfgewässer entfernt an lichten Stellen im Wald. Nur ein geringer Teil der Tiere kehrt zum Entwicklungsgewässer zurück, die meisten wandern ab.</t>
  </si>
  <si>
    <t>Schutz von Hochmooren, Verzicht auf Drainagen,</t>
  </si>
  <si>
    <t>2025 | CH | https://www.libellenschutz.ch/arten/anisoptera/aeshnidae/item/aeshna-subarctica?highlight=WyJhZXNobmEiLCJzdWJhcmN0aWNhIl0=</t>
  </si>
  <si>
    <t>Andromeda polifolia L.</t>
  </si>
  <si>
    <t>Boloria aquilonaris</t>
  </si>
  <si>
    <t>recorded distanced covered by an individual ; movement between sites ; sehr standortstreu</t>
  </si>
  <si>
    <t>2011 | FI | https://link.springer.com/article/10.1134/S1067413611040060 ; 2003 | BE | https://www.webofscience.com/wos/woscc/full-record/WOS:000182801400004 ; 2024 | CH | https://www.infofauna.ch/sites/default/files/files/publications/bericht_54_klaiber_web.pdf ; 2004 | CH | Tagfalter als Ziel- und Leitarten: Planungshilfe für Vernetzungsprojekte und Landschaftsentwicklungskonzepte im landwirtschafltichen Kulturland, proNatura</t>
  </si>
  <si>
    <t>Coenagrion hastulatum</t>
  </si>
  <si>
    <t>Im Zuge der Moorrenaturierung neu entstandene Gewässer werden auch heute noch nach kurzer Zeit besiedelt ; Jeweils ein Teil der Population wandert ab, der Rest bleibt beim Entwicklungsgewässer.</t>
  </si>
  <si>
    <t>Veränderung der Larvengewässer und ihrer Umgebung, Entwässerung, Trittschäden, Nährstoffeintrag</t>
  </si>
  <si>
    <t>2021 | DE | https://www.ag-libellen-nds-hb.de/wp-content/uploads/2023/01/4.13-Coenagrion-hastulatum.pdf ; 2025 | CH | https://www.libellenschutz.ch/arten/zygoptera/coenagrionidae/item/coenagrion-hastulatum?highlight=WyJjb2VuYWdyaW9uIiwiaGFzdHVsYXR1bSJd</t>
  </si>
  <si>
    <t>Coenonympha tullia</t>
  </si>
  <si>
    <t>kaum mobil ; sehr standortstreu</t>
  </si>
  <si>
    <t>Klimaerwärmung, Isolation der meisten Populationen</t>
  </si>
  <si>
    <t>2004 | CH | Tagfalter als Ziel- und Leitarten: Planungshilfe für Vernetzungsprojekte und Landschaftsentwicklungskonzepte im landwirtschafltichen Kulturland, proNatura ; 2024 | CH | https://www.bafu.admin.ch/bafu/de/home/themen/biodiversitaet/publikationen-studien/publikationen/rote-liste-tagfalter-und-widderchen.html ; 2024 | CH | https://www.infofauna.ch/sites/default/files/files/publications/bericht_54_klaiber_web.pdf</t>
  </si>
  <si>
    <t>Leucorrhinia dubia</t>
  </si>
  <si>
    <t>Die Beobachtung einer männlichen Imago, rund 30 km vom nächsten bekannten reproduzierenden Vorkommen entfernt, zeigt ein gewissen Potenzial für Migration.; ein Exuvienfund in rund 10 km Entfernung vom nächsten Vorkommen</t>
  </si>
  <si>
    <t>Beweidung, Austrocknen und Verladen der Entwicklungsgewässer, Düngung / Entwässerung der Umgebung, Badebetrieb, Langlaufloipen</t>
  </si>
  <si>
    <t>2021 | DE | https://www.ag-libellen-nds-hb.de/wp-content/uploads/2023/01/4.56-Leucorrhinia-dubia.pdf ; 2025 | CH | https://www.libellenschutz.ch/arten/anisoptera/libellulidae/item/leucorrhinia-dubia?highlight=WyJsZXVjb3JyaGluaWEiLCJkdWJpYSJd</t>
  </si>
  <si>
    <t>Leucorrhinia pectoralis</t>
  </si>
  <si>
    <t>einige Kilometer ; Funde von Imagines weit von bekannten Entwicklungsgewässern entfernt zeigen, dass Leucorrhinia pectoralis weit umherfliegen kann. ; Beobachtungen von Einzeltieren an Stellen, die viele Kilometer entfernt von bekannten Entwicklungsstandorten liegen, deuten darauf, dass die Art weit herumfliegt und deshalb möglicherweise auch neue Gebiete besiedeln kann.</t>
  </si>
  <si>
    <t>Verlandung, Eutrophierung, Austrockner der Fortpflanzungsgewässer, Fische</t>
  </si>
  <si>
    <t>2012 | DE | https://resjournals.onlinelibrary.wiley.com/doi/10.1111/j.1752-4598.2012.00194.x ; 2021 | DE | https://www.ag-libellen-nds-hb.de/wp-content/uploads/2023/01/4.57-Leucorrhinia-pectoralis.pdf ; 2025 | CH | https://www.libellenschutz.ch/arten/anisoptera/libellulidae/item/leucorrhinia-pectoralis?highlight=WyJsZXVjb3JyaGluaWEiXQ== ; 2025 | CH | https://species.infofauna.ch/groupe/81/biologie/304</t>
  </si>
  <si>
    <t>Menyanthes trifoliata L.</t>
  </si>
  <si>
    <t>dispersal in animal gastrointestinal tract (endozoochory)</t>
  </si>
  <si>
    <t>Mylia anomala (Hook.) Gray</t>
  </si>
  <si>
    <t>Polytrichum strictum Brid.</t>
  </si>
  <si>
    <t>Rhynchospora alba (L.) Vahl</t>
  </si>
  <si>
    <t>dispersal of diaspores attached on animal fur (epizoochory)</t>
  </si>
  <si>
    <t>Somatochlora arctica</t>
  </si>
  <si>
    <t>Das Vorkommen im Wendland ist isoliert und über 50 km vom nächsten Nachweis entfernt.</t>
  </si>
  <si>
    <t>Beweidung, mechanische Schäden, Zuwachsen von Tortstichen und Gräben, Düngung, Entwässerung</t>
  </si>
  <si>
    <t>2021 | DE | https://www.ag-libellen-nds-hb.de/wp-content/uploads/2023/01/4.50-Somatochlora-arctica.pdf ; 2025 | CH | https://www.libellenschutz.ch/arten/anisoptera/corduliidae/item/somatochlora-arctica?highlight=WyJzb21hdG9jaGxvcmEiXQ==</t>
  </si>
  <si>
    <t>Sphagnum capillifolium (Ehrh.) Hedw.</t>
  </si>
  <si>
    <t>Spore deposition was recorded at nine distances up to 3.2 m during two four-day periods with sunny conditions in July and August.</t>
  </si>
  <si>
    <t>2007 | UK, IE | https://www.brc.ac.uk/biblio/bryoatt-attributes-british-and-irish-mosses-liverworts-and-hornworts-spreadsheet ; 2005 | SE | https://www.webofscience.com/wos/woscc/full-record/WOS:000225578700011</t>
  </si>
  <si>
    <t>Trematodon ambiguus (Hedw.) Hornsch.</t>
  </si>
  <si>
    <t>Vaccinium oxycoccos L.</t>
  </si>
  <si>
    <t>80% within 40.4 m; max. 94.5m ; DD class 6</t>
  </si>
  <si>
    <t>2013 | BE | https://www.webofscience.com/wos/woscc/full-record/WOS:000314756900010</t>
  </si>
  <si>
    <t>Andrena agilissima</t>
  </si>
  <si>
    <t>Mehrere pollensammelnde Weibchen wurden in bis zu 5 km Entfernung zu den Nestern beobachtet, was für Wildbienen aussergewöhnlich weit ist.</t>
  </si>
  <si>
    <t>2025 | CH | https://species.infofauna.ch/groupe/1/biologie/366</t>
  </si>
  <si>
    <t>Andrena lagopus</t>
  </si>
  <si>
    <t>Es wurden auch ältere Individuen beobachtet, die in grosser Zahl am Waldrand umherflogen. Diese Beobachtung wurde jedoch weit entfernt von Standorten mit bekannten Populationen der Art gemacht. Es ist daher unklar, ob dieses Verhalten typisch für die Art ist oder ob sie sich nur zufällig dort eingefunden hatten (Westrich &amp; Schwenninger 1997).</t>
  </si>
  <si>
    <t>2025 | CH | https://species.infofauna.ch/groupe/1/portrait/377</t>
  </si>
  <si>
    <t>Anthoceros agrestis Paton</t>
  </si>
  <si>
    <t>Carcharodus alceae</t>
  </si>
  <si>
    <t>vagabundierend</t>
  </si>
  <si>
    <t>Coturnix coturnix</t>
  </si>
  <si>
    <t>Wachtel</t>
  </si>
  <si>
    <t>25</t>
  </si>
  <si>
    <t>Zugvogel ; Langstreckenzieher</t>
  </si>
  <si>
    <t>2025 | DE | https://ffh-arten.naturschutzinformationen.nrw.de/ffh-arten/de/arten/vogelarten/kurzbeschreibung/103026 ; 2025 | CH | https://www.vogelwarte.ch/de/voegel-der-schweiz/wachtel/ ; 2018 | CH | https://www.vogelwarte.ch/modx/assets/files/atlas/info_amtsstellen/Brutvogelatlas%202013-2016_D_low.pdf</t>
  </si>
  <si>
    <t>Emberiza calandra Linnaeus, 1758</t>
  </si>
  <si>
    <t>Grauammer</t>
  </si>
  <si>
    <t>Ein Brutrevier ist 1,5 bis 3 (max. 8) ha gross.</t>
  </si>
  <si>
    <t>Maximale Siedlungsdichten von bis zu 2 Brutpaaren auf 10 ha.</t>
  </si>
  <si>
    <t>intensive landwirtschaftliche Nutzung, Verlust an struktur- und insektenreichen Lebensräumen</t>
  </si>
  <si>
    <t>2025 | CH | https://www.vogelwarte.ch/de/voegel-der-schweiz/grauammer/ ; 2018 | CH | https://www.vogelwarte.ch/modx/assets/files/atlas/info_amtsstellen/Brutvogelatlas%202013-2016_D_low.pdf ; 2025 | DE | https://ffh-arten.naturschutzinformationen.nrw.de/ffh-arten/de/arten/vogelarten/kurzbeschreibung/102939</t>
  </si>
  <si>
    <t>Fossombronia wondraczekii (Corda) Lindb.</t>
  </si>
  <si>
    <t>3,11</t>
  </si>
  <si>
    <t>Funaria fascicularis (Hedw.) Lindb.</t>
  </si>
  <si>
    <t>Hylaeus cornutus</t>
  </si>
  <si>
    <t>2025 | CH | https://species.infofauna.ch/groupe/1/portrait/2713</t>
  </si>
  <si>
    <t>Issoria lathonia</t>
  </si>
  <si>
    <t>vagabundierend ; Teilmigrant</t>
  </si>
  <si>
    <t>2024 | CH | https://www.infofauna.ch/sites/default/files/files/publications/bericht_54_klaiber_web.pdf ; 2025 | CH | https://lepido.ch/observer-dans-la-nature/migrations/</t>
  </si>
  <si>
    <t>Lasioglossum lineare</t>
  </si>
  <si>
    <t>2025 | CH | https://species.infofauna.ch/groupe/1/portrait/1244</t>
  </si>
  <si>
    <t>Osmia brevicornis</t>
  </si>
  <si>
    <t>Nistplatz und Nahrungsraum liegen oft räumlich weit auseinander ; Wichtig ist die räumliche Nähr von Nahrungsräumen und Nistplätzen (Zielgrösse max.300 m)</t>
  </si>
  <si>
    <t>2025 | DE | https://www.wildbienen.info/steckbriefe/osmia_brevicornis.php ; 2025 | CH | https://species.infofauna.ch/groupe/1/portrait/223</t>
  </si>
  <si>
    <t>Papaver dubium L. subsp. dubium</t>
  </si>
  <si>
    <t>Phaeoceros laevis subsp. carolinianus (Michx.) Prosk.</t>
  </si>
  <si>
    <t>3,5,7,101</t>
  </si>
  <si>
    <t>Pontia edusa</t>
  </si>
  <si>
    <t>Migration durch Überflälle aus dem Süden ; vagabundierend</t>
  </si>
  <si>
    <t>2025 | CH | https://lepido.ch/observer-dans-la-nature/migrations/ ; 2024 | CH | https://www.infofauna.ch/sites/default/files/files/publications/bericht_54_klaiber_web.pdf</t>
  </si>
  <si>
    <t>Saxicola rubicola (Linnaeus, 1766)</t>
  </si>
  <si>
    <t>Saxicola torquatus</t>
  </si>
  <si>
    <t>Schwarzkehlchen</t>
  </si>
  <si>
    <t>Based on our own observations of pairs when they sampled possible nest-sites, and during nestling provisioning, we defined home-ranges as 240 m radius buffer around the nest.</t>
  </si>
  <si>
    <t>Ein Brutrevier ist 0,5 bis 2 ha gross.</t>
  </si>
  <si>
    <t>Standvogel und Kurzstreckenzieher ; Zugvogel, Teil- und Kurzsteckenzieher</t>
  </si>
  <si>
    <t>Dichte höchstens 70 Reviere/6.13 km2 ; Siedlungsdichten von über 1 Brutpaar auf 10 ha.</t>
  </si>
  <si>
    <t>2025 | CH | https://www.vogelwarte.ch/de/voegel-der-schweiz/schwarzkehlchen/ ; 2018 | CH | https://www.vogelwarte.ch/modx/assets/files/atlas/info_amtsstellen/Brutvogelatlas%202013-2016_D_low.pdf ; 2025 | DE | https://ffh-arten.naturschutzinformationen.nrw.de/ffh-arten/de/arten/vogelarten/kurzbeschreibung/103106 ; 2024 | DE | https://nsojournals.onlinelibrary.wiley.com/doi/10.1002/wlb3.01238</t>
  </si>
  <si>
    <t>Spergula arvensis L.</t>
  </si>
  <si>
    <t>Sylvia communis Latham, 1787</t>
  </si>
  <si>
    <t>Curruca communis</t>
  </si>
  <si>
    <t>Dorngrasmücke</t>
  </si>
  <si>
    <t>dispersal: 52400 m, migration: 9000000 m</t>
  </si>
  <si>
    <t>Dichte 1 Revier/km2, max. 13 Reviere/km2</t>
  </si>
  <si>
    <t>Dürren in Rast- und Überwinterungsgebiten</t>
  </si>
  <si>
    <t>2025 | CH | https://www.vogelwarte.ch/de/voegel-der-schweiz/dorngrasmuecke/ ; 2018 | CH | https://www.vogelwarte.ch/modx/assets/files/atlas/info_amtsstellen/Brutvogelatlas%202013-2016_D_low.pdf ; 2023 | CA | https://onlinelibrary.wiley.com/doi/10.1111/geb.13786 ; 2018 | UK | https://esajournals.onlinelibrary.wiley.com/doi/10.1002/ecy.2428</t>
  </si>
  <si>
    <t>Urtica urens L.</t>
  </si>
  <si>
    <t>22</t>
  </si>
  <si>
    <t>Athene noctua (Scopoli, 1769)</t>
  </si>
  <si>
    <t>Steinkauz</t>
  </si>
  <si>
    <t>jungen Steinkäuze selbständig und wandern ab. Sie siedeln sich meist in naher Entfernung zum Geburtsort an (in der Regel bis 10 km), Einzelvögel streuen auch weiter.</t>
  </si>
  <si>
    <t>Ein Brutrevier kann eine Grösse zwischen 5 bis 50 ha erreichen.</t>
  </si>
  <si>
    <t>Dichte höchstens 4-6 Reviere/km2</t>
  </si>
  <si>
    <t>Intensivierung der Landwirtschaft, Ausdehnung von Siedlungen, Mangel an Bruthöhlen, Abnahme des Nahrungsangebots</t>
  </si>
  <si>
    <t>2025 | DE | https://ffh-arten.naturschutzinformationen.nrw.de/ffh-arten/de/arten/vogelarten/kurzbeschreibung/102974 ; 2025 | CH | https://www.vogelwarte.ch/de/voegel-der-schweiz/steinkauz/ ; 2018 | CH | https://www.vogelwarte.ch/modx/assets/files/atlas/info_amtsstellen/Brutvogelatlas%202013-2016_D_low.pdf ; 2023 | CA | https://onlinelibrary.wiley.com/doi/10.1111/geb.13786 ; 2018 | UK | https://esajournals.onlinelibrary.wiley.com/doi/10.1002/ecy.2428 ; 2011 | ES | https://www.webofscience.com/wos/woscc/full-record/WOS:000302841900014 ; 2007 | PL | https://www.webofscience.com/wos/woscc/full-record/WOS:000274373000022 ; 2009 | DK | https://www.webofscience.com/wos/woscc/full-record/WOS:000267394400003 ; 2007 | ES | https://ornisfennica.journal.fi/article/view/133695/82241</t>
  </si>
  <si>
    <t>3,10</t>
  </si>
  <si>
    <t>Lanius senator Linnaeus, 1758</t>
  </si>
  <si>
    <t>Rotkopfwürger</t>
  </si>
  <si>
    <t>Rückgang der Streuobstwiesen und die Intensivierung der Grünlandnutzung, Habitatverlust durch landwirtschaftliche Intensivierung</t>
  </si>
  <si>
    <t>2025 | CH | https://www.vogelwarte.ch/de/voegel-der-schweiz/rotkopfwuerger/ ; 2018 | CH | https://www.vogelwarte.ch/modx/assets/files/atlas/info_amtsstellen/Brutvogelatlas%202013-2016_D_low.pdf</t>
  </si>
  <si>
    <t>Otus scops (Linnaeus, 1758)</t>
  </si>
  <si>
    <t>Zwergohreule</t>
  </si>
  <si>
    <t>13.25</t>
  </si>
  <si>
    <t>sehr mobil</t>
  </si>
  <si>
    <t>2025 | CH | https://www.vogelwarte.ch/de/voegel-der-schweiz/zwergohreule/ ; 2018 | CH | https://www.vogelwarte.ch/modx/assets/files/atlas/info_amtsstellen/Brutvogelatlas%202013-2016_D_low.pdf ; 2019 | SI | https://www.webofscience.com/wos/woscc/full-record/WOS:000505831600002</t>
  </si>
  <si>
    <t>Phoenicurus phoenicurus (Linnaeus, 1758)</t>
  </si>
  <si>
    <t>Gartenrotschwanz</t>
  </si>
  <si>
    <t>dispersal: 36000 m, migration; 6000000 m</t>
  </si>
  <si>
    <t>Dichte 31 Reviere/km1 oder 8.1 Reviere/10 ha, max. 97 Reviere /3.1km2</t>
  </si>
  <si>
    <t>Dürren in der Sahelzone, Verschwinden von Hochstamm-Obstgärten, intensivere Grünlandbewirtschaftung, Fehlen offener Bodenstellen</t>
  </si>
  <si>
    <t>2025 | CH | https://www.vogelwarte.ch/de/voegel-der-schweiz/gartenrotschwanz/ ; 2018 | CH | https://www.vogelwarte.ch/modx/assets/files/atlas/info_amtsstellen/Brutvogelatlas%202013-2016_D_low.pdf ; 2023 | CA | https://onlinelibrary.wiley.com/doi/10.1111/geb.13786 ; 2018 | UK | https://esajournals.onlinelibrary.wiley.com/doi/10.1002/ecy.2428</t>
  </si>
  <si>
    <t>Weissia rostellata (Brid.) Lindb.</t>
  </si>
  <si>
    <t>13,20</t>
  </si>
  <si>
    <t>Calathus ambiguus</t>
  </si>
  <si>
    <t>C. ambiguus hat wahrscheinlich durch den Rückgang von mageren Ruderalstandorten infolge intensivierter Landwirtschaft an Lebensraum verloren.</t>
  </si>
  <si>
    <t>2025 | CH | https://species.infofauna.ch/groupe/101/portrait/1764</t>
  </si>
  <si>
    <t>Calathus cinctus</t>
  </si>
  <si>
    <t>Die Hinterflügel sind meist reduziert, es gibt aber auch flugfähige Exemplare.</t>
  </si>
  <si>
    <t>2025 | CH | https://species.infofauna.ch/groupe/101/portrait/1765</t>
  </si>
  <si>
    <t>Chenopodium vulvaria L.</t>
  </si>
  <si>
    <t>Didymodon vinealis (Brid.) R.H.Zander</t>
  </si>
  <si>
    <t>21</t>
  </si>
  <si>
    <t>Emberiza cirlus Linnaeus, 1766</t>
  </si>
  <si>
    <t>Zaunammer</t>
  </si>
  <si>
    <t>Dichte höchstens 2-4 Reviere/km2 oder 4 Nester/25 ha</t>
  </si>
  <si>
    <t>Siedlungsausdehnung, Verlust von Kleinstrukturen infolge Intensivierung der Landwirtschaft und Rebbau</t>
  </si>
  <si>
    <t>2025 | CH | https://www.vogelwarte.ch/de/voegel-der-schweiz/zaunammer/ ; 2018 | CH | https://www.vogelwarte.ch/modx/assets/files/atlas/info_amtsstellen/Brutvogelatlas%202013-2016_D_low.pdf ; 2016 | UK | https://www.cambridge.org/core/journals/oryx/article/influence-of-risk-factors-associated-with-captive-rearing-on-postrelease-survival-in-translocated-cirl-buntings-emberiza-cirlus-in-the-uk/53F773708EB86970BE94B3F58D4134A4 ; 2002 | UK | https://www.sciencedirect.com/science/article/pii/S0006320702000691?via%3Dihub</t>
  </si>
  <si>
    <t>Gagea villosa (M. Bieb.) Sweet</t>
  </si>
  <si>
    <t>Harpalus honestus</t>
  </si>
  <si>
    <t>teilweise flugfähig, die Flügelausbildung ist unterschiedlich</t>
  </si>
  <si>
    <t>Obwohl H. honestus verschiedene trockene Lebensräume besiedelt und in Weinbaulagen meist häufig ist, hat sie in einigen Gebieten abgenommen. Grund dafür könnte der intensive Gebrauch von Pestiziden sein .</t>
  </si>
  <si>
    <t>2025 | CH | https://species.infofauna.ch/groupe/101/portrait/1879</t>
  </si>
  <si>
    <t>Harpalus pumilus</t>
  </si>
  <si>
    <t>Die Flügelausbildung ist unterschiedlich, makroptere Imagines sind flugfähig</t>
  </si>
  <si>
    <t>Obwohl H. pumilus unterschiedliche, trockenwarme Lebensräume besiedelt, hat er in verschiedenen Gebieten abgenommen. Grund dafür dürfte der Rückgang von Trockenwiesen, Ruderalstandorten und Begleitstrukturen in Landwirtschafts- und Weinbaugebieten durch Nutzungsintensivierung und die Ausdehnung der Siedlungen oder Pestizideinsatz sein.</t>
  </si>
  <si>
    <t>2025 | CH | https://species.infofauna.ch/groupe/101/portrait/1887</t>
  </si>
  <si>
    <t>Jynx torquilla Linnaeus, 1758</t>
  </si>
  <si>
    <t>Wendehals</t>
  </si>
  <si>
    <t>11.25</t>
  </si>
  <si>
    <t>1500000 - 4500000</t>
  </si>
  <si>
    <t>Intensivierung der Landwirtscjaft, wodurch sich die Verfügbarkeit von Ameisen und Bruthöhlen reduziert</t>
  </si>
  <si>
    <t>2025 | CH | https://www.vogelwarte.ch/de/voegel-der-schweiz/wendehals/ ; 2018 | CH | https://www.vogelwarte.ch/modx/assets/files/atlas/info_amtsstellen/Brutvogelatlas%202013-2016_D_low.pdf ; 2013 | CH | https://www.webofscience.com/wos/woscc/full-record/WOS:000324544200018 ; 2011 | CH | https://www.tandfonline.com/doi/full/10.1080/00063657.2011.556183#d1e753</t>
  </si>
  <si>
    <t>Lasioglossum elegans</t>
  </si>
  <si>
    <t>Wichtig ist die Gewährleistung geringer Distanzen zwischen Nahrungsräumen und (potenziellen) Nistplätzen (Zielgrösse maximal 100 m)</t>
  </si>
  <si>
    <t>zu grosse Distanzen zwischen guten Nahrungsräumen und geeigneten Nistplätzen</t>
  </si>
  <si>
    <t>2025 | CH | https://species.infofauna.ch/groupe/1/portrait/1227</t>
  </si>
  <si>
    <t>Lullula arborea (Linnaeus, 1758)</t>
  </si>
  <si>
    <t>Heidelerche</t>
  </si>
  <si>
    <t>14,25,102</t>
  </si>
  <si>
    <t>Ein Brutrevier ist 2 bis 3 (max. 8) ha gross.</t>
  </si>
  <si>
    <t>Dichte bis zu 5-6 Reviere/km2 ; Siedlungsdichten von bis zu 2 Brutpaaren auf 10 ha.</t>
  </si>
  <si>
    <t>2025 | CH | https://www.vogelwarte.ch/de/voegel-der-schweiz/heidelerche/ ; 2018 | CH | https://www.vogelwarte.ch/modx/assets/files/atlas/info_amtsstellen/Brutvogelatlas%202013-2016_D_low.pdf ; 2025 | DE | https://ffh-arten.naturschutzinformationen.nrw.de/ffh-arten/de/arten/vogelarten/kurzbeschreibung/103037</t>
  </si>
  <si>
    <t>Osmia viridana</t>
  </si>
  <si>
    <t>Wichtig ist die Gewährleistung geringer Distanzen zwischen Nahrungsräumen und (potenziellen) Nistplätzen (Zielgrösse maximal 200 m)</t>
  </si>
  <si>
    <t>2025 | CH | https://species.infofauna.ch/groupe/1/portrait/228</t>
  </si>
  <si>
    <t>Pleurochaete squarrosa (Brid.) Lindb.</t>
  </si>
  <si>
    <t>Pterygoneurum ovatum (Hedw.) Dixon</t>
  </si>
  <si>
    <t>13,14,20,21,22,102</t>
  </si>
  <si>
    <t>Systropha curvicornis</t>
  </si>
  <si>
    <t>Wichtig ist die räumliche Nähr von Nahrungsräumen und Nistplätzen (Zielgrösse max.300 m); Jedes Männchen besitzt ein Revier, das es bei Eindringlingen aktiv verteidigt.</t>
  </si>
  <si>
    <t>2025 | CH | https://species.infofauna.ch/groupe/1/portrait/1210</t>
  </si>
  <si>
    <t>Tortula lanceola R.H.Zander</t>
  </si>
  <si>
    <t>10,13,14,22,23,102</t>
  </si>
  <si>
    <t>Tulipa sylvestris L. subsp. sylvestris</t>
  </si>
  <si>
    <t>Upupa epops Linnaeus, 1758</t>
  </si>
  <si>
    <t>Wiedehopf</t>
  </si>
  <si>
    <t>dispersal: 1410 m, migration: 5000000 m ; 460 - 1980</t>
  </si>
  <si>
    <t>Dichte höchstens 80 Paare/64km2</t>
  </si>
  <si>
    <t>2025 | CH | https://www.vogelwarte.ch/de/voegel-der-schweiz/wiedehopf/ ; 2018 | CH | https://www.vogelwarte.ch/modx/assets/files/atlas/info_amtsstellen/Brutvogelatlas%202013-2016_D_low.pdf ; 2023 | CA | https://onlinelibrary.wiley.com/doi/10.1111/geb.13786 ; 2007 | FR | https://link.springer.com/article/10.1007/s10531-007-9241-z ; 2012 | CH | https://academic.oup.com/auk/article/129/2/283/5148730?login=false</t>
  </si>
  <si>
    <t>Amelanchier ovalis Medik.</t>
  </si>
  <si>
    <t>Aporia crataegi</t>
  </si>
  <si>
    <t>standortstreu ; Teilmigrant ; bleiben zwei bis drei Wochen relativ ortstreu, ehe sie sich mehr oder weniger unkontrolliert verteilen ; median: 134 - 138, maximum: 3493</t>
  </si>
  <si>
    <t>2024 | CH | https://www.infofauna.ch/sites/default/files/files/publications/bericht_54_klaiber_web.pdf ; 2025 | CH | https://lepido.ch/observer-dans-la-nature/migrations/ ; 1991 | DE | Die Schmetterlinge Baden-Württembergs Band1: Tagfalter 1 ; 2004 | CH | Tagfalter als Ziel- und Leitarten: Planungshilfe für Vernetzungsprojekte und Landschaftsentwicklungskonzepte im landwirtschafltichen Kulturland, proNatura ; 2017 | SI | https://www.eje.cz/artkey/eje-201701-0016_movement_demography_and_behaviour_of_a_highly_mobile_species_a_case_study_of_the_black-veined_white_aporia_c.php</t>
  </si>
  <si>
    <t>Berberis vulgaris L.</t>
  </si>
  <si>
    <t>Emberiza citrinella</t>
  </si>
  <si>
    <t>Goldammer</t>
  </si>
  <si>
    <t>dispersal: 36000 m, migration: 500000 m</t>
  </si>
  <si>
    <t>Einsatz von Pestiziden; eine auf Wintergetreide statt auf Sommergetreide ausgerichtete Feldbestllung</t>
  </si>
  <si>
    <t>2025 | CH | https://www.vogelwarte.ch/de/voegel-der-schweiz/goldammer/ ; 2018 | CH | https://www.vogelwarte.ch/modx/assets/files/atlas/info_amtsstellen/Brutvogelatlas%202013-2016_D_low.pdf ; 2023 | CA | https://onlinelibrary.wiley.com/doi/10.1111/geb.13786 ; 2018 | UK | https://esajournals.onlinelibrary.wiley.com/doi/10.1002/ecy.2428</t>
  </si>
  <si>
    <t>Hippolais polyglotta (Vieillot, 1817)</t>
  </si>
  <si>
    <t>Orpheusspötter</t>
  </si>
  <si>
    <t>Dichte höchstens 69 Reviere/6.13 km2</t>
  </si>
  <si>
    <t>2025 | CH | https://www.vogelwarte.ch/de/voegel-der-schweiz/orpheusspoetter/ ; 2018 | CH | https://www.vogelwarte.ch/modx/assets/files/atlas/info_amtsstellen/Brutvogelatlas%202013-2016_D_low.pdf ; 2017 | GH | https://www.cambridge.org/core/journals/bird-conservation-international/article/spatial-behaviour-and-density-of-three-species-of-longdistance-migrants-wintering-in-a-disturbed-and-nondisturbed-woodland-in-northern-ghana/6A218E6335CB93B990EB10D7D6C64D96</t>
  </si>
  <si>
    <t>Iolana iolas</t>
  </si>
  <si>
    <t>Zudem demonstrierte eine Verbreitungsanalyse, dass 78% aller Verbreitungsflüge weniger weit als 550m waren (Maximum 1490m) und dass sie bei Weibchen signifikant häufiger vorkamen und auch länger waren als bei Männchen. Die Distanzen dieser Verbreitungs-Flüge waren ebenfalls signifikant unterschiedliche zwischen den Geschlechtern mit einem Median von 270m für Männchen und 698 für Weibchen. ; standortstreu / vagabundierend ; 78% &lt; 550, max: 1490</t>
  </si>
  <si>
    <t>2011 | CH | https://nplusp.ch/wp-content/uploads/2018/02/neue_erkenntnisse-2.pdf ; 2024 | CH | https://www.infofauna.ch/sites/default/files/files/publications/bericht_54_klaiber_web.pdf ; 2004 | CH | Tagfalter als Ziel- und Leitarten: Planungshilfe für Vernetzungsprojekte und Landschaftsentwicklungskonzepte im landwirtschafltichen Kulturland, proNatura ; 2007 | ES | https://nsojournals.onlinelibrary.wiley.com/doi/10.1111/j.0030-1299.2007.15788.x ; 2013 | CH | https://link.springer.com/article/10.1007/s10531-012-0417-9</t>
  </si>
  <si>
    <t>Lanius collurio</t>
  </si>
  <si>
    <t>Neuntöter</t>
  </si>
  <si>
    <t>dispersal: 280 m, migration: 11000000 m</t>
  </si>
  <si>
    <t>Die Brutreviere sind 1 bis 6 ha gross.</t>
  </si>
  <si>
    <t>Siedlungsdichten von bis zu 2 Brutpaaren auf 10 ha.</t>
  </si>
  <si>
    <t>2025 | CH | https://www.vogelwarte.ch/de/voegel-der-schweiz/neuntoeter/ ; 2025 | DE | https://ffh-arten.naturschutzinformationen.nrw.de/ffh-arten/de/arten/vogelarten/kurzbeschreibung/103185 ; 2023 | CA | https://onlinelibrary.wiley.com/doi/10.1111/geb.13786 ; 1994 | IT | https://www.tandfonline.com/doi/epdf/10.1080/08927014.1994.9522992?needAccess=true</t>
  </si>
  <si>
    <t>Luscinia megarhynchos (Brehm, 1831)</t>
  </si>
  <si>
    <t>Nachtigall</t>
  </si>
  <si>
    <t>Ein Brutrevier kann eine Grösse zwischen 0,2 bis 2 ha erreichen.</t>
  </si>
  <si>
    <t>Dichte bis 240 Reviere/18km2 ; Maximale Siedlungsdichten von über 10 Brutpaaren auf 10 ha.</t>
  </si>
  <si>
    <t>starke forstliche Eingriffe in die Bruthabitate</t>
  </si>
  <si>
    <t>2025 | CH | https://www.vogelwarte.ch/de/voegel-der-schweiz/nachtigall/ ; 2018 | CH | https://www.vogelwarte.ch/modx/assets/files/atlas/info_amtsstellen/Brutvogelatlas%202013-2016_D_low.pdf ; 2025 | DE | https://ffh-arten.naturschutzinformationen.nrw.de/ffh-arten/de/arten/vogelarten/kurzbeschreibung/103099 ; 2012 | UK | https://www.tandfonline.com/doi/full/10.1080/00063657.2012.722191#d1e959</t>
  </si>
  <si>
    <t>Prunus mahaleb L.</t>
  </si>
  <si>
    <t>2007 | ES | https://onlinelibrary.wiley.com/doi/10.1111/j.1365-294X.2006.03126.x</t>
  </si>
  <si>
    <t>Rosa rubiginosa L.</t>
  </si>
  <si>
    <t>Satyrium pruni</t>
  </si>
  <si>
    <t>standortstreu / vagabundierend</t>
  </si>
  <si>
    <t>Ulmus minor Mill.</t>
  </si>
  <si>
    <t>DD class 4</t>
  </si>
  <si>
    <t>Andrena hattorfiana</t>
  </si>
  <si>
    <t>102</t>
  </si>
  <si>
    <t>Die Bienen können aber nur dann in vollem Umfang vom grossen Blütenreichtum der Wiesen profitieren, wenn sie in der unmittelbaren Umgebung geeignete Kleinstrukturen zum Nisten finden; Andrena hattorfiana findet auf Extensivwiesen ihre Nahrung, nistet aber an nackten bis spärlich bewachsenen Bodenstellen an benachbarten Böschungen oder Wegrändern. ; Darüber hinaus wandern nur 2% der Weibchen über weite Strecken (&gt; 900 m) und sie neigen mehrheitlich dazu, bestimmte Landschaftsstrukturen wie Strassen, Steinmauern oder Baumhecken nicht zu überqueren. stark sesshafte Art, Weibchen entfernen sich im Durchschnitt nur 46 m vom Hauptpatch der Wirtspflanze (10 - 130m)</t>
  </si>
  <si>
    <t>intensivierte Nutzung des Grünlands, enormer Rückgang von mageren Wiesen</t>
  </si>
  <si>
    <t>2024 | CH | https://www.bafu.admin.ch/bafu/de/home/themen/biodiversitaet/publikationen-studien/publikationen/rote-liste-bienen.html ; 2025 | DE | https://www.wildbienen.info/steckbriefe/andrena_hattorfiana.php ; 2025 | CH | https://species.infofauna.ch/groupe/1/portrait/374 ; 2007 | SE | https://link.springer.com/article/10.1007/s10841-007-9123-4</t>
  </si>
  <si>
    <t>Andrena pandellei</t>
  </si>
  <si>
    <t>Wichtig ist die räumliche Nähr von Nahrungsräumen und Nistplätzen (Zielgrösse max.300 m)</t>
  </si>
  <si>
    <t>2025 | CH | https://species.infofauna.ch/groupe/1/conservation/447</t>
  </si>
  <si>
    <t>Anthus campestris</t>
  </si>
  <si>
    <t>Brachpieper</t>
  </si>
  <si>
    <t>Durchzügler ; Langstreckenzieher</t>
  </si>
  <si>
    <t>Lebensraumverlust durch Verbuschung und Nährstoffeinträge</t>
  </si>
  <si>
    <t>2025 | DE | https://ffh-arten.naturschutzinformationen.nrw.de/ffh-arten/de/arten/vogelarten/kurzbeschreibung/103168 ; 2025 | CH | https://www.vogelwarte.ch/de/voegel-der-schweiz/brachpieper/ ; 2018 | CH | https://www.vogelwarte.ch/modx/assets/files/atlas/info_amtsstellen/Brutvogelatlas%202013-2016_D_low.pdf</t>
  </si>
  <si>
    <t>Bombus humilis</t>
  </si>
  <si>
    <t>Rückgang des Blütenangebots, Nestzerstörung durch frühzeitiges Mähen, Intensivierung der Landwirtschaft</t>
  </si>
  <si>
    <t>2025 | CH | https://species.infofauna.ch/groupe/1/conservation/126</t>
  </si>
  <si>
    <t>Calliptamus italicus</t>
  </si>
  <si>
    <t>m: gute Flugfähigkeit, f: schlechte Flugfähigkeit; mittleres Ausbreitungspotential</t>
  </si>
  <si>
    <t>Isolation der Populationen, Verlust der Lebensräume</t>
  </si>
  <si>
    <t>2017 | CH | https://www.infofauna.ch/sites/default/files/files/publications/bericht_54_klaiber_web.pdf ; 2025 | CH | https://www.orthoptera.ch/wiki/arten/caelifera/calliptaminae/item/calliptamus-italicus?highlight=WyJjYWxsaXB0YW11cyIsImNhbGxpcHRhbXVzLWFydGVuIiwiY2FsbGlwdGFtdXMtYXJ0Iiwic3RlZmFucGx1ZXNzLWNhbGxpcHRhbXVzIiwiaXRhbGljdXMiXQ==</t>
  </si>
  <si>
    <t>Decticus verrucivorus</t>
  </si>
  <si>
    <t>schlechte Flugfähigkeit; mittleres Ausbreitungspotential</t>
  </si>
  <si>
    <t>intensivierte Landnutzung, Nutzungsaufgabe un Alpgebieten</t>
  </si>
  <si>
    <t>2017 | CH | https://www.infofauna.ch/sites/default/files/files/publications/bericht_54_klaiber_web.pdf ; 2025 | CH | https://www.orthoptera.ch/wiki/arten/ensifera/tettigoniinae/item/decticus-verrucivorus?highlight=WyJkZWN0aWN1cyIsIm1lZGVjdGljdXMiLCJkZWN0aWN1cy1hcnRlbiIsInZlcnJ1Y2l2b3J1cyIsInZlcnJhdGVuIiwidmVycnVuZGV0IiwidmVycnVuZGV0ZSIsInZlcnJ1bmRldGVuIiwicm9uZ2UtdmVycnVlIiwidmVycnVjaXZvcmUiXQ==</t>
  </si>
  <si>
    <t>Emberiza cia</t>
  </si>
  <si>
    <t>Zippammer</t>
  </si>
  <si>
    <t>12.102</t>
  </si>
  <si>
    <t>Dichte über 12 Reviere/km2</t>
  </si>
  <si>
    <t>Verbuschung und Aufforstungen</t>
  </si>
  <si>
    <t>2025 | CH | https://www.vogelwarte.ch/de/voegel-der-schweiz/zippammer/ ; 2018 | CH | https://www.vogelwarte.ch/modx/assets/files/atlas/info_amtsstellen/Brutvogelatlas%202013-2016_D_low.pdf</t>
  </si>
  <si>
    <t>Emberiza hortulana Linnaeus, 1758</t>
  </si>
  <si>
    <t>Ortolan</t>
  </si>
  <si>
    <t>25.102</t>
  </si>
  <si>
    <t>Lebensraumveränderungen in den Brutgebiten, Rückgang an extensiven Getreidekulturen, zunhemende Verbuschung</t>
  </si>
  <si>
    <t>2025 | CH | https://www.vogelwarte.ch/de/voegel-der-schweiz/ortolan/ ; 2018 | CH | https://www.vogelwarte.ch/modx/assets/files/atlas/info_amtsstellen/Brutvogelatlas%202013-2016_D_low.pdf ; 2023 | DE | https://www.cambridge.org/core/journals/bird-conservation-international/article/importance-of-landscape-heterogeneity-and-vegetation-structure-for-the-conservation-of-the-ortolan-bunting-emberiza-hortulana/EB0F154C578CFA721215C0C62682EDB8</t>
  </si>
  <si>
    <t>Megachile pyrenaica</t>
  </si>
  <si>
    <t>Megachile pyrenaea</t>
  </si>
  <si>
    <t>2025 | CH | https://species.infofauna.ch/groupe/1/portrait/2624</t>
  </si>
  <si>
    <t>Melanargia galathea</t>
  </si>
  <si>
    <t>2024 | CH | https://www.infofauna.ch/sites/default/files/files/publications/bericht_54_klaiber_web.pdf ; 2004 | CH | Tagfalter als Ziel- und Leitarten: Planungshilfe für Vernetzungsprojekte und Landschaftsentwicklungskonzepte im landwirtschafltichen Kulturland, proNatura ; 2010 | DE | https://link.springer.com/article/10.1007/s10841-010-9275-5</t>
  </si>
  <si>
    <t>Melitaea cinxia (Linnaeus, 1758)</t>
  </si>
  <si>
    <t>Melitaea parthenoides Keferstein, 1851</t>
  </si>
  <si>
    <t>Metrioptera bicolor</t>
  </si>
  <si>
    <t>Bicolorana bicolor</t>
  </si>
  <si>
    <t>kann Strecken von bis zu 300 m zurücklegen; Das regelmässige Auftreten von langflügeligen Exemplaren und deren erhöhte Mobilität ermöglichen die Besiedlung neuer Lebensräume.</t>
  </si>
  <si>
    <t>intensive Nutzung des Grünlands, Verbuschung bei Aufgabe der Bewirtschaftung</t>
  </si>
  <si>
    <t>2025 | CH | https://www.orthoptera.ch/wiki/arten/ensifera/tettigoniinae/item/bicolorana-bicolor?highlight=WyJtZXRyaW9wdGVyYSJd ; 2002 | SE | https://besjournals.onlinelibrary.wiley.com/doi/10.1046/j.1365-2656.1999.00273.x</t>
  </si>
  <si>
    <t>Phengaris arion</t>
  </si>
  <si>
    <t>2024 | CH | https://www.infofauna.ch/sites/default/files/files/publications/bericht_54_klaiber_web.pdf ; 2024 | SE | https://resjournals.onlinelibrary.wiley.com/doi/10.1111/icad.12781</t>
  </si>
  <si>
    <t>Primula veris L. subsp. veris</t>
  </si>
  <si>
    <t>16.102</t>
  </si>
  <si>
    <t>Psophus stridulus</t>
  </si>
  <si>
    <t>Bewirtschaftungsintensivierung, Überbauung, Aufgabe traditioneller Beweidung</t>
  </si>
  <si>
    <t>2017 | CH | https://www.infofauna.ch/sites/default/files/files/publications/bericht_54_klaiber_web.pdf ; 2025 | CH | https://www.orthoptera.ch/wiki/arten/caelifera/oedipodinae/item/psophus-stridulus?highlight=WyJwc29waHVzIl0=</t>
  </si>
  <si>
    <t>Salvia pratensis L.</t>
  </si>
  <si>
    <t>Saxicola rubetra (Linnaeus, 1758)</t>
  </si>
  <si>
    <t>Braunkehlchen</t>
  </si>
  <si>
    <t>dispersal: 500m, migration: 6000000</t>
  </si>
  <si>
    <t>Die Brutreviere sind 0,5 bis 3 ha gross.</t>
  </si>
  <si>
    <t>Siedlungsdichten von bis zu 6 Brutpaaren auf 10 ha.</t>
  </si>
  <si>
    <t>Intensivierung der Graswirtschaft</t>
  </si>
  <si>
    <t>2025 | CH | https://www.vogelwarte.ch/de/voegel-der-schweiz/braunkehlchen/ ; 2018 | CH | https://www.vogelwarte.ch/modx/assets/files/atlas/info_amtsstellen/Brutvogelatlas%202013-2016_D_low.pdf ; 2023 | CA | https://onlinelibrary.wiley.com/doi/10.1111/geb.13786 ; 2025 | DE | https://ffh-arten.naturschutzinformationen.nrw.de/ffh-arten/de/arten/vogelarten/kurzbeschreibung/103086 ; 2015 | CH | https://www.sciencedirect.com/science/article/pii/S0006320715001019?via%3Dihub</t>
  </si>
  <si>
    <t>Scabiosa columbaria L. subsp. columbaria</t>
  </si>
  <si>
    <t>mean SDD: 0.34; max SDD: 1.3 ; DD class 2</t>
  </si>
  <si>
    <t>abiotic ; local non-specific dispersal</t>
  </si>
  <si>
    <t>Stenobothrus lineatus</t>
  </si>
  <si>
    <t>2017 | CH | https://www.infofauna.ch/sites/default/files/files/publications/bericht_54_klaiber_web.pdf ; 2025 | CH | https://www.orthoptera.ch/wiki/arten/caelifera/gomphocerinae/item/stenobothrus-lineatus?highlight=WyJzdGVub2JvdGhydXMiLCJzdGVub2JvdGhydXMtYXJ0ZW4iLCJzdGVub2JvdGhydXMtYXJ0Iiwic3Rlbm9ib3RocnVzLXJ1YmljdW5kdWx1cyJd</t>
  </si>
  <si>
    <t>Trachusa byssina</t>
  </si>
  <si>
    <t>2025 | CH | https://species.infofauna.ch/groupe/1/portrait/3024</t>
  </si>
  <si>
    <t>Zygaena carniolica</t>
  </si>
  <si>
    <t>Bryonia dioica Jacq.</t>
  </si>
  <si>
    <t>Bupleurum falcatum L. subsp. falcatum</t>
  </si>
  <si>
    <t>Coenonympha arcania</t>
  </si>
  <si>
    <t>Entodon schleicheri (Schimp.) Demet.</t>
  </si>
  <si>
    <t>13,16,17,21,102</t>
  </si>
  <si>
    <t>Ephippiger ephippiger</t>
  </si>
  <si>
    <t>Intensivierung der Landnutzung, Nutzungsaufgabe extensiv bewirtschafteter Standorte</t>
  </si>
  <si>
    <t>2025 | CH | https://www.orthoptera.ch/wiki/arten/ensifera/bradyporinae/item/ephippiger-ephippiger?highlight=WyJlcGhpcHBpZ2VyIiwiZXBoaXBwaWdlcmEiLCJlcGhpcHBpZ2VyLWFydGVuIiwibGF1cmVudGp1aWxsZXJhdC1lcGhpcHBpZ2VyIiwiMjBlcGhpcHBpZ2VyYSIsImVwaGlwcGlnZXIiLCJlcGhpcHBpZ2VyYSIsImVwaGlwcGlnZXItYXJ0ZW4iLCJsYXVyZW50anVpbGxlcmF0LWVwaGlwcGlnZXIiLCIyMGVwaGlwcGlnZXJhIl0=</t>
  </si>
  <si>
    <t>Fragaria viridis Duchesne</t>
  </si>
  <si>
    <t>Iphiclides podalirius</t>
  </si>
  <si>
    <t>benötigt grosse Flächen von über 100 ha</t>
  </si>
  <si>
    <t>2024 | CH | https://www.infofauna.ch/sites/default/files/files/publications/bericht_54_klaiber_web.pdf ; 2017 | CH | https://www.biodivers.ch/de/index.php/Tagfalter ; 2004 | CH | Tagfalter als Ziel- und Leitarten: Planungshilfe für Vernetzungsprojekte und Landschaftsentwicklungskonzepte im landwirtschafltichen Kulturland, proNatura</t>
  </si>
  <si>
    <t>Muscardinus avellanarius</t>
  </si>
  <si>
    <t>MAMM</t>
  </si>
  <si>
    <t>Haselmaus</t>
  </si>
  <si>
    <t>2008 | DE | https://link.springer.com/article/10.1007/BF03193122 ; 1997 | LT | https://rcin.org.pl/ibs/dlibra/docmetadata?id=12678&amp;from=publication ; 2013 | IT | https://www.sciencedirect.com/science/article/abs/pii/S1616504712002716?via%3Dihub ; 2018 | UK | https://www.sciencedirect.com/science/article/pii/S037811271732128X?via%3Dihub</t>
  </si>
  <si>
    <t>Nymphalis antiopa</t>
  </si>
  <si>
    <t>standortstreu / vagabundierend ; Teilmigrant</t>
  </si>
  <si>
    <t>Peucedanum cervaria (L.) Lapeyr.</t>
  </si>
  <si>
    <t>Pezotettix giornae</t>
  </si>
  <si>
    <t>keine Flugfähigkeit; geringes Ausbreitungspotential</t>
  </si>
  <si>
    <t>2017 | CH | https://www.infofauna.ch/sites/default/files/files/publications/bericht_54_klaiber_web.pdf ; 2025 | CH | https://www.orthoptera.ch/wiki/arten/caelifera/pezotettiginae/item/pezotettix-giornae?highlight=WyJwZXpvdGV0dGl4Il0=</t>
  </si>
  <si>
    <t>Satyrium spini</t>
  </si>
  <si>
    <t>Trifolium alpestre L.</t>
  </si>
  <si>
    <t>Ulota coarctata (P.Beauv.) Hammar</t>
  </si>
  <si>
    <t>8,11,13,17,19,23,101,102</t>
  </si>
  <si>
    <t>Ulota hutchinsiae (Sm.) Hammar</t>
  </si>
  <si>
    <t>13,16,19,21,102</t>
  </si>
  <si>
    <t>Yersinella raymondii</t>
  </si>
  <si>
    <t>2017 | CH | https://www.infofauna.ch/sites/default/files/files/publications/bericht_54_klaiber_web.pdf ; 2025 | CH | https://www.orthoptera.ch/wiki/arten/ensifera/tettigoniinae/item/yersinella-raymondii?highlight=WyJ5ZXJzaW5lbGxhIiwiZGFuaWVscm9lc3RpLXllcnNpbmVsbGEiXQ==</t>
  </si>
  <si>
    <t>Zygaena osterodensis</t>
  </si>
  <si>
    <t>Calosoma sycophanta (Linnaeus, 1758)</t>
  </si>
  <si>
    <t>Lichte Waldstrukturen mit Eichen oder Kiefern, wie sie Beispielsweise in Mittelwäldern vorhanden sind, verschwanden zunehmend, wodurch der Lebensraum stark zurückging. Ev. profitiert sie von der Klimaerwärmung, welche die Bäume stresst und so anfällig für Massenvermehrungen von Raupen macht.</t>
  </si>
  <si>
    <t>2025 | CH | https://species.infofauna.ch/groupe/101/portrait/1776</t>
  </si>
  <si>
    <t>Caprimulgus europaeus Linnaeus, 1758</t>
  </si>
  <si>
    <t>Ziegenmelker</t>
  </si>
  <si>
    <t>Im Revier muss eine sehr licht bestockte Fläche von 0,5–1 ha vorhanden sein. ; Die Mindestgrösse eines Brutreviers beträgt 1 bis 1,5 ha.</t>
  </si>
  <si>
    <t>Siedlungsdichten: 2 bis maximal 10 Paare/km2 ; Die Siedlungsdichte kann bis zu 1 bis 2 Brutpaare auf 10 ha betragen.</t>
  </si>
  <si>
    <t>Rückgang der Biomasse von Grassinsekten, Verdichtung der Wälder, Verschwinden von Jagd- und Brutgebieten</t>
  </si>
  <si>
    <t>2025 | CH | https://www.waldwissen.net/de/lebensraum-wald/tiere-im-wald/voegel/der-ziegenmelker ; 2025 | DE | https://ffh-arten.naturschutzinformationen.nrw.de/ffh-arten/de/arten/vogelarten/kurzbeschreibung/103190 ; 2025 | CH | https://www.vogelwarte.ch/de/voegel-der-schweiz/ziegenmelker/ ; 2018 | CH | https://www.vogelwarte.ch/modx/assets/files/atlas/info_amtsstellen/Brutvogelatlas%202013-2016_D_low.pdf ; 2015 | UK | https://onlinelibrary.wiley.com/doi/10.1111/ibi.12251</t>
  </si>
  <si>
    <t>Cephalanthera damasonium (Mill.) Druce</t>
  </si>
  <si>
    <t>Cerambyx cerdo</t>
  </si>
  <si>
    <t>Da die ortstreuen Tiere in der Regel das Umfeld ihres Geburtsbaumes nicht verlassen und dort auch ihren Geschlechtspartner finden, können mehrere Generationen über viele Jahre ein und denselben Baum besiedeln.</t>
  </si>
  <si>
    <t>2025 | DE | https://ffh-arten.naturschutzinformationen.nrw.de/ffh-arten/de/arten/gruppe/kaefer/kurzbeschreibung/105067 ; 2018 | CZ | https://link.springer.com/article/10.1007/s10905-018-9669-x ; 2016 | ES | https://resjournals.onlinelibrary.wiley.com/doi/10.1111/een.12355</t>
  </si>
  <si>
    <t>Cyclamen purpurascens Mill.</t>
  </si>
  <si>
    <t>Ficedula albicollis (Temminck, 1815)</t>
  </si>
  <si>
    <t>Halsbandschnäpper</t>
  </si>
  <si>
    <t>Dürreperioden in der Sahelzone, Konkurrenz und Prädation am Brutplatz, Aufgabe von Kastanienselven, Verlust natürlicher Nisthöhlen durch die Intensivierung der Forstwirtschaft</t>
  </si>
  <si>
    <t>2025 | CH | https://www.vogelwarte.ch/de/voegel-der-schweiz/halsbandschnaepper/ ; 2018 | CH | https://www.vogelwarte.ch/modx/assets/files/atlas/info_amtsstellen/Brutvogelatlas%202013-2016_D_low.pdf</t>
  </si>
  <si>
    <t>Hepatica nobilis Schreb.</t>
  </si>
  <si>
    <t>Hipparchia fagi</t>
  </si>
  <si>
    <t>Hipparchia genava (Fruhstorfer, 198)</t>
  </si>
  <si>
    <t>2024 | CH | https://www.infofauna.ch/sites/default/files/files/publications/bericht_54_klaiber_web.pdf</t>
  </si>
  <si>
    <t>Lopinga achine</t>
  </si>
  <si>
    <t>This function gives a 10.2% probability of a female moving to patches 5300 m away.; low mobility; low dispersal ability; It is possible that long-distance movements may be underestimated and that L. achine can colonise patches 2–3 km away from existing populations,A single L. achine male was observed 3.5 km from where it was marked,which shows (unpublished observation 1996) that colonisations over longer distances may occur occasionally.; Suitable sites must be available within short distances of each other as 98% of the moving females moves to patches &lt;500 m away (estimated from the dispersal equation of moving females). ; sehr standortstreu ; 44.7 - 116.1, max. 670</t>
  </si>
  <si>
    <t>The majority of the movements were small with mean movements between recaptures of 45–54 m for males and 94–116 m for females. There were few movements between sites,20 of 996 recaptured males moved and 36 of 391 recaptured females,even though the distance to other sites was in many cases &lt;100 m.</t>
  </si>
  <si>
    <t>2001 | SE | https://www.sciencedirect.com/science/article/pii/S0006320702001040?via%3Dihub ; 2024 | CH | https://www.infofauna.ch/sites/default/files/files/publications/bericht_54_klaiber_web.pdf ; 2004 | CH | Tagfalter als Ziel- und Leitarten: Planungshilfe für Vernetzungsprojekte und Landschaftsentwicklungskonzepte im landwirtschafltichen Kulturland, proNatura ; 2002 | SE | https://www.sciencedirect.com/science/article/pii/S0006320702001040?casa_token=_qclwhZr7AAAAAAA:4TRO0O_nSspNBoiuCRb8rnjo5LnSvpRdMhETrYXngSgbLd0ht8gic9HciXMNMhS2ABgLQaYQJRzO</t>
  </si>
  <si>
    <t>Lucanus cervus</t>
  </si>
  <si>
    <t>Der Hirschkäfer gilt als ausgesprochen ortstreu und zeigt trotz seiner Flugfähigkeit nur eine geringe Tendenz zur Ausbreitung.</t>
  </si>
  <si>
    <t>2025 | DE | https://ffh-arten.naturschutzinformationen.nrw.de/ffh-arten/de/arten/gruppe/kaefer/kurzbeschreibung/105682 ; 2018 | BE | https://resjournals.onlinelibrary.wiley.com/doi/10.1111/icad.12325 ; 2017 | IT | https://resjournals.onlinelibrary.wiley.com/doi/10.1111/icad.12260</t>
  </si>
  <si>
    <t>Sorbus torminalis (L.) Crantz</t>
  </si>
  <si>
    <t>Brachydontium trichodes (F.Weber) Milde</t>
  </si>
  <si>
    <t>19,21</t>
  </si>
  <si>
    <t>Cardamine pentaphyllos (L.) Crantz</t>
  </si>
  <si>
    <t>Cochlodina orthostoma (Menke, 1828)</t>
  </si>
  <si>
    <t>Der Aktionsradius eines Individuums beträgt in seinem Leben einige Meter. Weiter weg liegende, isolierte Standorte erreicht die Art daher nur durch Verschleppung.</t>
  </si>
  <si>
    <t>2025 | CH | https://species.infofauna.ch/groupe/82/portrait/391</t>
  </si>
  <si>
    <t>Dendrocopos leucotos</t>
  </si>
  <si>
    <t>Weissrückenspecht</t>
  </si>
  <si>
    <t>2025 | CH | https://www.vogelwarte.ch/de/voegel-der-schweiz/weissrueckenspecht/ ; 2018 | CH | https://www.vogelwarte.ch/modx/assets/files/atlas/info_amtsstellen/Brutvogelatlas%202013-2016_D_low.pdf ; 2020 | ES | https://bioone.org/journals/acta-ornithologica/volume-55/issue-1/00016454AO2020.55.1.008/Gps-Telemetry-and-Home-Range-of-the-White-Backed-Woodpecker/10.3161/00016454AO2020.55.1.008.full ; 2024 | CH | https://link.springer.com/article/10.1007/s10336-024-02240-6</t>
  </si>
  <si>
    <t>Dendrocopos minor</t>
  </si>
  <si>
    <t>Dryobates minor</t>
  </si>
  <si>
    <t>Kleinspecht</t>
  </si>
  <si>
    <t>grosse Aktionsgebiete</t>
  </si>
  <si>
    <t>Je nach Lebensraum unterschiedlich, maximal 1–2 Brutpaare/10 ha.</t>
  </si>
  <si>
    <t>zu intensive Forstwirtschaft, Rückgang von Streuobstwiesen</t>
  </si>
  <si>
    <t>2025 | CH | https://www.waldwissen.net/de/lebensraum-wald/tiere-im-wald/voegel/der-kleinspecht ; 2025 | CH | https://www.vogelwarte.ch/de/voegel-der-schweiz/kleinspecht/ ; 2018 | CH | https://www.vogelwarte.ch/modx/assets/files/atlas/info_amtsstellen/Brutvogelatlas%202013-2016_D_low.pdf ; 2001 | SE | https://www.sciencedirect.com/science/article/pii/S0006320701000453?via%3Dihub</t>
  </si>
  <si>
    <t>Euphorbia dulcis L.</t>
  </si>
  <si>
    <t>Lobaria pulmonaria</t>
  </si>
  <si>
    <t>8,13,19,101</t>
  </si>
  <si>
    <t>2005 | SE | https://link.springer.com/article/10.1007/s10531-004-4535-x ; 2004 | CH | https://bsapubs.onlinelibrary.wiley.com/doi/10.3732/ajb.91.8.1273 ; 2011 | EE | https://link.springer.com/article/10.1007/s10531-011-0062-8</t>
  </si>
  <si>
    <t>Metzgeria temperata Kuwah.</t>
  </si>
  <si>
    <t>19</t>
  </si>
  <si>
    <t>Neckera pennata Hedw.</t>
  </si>
  <si>
    <t>Phylloscopus sibilatrix</t>
  </si>
  <si>
    <t>Waldlaubsänger</t>
  </si>
  <si>
    <t>Die Brutreviere sind 1 bis 3 ha gross.</t>
  </si>
  <si>
    <t>Siedlungsdichten von bis zu 3 Brutpaaren auf 10 ha.</t>
  </si>
  <si>
    <t>Habitatveränderungen, fortstliche Tätigkeiten, Stickstoffdüngung aus der Luft, Degradierung der Lebensräume in den afrikanischen Überwinterungsgebieten</t>
  </si>
  <si>
    <t>2025 | CH | https://www.vogelwarte.ch/de/voegel-der-schweiz/waldlaubsaenger/ ; 2018 | CH | https://www.vogelwarte.ch/modx/assets/files/atlas/info_amtsstellen/Brutvogelatlas%202013-2016_D_low.pdf ; 2025 | DE | https://ffh-arten.naturschutzinformationen.nrw.de/ffh-arten/de/arten/vogelarten/kurzbeschreibung/103115</t>
  </si>
  <si>
    <t>Pulmonaria obscura Dumort.</t>
  </si>
  <si>
    <t>Sanicula europaea L.</t>
  </si>
  <si>
    <t>vertebrate ; local non-specific dispersal</t>
  </si>
  <si>
    <t>Agriades optilete</t>
  </si>
  <si>
    <t>Weibchen halten sich immer in der Nähe der Futterpflanze auf</t>
  </si>
  <si>
    <t>2024 | CH | https://www.infofauna.ch/sites/default/files/files/publications/bericht_54_klaiber_web.pdf ; 1987 | CH | Tagfalter und ihre Lebensräume: Arten, Gefährdung, Schutz; Schweizerischer Bund für Naturschutz</t>
  </si>
  <si>
    <t>Buxbaumia aphylla Hedw.</t>
  </si>
  <si>
    <t>19,20</t>
  </si>
  <si>
    <t>Colias palaeno</t>
  </si>
  <si>
    <t>sehr standortstreu / standortstreu</t>
  </si>
  <si>
    <t>2024 | CH | https://www.infofauna.ch/sites/default/files/files/publications/bericht_54_klaiber_web.pdf ; 2004 | CH | Tagfalter als Ziel- und Leitarten: Planungshilfe für Vernetzungsprojekte und Landschaftsentwicklungskonzepte im landwirtschafltichen Kulturland, proNatura ; 1987 | CH | Tagfalter und ihre Lebensräume: Arten, Gefährdung, Schutz; Schweizerischer Bund für Naturschutz</t>
  </si>
  <si>
    <t>Delphinium elatum L.</t>
  </si>
  <si>
    <t>Dicranum spurium Hedw.</t>
  </si>
  <si>
    <t>Erebia eriphyle</t>
  </si>
  <si>
    <t>Eryngium alpinum L.</t>
  </si>
  <si>
    <t>DD class 4 ; highest dispersal distance for seeds was 110cm; fluorescent powder dispersal was between 2.4 - 22.3 m</t>
  </si>
  <si>
    <t>2004 | FR | https://academic.oup.com/aob/article/93/6/711/256253?login=true</t>
  </si>
  <si>
    <t>Herzogiella striatella (Brid.) Z.Iwats.</t>
  </si>
  <si>
    <t>20,21</t>
  </si>
  <si>
    <t>Kurzia trichoclados (Müll.Frib.) Grolle</t>
  </si>
  <si>
    <t>Molopospermum peloponnesiacum (L.) W. D. J. Koch</t>
  </si>
  <si>
    <t>Peniophora aurantiaca</t>
  </si>
  <si>
    <t>FUNG</t>
  </si>
  <si>
    <t>long-distance spore dispersal</t>
  </si>
  <si>
    <t>2008 | SE | https://nsojournals.onlinelibrary.wiley.com/doi/10.1111/j.1756-1051.2001.tb00793.x</t>
  </si>
  <si>
    <t>Tetrao tetrix (Linnaeus, 1758)</t>
  </si>
  <si>
    <t>Birkhuhn</t>
  </si>
  <si>
    <t>Dichte 3.9 - 5 Hähne/km2</t>
  </si>
  <si>
    <t>Erschliessungen, Tourismus, Störungen, Jagd</t>
  </si>
  <si>
    <t>2025 | CH | https://www.vogelwarte.ch/de/voegel-der-schweiz/birkhuhn/ ; 2018 | CH | https://www.vogelwarte.ch/modx/assets/files/atlas/info_amtsstellen/Brutvogelatlas%202013-2016_D_low.pdf ; 2002 | UK | https://nsojournals.onlinelibrary.wiley.com/doi/10.2981/wlb.2002.013 ; 2002 | FR | https://onlinelibrary.wiley.com/doi/10.1046/j.1474-919X.2002.00040.x ; 2020 | DE | https://journals.plos.org/plosone/article?id=10.1371/journal.pone.0238660</t>
  </si>
  <si>
    <t>Vulpicida pinastri</t>
  </si>
  <si>
    <t>limited in young forests by local dispersal</t>
  </si>
  <si>
    <t>Anastrophyllum hellerianum (Lindenb.) R.M.Schust.</t>
  </si>
  <si>
    <t>2007 | UK, IE | https://www.brc.ac.uk/biblio/bryoatt-attributes-british-and-irish-mosses-liverworts-and-hornworts-spreadsheet ; 2006 | FI | https://link.springer.com/article/10.1007/s10682-006-0011-2</t>
  </si>
  <si>
    <t>Bazzania flaccida (Dumort.) Grolle</t>
  </si>
  <si>
    <t>17</t>
  </si>
  <si>
    <t>Ceruchus chrysomelinus</t>
  </si>
  <si>
    <t>2019 | CZ | https://resjournals.onlinelibrary.wiley.com/doi/10.1111/icad.12338</t>
  </si>
  <si>
    <t>Corallorhiza trifida Châtel.</t>
  </si>
  <si>
    <t>Glaucidium passerinum (Linnaeus, 1758)</t>
  </si>
  <si>
    <t>Sperlingskauz</t>
  </si>
  <si>
    <t>Ein Brutrevier ist bei günstiger Habitatqualität kleiner als 50 ha, Jagdreviere sind meist zwischen 100 bis 400 ha gross.</t>
  </si>
  <si>
    <t>maximal 4 Paare auf 3,8 km2 ; Dichte 4 Paare/3.8 km2; 1-53 Sänger/126km2 resp. /85km2 Wald</t>
  </si>
  <si>
    <t>2025 | CH | https://www.waldwissen.net/de/lebensraum-wald/tiere-im-wald/voegel/der-sperlingskauz ; 2025 | DE | https://ffh-arten.naturschutzinformationen.nrw.de/ffh-arten/de/arten/vogelarten/kurzbeschreibung/102973 ; 2025 | CH | https://www.vogelwarte.ch/de/voegel-der-schweiz/sperlingskauz/ ; 2018 | CH | https://www.vogelwarte.ch/modx/assets/files/atlas/info_amtsstellen/Brutvogelatlas%202013-2016_D_low.pdf ; 2001 | NO | https://www.webofscience.com/wos/woscc/full-record/WOS:000173396200001</t>
  </si>
  <si>
    <t>Lycopodium clavatum L.</t>
  </si>
  <si>
    <t>18</t>
  </si>
  <si>
    <t>1980 | UK | https://www.webofscience.com/wos/woscc/full-record/WOS:A1980JJ62800003</t>
  </si>
  <si>
    <t>Moneses uniflora (L.) A. Gray</t>
  </si>
  <si>
    <t>Nucifraga caryocatactes (Linnaeus, 1758)</t>
  </si>
  <si>
    <t>Tannenhäher</t>
  </si>
  <si>
    <t>Bevorzugt werden Nadel- und Nadelmischwälder, sofern im Umkreis von 15 km und mehr zum Brutplatz genügend Arven oder Haselsträucher vorhanden sind. ; longest distance between individual successive fixees</t>
  </si>
  <si>
    <t>2025 | CH | https://www.vogelwarte.ch/de/voegel-der-schweiz/tannenhaeher/ ; 2018 | CH | https://www.vogelwarte.ch/modx/assets/files/atlas/info_amtsstellen/Brutvogelatlas%202013-2016_D_low.pdf ; 1996 | IT | https://onlinelibrary.wiley.com/doi/epdf/10.1111/j.1474-919X.1996.tb08055.x</t>
  </si>
  <si>
    <t>Picoides tridactylus (Linnaeus, 1758)</t>
  </si>
  <si>
    <t>Dreizehenspecht</t>
  </si>
  <si>
    <t>natal dispersal (median: 6350 m)</t>
  </si>
  <si>
    <t>2025 | CH | https://www.vogelwarte.ch/de/voegel-der-schweiz/dreizehenspecht/ ; 2006 | DE | https://www.jstor.org/stable/23735927?seq=7</t>
  </si>
  <si>
    <t>Serinus citrinella (Pallas, 1764)</t>
  </si>
  <si>
    <t>Carduelis citrinella</t>
  </si>
  <si>
    <t>Zitronenzeisig</t>
  </si>
  <si>
    <t>2025 | CH | https://www.vogelwarte.ch/de/voegel-der-schweiz/zitronenzeisig/</t>
  </si>
  <si>
    <t>Streptopus amplexifolius (L.) DC.</t>
  </si>
  <si>
    <t>Tetrao urogallus Linnaeus, 1758</t>
  </si>
  <si>
    <t>Auerhuhn</t>
  </si>
  <si>
    <t>natal dispersal (median: 11000 m) ; radius form home-lek</t>
  </si>
  <si>
    <t>Dichte bis zu 7-8 Vögeln/km2</t>
  </si>
  <si>
    <t>Verdichtung und Verdunkelung der Wälder sowie Störungen</t>
  </si>
  <si>
    <t>2025 | CH | https://www.vogelwarte.ch/de/voegel-der-schweiz/auerhuhn/ ; 2018 | CH | https://www.vogelwarte.ch/modx/assets/files/atlas/info_amtsstellen/Brutvogelatlas%202013-2016_D_low.pdf ; 2006 | UK | https://www.webofscience.com/wos/woscc/full-record/WOS:000238701600012 ; 1997 | DE | https://nsojournals.onlinelibrary.wiley.com/doi/10.2981/wlb.1997.019 ; 2012 | LT | https://www.webofscience.com/wos/woscc/full-record/WOS:000208870700011 ; 1995 | DE | https://www.webofscience.com/wos/woscc/full-record/WOS:A1995QT32800023 ; 2002 | NO | https://www.webofscience.com/wos/woscc/full-record/WOS:000188792200007</t>
  </si>
  <si>
    <t>Tetraplodon angustatus (Hedw.) Bruch &amp; Schimp.</t>
  </si>
  <si>
    <t>20</t>
  </si>
  <si>
    <t>Zygodon gracilis Wilson</t>
  </si>
  <si>
    <t>Alectoris graeca (Meisner, 184)</t>
  </si>
  <si>
    <t>Steinhuhn</t>
  </si>
  <si>
    <t>teilweise hohe Mobilität, da schlecht an den Winter in den Alpen angepasst</t>
  </si>
  <si>
    <t>Dichte 26 Reviere/14km2 und 71 Reviere/23km2</t>
  </si>
  <si>
    <t>Verbuschung bzw. intensivierte Nutzung alpiner Kulturlandschaften; Störungen durch Freizeitaktivitäten und touristische Infrastrukturen</t>
  </si>
  <si>
    <t>2025 | CH | https://www.vogelwarte.ch/de/voegel-der-schweiz/steinhuhn/ ; 2018 | CH | https://www.vogelwarte.ch/modx/assets/files/atlas/info_amtsstellen/Brutvogelatlas%202013-2016_D_low.pdf ; 1991 | FR | https://link.springer.com/article/10.1007/BF01647281</t>
  </si>
  <si>
    <t>Andrena freygessneri</t>
  </si>
  <si>
    <t>2025 | CH | https://species.infofauna.ch/groupe/1/portrait/400</t>
  </si>
  <si>
    <t>Andrena tarsata</t>
  </si>
  <si>
    <t>2025 | CH | https://species.infofauna.ch/groupe/1/portrait/457</t>
  </si>
  <si>
    <t>Androsace chamaejasme Wulfen</t>
  </si>
  <si>
    <t>Bombus alpinus</t>
  </si>
  <si>
    <t>golbale Erwärmung</t>
  </si>
  <si>
    <t>2025 | CH | https://species.infofauna.ch/groupe/1/conservation/23</t>
  </si>
  <si>
    <t>Bombus mesomelas</t>
  </si>
  <si>
    <t>Intensivierung der Beweidung, Aufgabe der landwirtschaftlichen Nutzung, Klimawandel</t>
  </si>
  <si>
    <t>2025 | CH | https://species.infofauna.ch/groupe/1/conservation/143</t>
  </si>
  <si>
    <t>Dufourea paradoxa</t>
  </si>
  <si>
    <t>Nach Beobachtungen von Friese (1898) halten sich nahrungssuchende Weibchen stets in nächster Nähe ihrer Nistplätze auf</t>
  </si>
  <si>
    <t>2025 | CH | https://species.infofauna.ch/groupe/1/portrait/496</t>
  </si>
  <si>
    <t>Erebia manto</t>
  </si>
  <si>
    <t>Lagopus muta (Montin, 1776)</t>
  </si>
  <si>
    <t>Alpenschneehuhn</t>
  </si>
  <si>
    <t>juvenile dispersal</t>
  </si>
  <si>
    <t>Dichte 3-5 Reviere/km2</t>
  </si>
  <si>
    <t>Klimawandel, Witterunsverhältnisse, Tourismus, Störungen, Jagd, Baumgrenze</t>
  </si>
  <si>
    <t>2025 | CH | https://www.vogelwarte.ch/de/voegel-der-schweiz/alpenschneehuhn/ ; 2018 | CH | https://www.vogelwarte.ch/modx/assets/files/atlas/info_amtsstellen/Brutvogelatlas%202013-2016_D_low.pdf ; 2020 | FR | https://bioone.org/journals/ardeola/volume-68/issue-1/arla.68.1.2021.ra7/Natal-Dispersal-and-Survival-of-Juvenile-Rock-Ptarmigan-Lagopus-Muta/10.13157/arla.68.1.2021.ra7.full</t>
  </si>
  <si>
    <t>Leontopodium alpinum Cass.</t>
  </si>
  <si>
    <t>Linum alpinum Jacq.</t>
  </si>
  <si>
    <t>Melitaea asteria Freyer, 1828</t>
  </si>
  <si>
    <t>Melitaea varia</t>
  </si>
  <si>
    <t>Ranunculus thora L.</t>
  </si>
  <si>
    <t>Zygaena exulans</t>
  </si>
  <si>
    <t>Bembidion glaciale</t>
  </si>
  <si>
    <t>Warum sie zurückgegangen ist, ist unklar.</t>
  </si>
  <si>
    <t>2025 | CH | https://species.infofauna.ch/groupe/101/portrait/1699</t>
  </si>
  <si>
    <t>Bubo bubo (Linnaeus, 1758)</t>
  </si>
  <si>
    <t>Uhu</t>
  </si>
  <si>
    <t>Die Jagdgebiete können bis zu 5 km vom Brutplatz entfernt liegen.</t>
  </si>
  <si>
    <t>Die Jagdgebiete sind bis zu 40 km² gross</t>
  </si>
  <si>
    <t>2025 | DE | https://ffh-arten.naturschutzinformationen.nrw.de/ffh-arten/de/arten/vogelarten/kurzbeschreibung/102976 ; 2025 | CH | https://www.vogelwarte.ch/de/voegel-der-schweiz/uhu/ ; 2018 | CH | https://www.vogelwarte.ch/modx/assets/files/atlas/info_amtsstellen/Brutvogelatlas%202013-2016_D_low.pdf ; 2010 | CH | https://link.springer.com/article/10.1007/s10336-009-0414-2 ; 2016 | ES | https://www.tandfonline.com/doi/full/10.1080/00063657.2016.1141166#d1e484 ; 2023 | NO | https://brage.nina.no/nina-xmlui/bitstream/handle/11250/3084408/Nyg%25C3%25A5rdHome-rangeOrnisFennica2023hybrid.pdf?sequence=1&amp;isAllowed=y</t>
  </si>
  <si>
    <t>Cystopteris montana (Lam.) Desv.</t>
  </si>
  <si>
    <t>Draba hoppeana Rchb.</t>
  </si>
  <si>
    <t>Erebia gorge</t>
  </si>
  <si>
    <t>Erebia pluto</t>
  </si>
  <si>
    <t>standortstreu ; verlässt die Geröllfelder nur sehr selten</t>
  </si>
  <si>
    <t>Erebia styx</t>
  </si>
  <si>
    <t>Falco peregrinus Tunstall, 1771</t>
  </si>
  <si>
    <t>Wanderfalke</t>
  </si>
  <si>
    <t>dispersal: 357000 m, migration: 8600000 m</t>
  </si>
  <si>
    <t>überwiegend Standvogel</t>
  </si>
  <si>
    <t>Diche bi szu 2 Reviere/100km2</t>
  </si>
  <si>
    <t>Prädation durch den Uhu, illegale Verfolgung durch Taubenzüchter, Störungen durch Freiluftsportarten</t>
  </si>
  <si>
    <t>2025 | CH | https://www.vogelwarte.ch/de/voegel-der-schweiz/wanderfalke/ ; 2023 | CA | https://onlinelibrary.wiley.com/doi/10.1111/geb.13786 ; 2018 | CH | https://www.vogelwarte.ch/modx/assets/files/atlas/info_amtsstellen/Brutvogelatlas%202013-2016_D_low.pdf ; 2018 | UK | https://esajournals.onlinelibrary.wiley.com/doi/10.1002/ecy.2428 ; 2013 | US | https://meridian.allenpress.com/rapt/article/47/3/262/436707/Effective-Dispersal-of-Peregrine-Falcons-Falco ; 1998 | ZA | https://sora.unm.edu/sites/default/files/journals/jrr/v032n02/p00090-p00097.pdf ; 2014 | RU | https://link.springer.com/article/10.1007/s00300-014-1548-0</t>
  </si>
  <si>
    <t>Leistus montanus montanus Stephens, 1827</t>
  </si>
  <si>
    <t>Die Art gilt als ausbreitungsschwach. ; Die Imagines sind makropter, sind aber wahrscheinlich flugunfähig.</t>
  </si>
  <si>
    <t>2025 | CH | https://species.infofauna.ch/groupe/101/portrait/1916</t>
  </si>
  <si>
    <t>Monticola solitarius (Linnaeus, 1758)</t>
  </si>
  <si>
    <t>Blaumerle</t>
  </si>
  <si>
    <t>2025 | CH | https://www.vogelwarte.ch/de/voegel-der-schweiz/blaumerle/</t>
  </si>
  <si>
    <t>Nebria cordicollis</t>
  </si>
  <si>
    <t>flugunfähig</t>
  </si>
  <si>
    <t>2025 | CH | https://species.infofauna.ch/groupe/101/portrait/1938</t>
  </si>
  <si>
    <t>Oreonebria bluemlis alpicola Szallies &amp; Huber, 214</t>
  </si>
  <si>
    <t>CH: endemische Art</t>
  </si>
  <si>
    <t>2025 | CH | https://species.infofauna.ch/groupe/101/portrait/1983</t>
  </si>
  <si>
    <t>Petrocallis pyrenaica (L.) R. Br.</t>
  </si>
  <si>
    <t>Ptyonoprogne rupestris Scopoli, 1769</t>
  </si>
  <si>
    <t>Felsenschwalbe</t>
  </si>
  <si>
    <t>Dichte über 6 Reviere/km2</t>
  </si>
  <si>
    <t>2025 | CH | https://www.vogelwarte.ch/de/voegel-der-schweiz/felsenschwalbe/ ; 2018 | CH | https://www.vogelwarte.ch/modx/assets/files/atlas/info_amtsstellen/Brutvogelatlas%202013-2016_D_low.pdf</t>
  </si>
  <si>
    <t>Saxifraga mutata L.</t>
  </si>
  <si>
    <t>Tichodroma muraria (Linnaeus, 1766)</t>
  </si>
  <si>
    <t>Mauerläufer</t>
  </si>
  <si>
    <t>2025 | CH | https://www.vogelwarte.ch/de/voegel-der-schweiz/mauerlaeufer/</t>
  </si>
  <si>
    <t>Trechus schyberosiae Szallies &amp; Schüle, 211</t>
  </si>
  <si>
    <t>2025 | CH | https://species.infofauna.ch/groupe/101/portrait/2094</t>
  </si>
  <si>
    <t>Aiolopus thalassinus (Fabricius, 1781)</t>
  </si>
  <si>
    <t>gute Flugfähigkeit; grosses Ausbreitungspotential</t>
  </si>
  <si>
    <t>Infrastrukturanlagen, Gewässerverbauungen, Veränderung der hydrologischen Verhältnisse, Bodenbearbeitung und Freizeitaktivitäten</t>
  </si>
  <si>
    <t>2017 | CH | https://www.infofauna.ch/sites/default/files/files/publications/bericht_54_klaiber_web.pdf ; 2025 | CH | https://www.orthoptera.ch/wiki/arten/caelifera/oedipodinae/item/aiolopus-thalassinus?highlight=WyJhaW9sb3B1cyIsImFpb2xvcHVzLWFydGVuIiwidGhhbGFzc2ludXMiLCJlbnRoYWx0ZW4iLCJ2b3JlbnRoYWx0ZW4iLCJ0aGFsYXNzaW51bSIsImZlc3RoYWx0ZW4iLCJzY2h1dHRoYWxkZW4iLCJvYmVyc2lnZ2VudGhhbCIsInVudGVyc2lnZ2VudGhhbCJd</t>
  </si>
  <si>
    <t>Aloina rigida (Hedw.) Limpr.</t>
  </si>
  <si>
    <t>3,12,14,21,102</t>
  </si>
  <si>
    <t>Balea perversa</t>
  </si>
  <si>
    <t>Die Art wird zumindest über längere Distanzen durch Vögel verbreitet wird. Über kürzere Distanzen sind auch Verschleppungen durch andere Tiere denkbar, ebenso durch Verwehungen von Blättern, woran eine Zahnlose Schliessmundschnecke haftet, mit dem Wind. Bei eng benachbarten ritzenreichen Mauern, erreicht ein Tier möglicherweise auch aus eigener Kraft die nächste Mauer.</t>
  </si>
  <si>
    <t>2025 | CH | https://species.infofauna.ch/groupe/82/portrait/397</t>
  </si>
  <si>
    <t>Bombus ruderatus</t>
  </si>
  <si>
    <t>Intensivierung der Landwirtschaft, Rückgang der Flachland-Mähwiesen</t>
  </si>
  <si>
    <t>2025 | CH | https://species.infofauna.ch/groupe/1/conservation/154</t>
  </si>
  <si>
    <t>Bromus tectorum L.</t>
  </si>
  <si>
    <t>mean SDD: 0.38 - 2.37; max SDD: 0.1 - 20.8</t>
  </si>
  <si>
    <t>2019 | UK | https://onlinelibrary.wiley.com/doi/10.1111/ele.13255 ; 2013 | US | https://www.webofscience.com/wos/woscc/full-record/WOS:000317351400014 ; 2011 | US | https://bioone.org/journals/western-north-american-naturalist/volume-71/issue-1/064.071.0120/The-Relationships-Among-Plant-Cover-Density-Seed-Rain-and-Dispersal/10.3398/064.071.0120.full</t>
  </si>
  <si>
    <t>Crepis tectorum L.</t>
  </si>
  <si>
    <t>Dianthus armeria L.</t>
  </si>
  <si>
    <t>Grimmia crinita Brid.</t>
  </si>
  <si>
    <t>12</t>
  </si>
  <si>
    <t>Hoplitis tridentata</t>
  </si>
  <si>
    <t>2025 | CH | https://species.infofauna.ch/groupe/1/portrait/326</t>
  </si>
  <si>
    <t>Hylaeus leptocephalus</t>
  </si>
  <si>
    <t>2025 | CH | https://species.infofauna.ch/groupe/1/portrait/2730</t>
  </si>
  <si>
    <t>Potentilla recta L.</t>
  </si>
  <si>
    <t>Pseudocrossidium hornschuchianum (Schultz) R.H.Zander</t>
  </si>
  <si>
    <t>10,12,23</t>
  </si>
  <si>
    <t>Pseudocrossidium revolutum (Brid.) R.H.Zander</t>
  </si>
  <si>
    <t>12,21,23</t>
  </si>
  <si>
    <t>Sphingonotus caerulans</t>
  </si>
  <si>
    <t>gute Flugfähigkeit; grosses Ausbreitungspotential ; typische Pionierart, gute Fliegerin, sehr mobil ; highest migration distance in two days</t>
  </si>
  <si>
    <t>Verlust der natürlichen Dynamik der Alpenflüsse: Lebensraumzerstörung</t>
  </si>
  <si>
    <t>2017 | CH | https://www.infofauna.ch/sites/default/files/files/publications/bericht_54_klaiber_web.pdf ; 2025 | CH | https://www.orthoptera.ch/wiki/arten/caelifera/oedipodinae/item/sphingonotus-sphingonotus-caerulans?highlight=WyJzcGhpbmdvbm90dXMiXQ== ; 1999 | DE | https://www.webofscience.com/wos/woscc/full-record/WOS:000089179800062</t>
  </si>
  <si>
    <t>Ephemerum recurvifolium (Dicks.) Boulay</t>
  </si>
  <si>
    <t>3,10,12,14,22,102</t>
  </si>
  <si>
    <t>Habrodon perpusillus (De Not.) Lindb.</t>
  </si>
  <si>
    <t>16,102</t>
  </si>
  <si>
    <t>Leptodon smithii (Hedw.) F.Weber &amp; D.Mohr</t>
  </si>
  <si>
    <t>17,21,22</t>
  </si>
  <si>
    <t>Orthotrichum pulchellum Brunt.</t>
  </si>
  <si>
    <t>11,13,15,17,102</t>
  </si>
  <si>
    <t>Rhynchostegium rotundifolium (Brid.) Schimp.</t>
  </si>
  <si>
    <t>21,22</t>
  </si>
  <si>
    <t>Zygodon conoideus (Dicks.) Hook. &amp; Taylor</t>
  </si>
  <si>
    <t>11,17</t>
  </si>
  <si>
    <t>Apus apus</t>
  </si>
  <si>
    <t>Mauersegler</t>
  </si>
  <si>
    <t>dispersal: 111000 m, migration: 12000000 m</t>
  </si>
  <si>
    <t>2025 | CH | https://www.vogelwarte.ch/de/voegel-der-schweiz/mauersegler/ ; 2018 | CH | https://www.vogelwarte.ch/modx/assets/files/atlas/info_amtsstellen/Brutvogelatlas%202013-2016_D_low.pdf ; 2023 | CA | https://onlinelibrary.wiley.com/doi/10.1111/geb.13786 ; 2018 | UK | https://esajournals.onlinelibrary.wiley.com/doi/10.1002/ecy.2428</t>
  </si>
  <si>
    <t>Apus melba</t>
  </si>
  <si>
    <t>Tachymarptis melba</t>
  </si>
  <si>
    <t>Alpensegler</t>
  </si>
  <si>
    <t>2025 | CH | https://www.vogelwarte.ch/de/voegel-der-schweiz/alpensegler/</t>
  </si>
  <si>
    <t>Apus pallidus</t>
  </si>
  <si>
    <t>Fahlsegler</t>
  </si>
  <si>
    <t>2025 | CH | https://www.vogelwarte.ch/de/voegel-der-schweiz/fahlsegler/</t>
  </si>
  <si>
    <t>Corvus monedula</t>
  </si>
  <si>
    <t>Dohle</t>
  </si>
  <si>
    <t>2025 | CH | https://www.vogelwarte.ch/de/voegel-der-schweiz/dohle/ ; 2018 | CH | https://www.vogelwarte.ch/modx/assets/files/atlas/info_amtsstellen/Brutvogelatlas%202013-2016_D_low.pdf ; 2018 | UK | https://esajournals.onlinelibrary.wiley.com/doi/10.1002/ecy.2428</t>
  </si>
  <si>
    <t>Delichon urbicum</t>
  </si>
  <si>
    <t>Mehlschwalbe</t>
  </si>
  <si>
    <t>dispersal: 34800m, migration: 5250000m</t>
  </si>
  <si>
    <t>2025 | CH | https://www.vogelwarte.ch/de/voegel-der-schweiz/mehlschwalbe/ ; 2018 | CH | https://www.vogelwarte.ch/modx/assets/files/atlas/info_amtsstellen/Brutvogelatlas%202013-2016_D_low.pdf ; 2023 | CA | https://onlinelibrary.wiley.com/doi/10.1111/geb.13786 ; 2018 | UK | https://esajournals.onlinelibrary.wiley.com/doi/10.1002/ecy.2428</t>
  </si>
  <si>
    <t>Eptesicus nilssonii</t>
  </si>
  <si>
    <t>CHIRO</t>
  </si>
  <si>
    <t>Nordfledermaus</t>
  </si>
  <si>
    <t>Entfernung der Jagdgebiete je nach Jahreszeit bis zu 30 km vom Quartier, meist jedoch nur 1-10 km.</t>
  </si>
  <si>
    <t>Grössenordnung Jagdgebiete: 1-10 ha.</t>
  </si>
  <si>
    <t>Lebensraumverlust durch steigende Temperaturen (Klimawandel) Nahrungsmangel durch Ausräumung der Landschaft, Intensivierung und Insektenbekämpfung in der Land- und Forstwirtschaft Kollisionen mit Windenergieanlagen;</t>
  </si>
  <si>
    <t>2025 | CH | https://fledermausschutz.ch/nordfledermaus ; 2020 | RU | https://link.springer.com/article/10.1134/S1062359020040123 ; 2013 | NO | https://www.sciencedirect.com/science/article/abs/pii/S1616504712000791?via%3Dihub</t>
  </si>
  <si>
    <t>Eptesicus serotinus</t>
  </si>
  <si>
    <t>Breitflügelfledermaus</t>
  </si>
  <si>
    <t>Jagdgebiete liegen meist weniger als 5 km vom Quartier entfernt, manchmal aber auch mehr als 10 km.</t>
  </si>
  <si>
    <t>Nahrungsmangel durch Ausräumung der Landschaft, Intensivierung und Insektenbekämpfung in der Land- und Forstwirtschaft</t>
  </si>
  <si>
    <t>2025 | CH | https://fledermausschutz.ch/breitfluegelfledermaus ; 2009 | UK | https://zslpublications.onlinelibrary.wiley.com/doi/10.1111/j.1469-7998.1997.tb05759.x</t>
  </si>
  <si>
    <t>Falco tinnunculus</t>
  </si>
  <si>
    <t>Turmfalke</t>
  </si>
  <si>
    <t>dispersal: 158800 m, migration: 2125300 m ; largest distance travelled by a juvenile</t>
  </si>
  <si>
    <t>In optimalen Lebensräumen beansprucht ein Brutpaar ein Jagdrevier von nur 1,5 bis 2,5 km² Grösse.</t>
  </si>
  <si>
    <t>Dichte 3.1 - 17 Reviere/10km2</t>
  </si>
  <si>
    <t>2025 | DE | https://ffh-arten.naturschutzinformationen.nrw.de/ffh-arten/de/arten/vogelarten/kurzbeschreibung/102981 ; 2023 | CA | https://onlinelibrary.wiley.com/doi/10.1111/geb.13786 ; 2025 | CH | https://www.vogelwarte.ch/de/voegel-der-schweiz/turmfalke/ ; 2018 | CH | https://www.vogelwarte.ch/modx/assets/files/atlas/info_amtsstellen/Brutvogelatlas%202013-2016_D_low.pdf ; 2018 | UK | https://esajournals.onlinelibrary.wiley.com/doi/10.1002/ecy.2428 ; 2012 | FI | https://nsojournals.onlinelibrary.wiley.com/doi/10.1111/j.1600-048X.2011.05351.x ; 16 | DE | https://bioone.org/journals/acta-ornithologica/volume-51/issue-1/00016454AO2016.51.1.004/Partial-Migration-in-a-Central-European-Raptor-Species--An/10.3161/00016454AO2016.51.1.004.full ; 2015 | FI | https://nsojournals.onlinelibrary.wiley.com/doi/10.1111/oik.01974</t>
  </si>
  <si>
    <t>Hirundo rustica</t>
  </si>
  <si>
    <t>Rauchschwalbe</t>
  </si>
  <si>
    <t>dispersal: 65000 m, migration: 12000000 m</t>
  </si>
  <si>
    <t>2025 | CH | https://www.vogelwarte.ch/de/voegel-der-schweiz/rauchschwalbe/ ; 2018 | CH | https://www.vogelwarte.ch/modx/assets/files/atlas/info_amtsstellen/Brutvogelatlas%202013-2016_D_low.pdf ; 2023 | CA | https://onlinelibrary.wiley.com/doi/10.1111/geb.13786 ; 2018 | UK | https://esajournals.onlinelibrary.wiley.com/doi/10.1002/ecy.2428 ; 2014 | CH | https://academic.oup.com/beheco/article/25/1/180/223492?login=true</t>
  </si>
  <si>
    <t>Myotis blythii</t>
  </si>
  <si>
    <t>Kleines Mausohr</t>
  </si>
  <si>
    <t>Jagdgebiete meist 4-7 km, manchmal jedoch bis zu 25 km vom Quartier entfernt.</t>
  </si>
  <si>
    <t>Grössenordnung Jagdgebiete: 10-100 ha</t>
  </si>
  <si>
    <t>Lebensraumverlust/-fragmentierung durch Licht- und Lärmverschmutzung (Quartiere, Jagdlebensräume, Flugkorridore); Verlust von Jagdlebensräumen und Nahrungsmangel durch Intensivierung der Landwirtschaft</t>
  </si>
  <si>
    <t>2025 | CH | https://fledermausschutz.ch/kleines-mausohr</t>
  </si>
  <si>
    <t>Myotis emarginatus</t>
  </si>
  <si>
    <t>Wimperfledermaus</t>
  </si>
  <si>
    <t>Jagdgebiete bis über 12 km vom Quartier entfernt.</t>
  </si>
  <si>
    <t>Grössenordnung Jagdgebiet: 1-10 ha.</t>
  </si>
  <si>
    <t>Lebensraumverlust/-fragmentierung: Lichtverschmutzung (Quartiere, Flugkorridore) im Siedlungsraum, strukturelle Ausräumung der Landschaft, Infrastrukturbauten (Strassen, Bahnlinien)</t>
  </si>
  <si>
    <t>2025 | CH | https://fledermausschutz.ch/wimperfledermaus</t>
  </si>
  <si>
    <t>Myotis myotis</t>
  </si>
  <si>
    <t>Grosses Mausohr</t>
  </si>
  <si>
    <t>Jagdgebiete in bis über 20 km vom Quartier entfernt.; Distanzen zwischen Sommer- und Winterquartier können bis über 100 km betragen.</t>
  </si>
  <si>
    <t>Lebensraumverlust/-fragmentierung durch Lichtverschmutzung (Quartiere, Flugkorridore) im Siedlungsraum sowie Lärmverschmutzung und Infrastrukturbauten in den Jagdgebieten Verlust von Jagdlebensräumen im Wald: starker Rückgang von Hallenwäldern wegen veränderter Wachstumsbedingungen (verdichtete Böden, trockenheisse Sommer, erhöhte N-Konzentration) und Forstpraktiken;</t>
  </si>
  <si>
    <t>2025 | CH | https://fledermausschutz.ch/grosses-mausohr ; 1998 | DE | https://www.webofscience.com/wos/woscc/full-record/WOS:000077580300001 ; 2004 | IT | https://www.degruyterbrill.com/document/doi/10.1515/mamm.2004.038/html</t>
  </si>
  <si>
    <t>Pipistrellus kuhlii</t>
  </si>
  <si>
    <t>Weissrandfledermaus</t>
  </si>
  <si>
    <t>Jagdgebiete meist in unmittelbarer Quartiernähe.</t>
  </si>
  <si>
    <t>Grössenordnung Jagdgebiete: 10-100 ha.</t>
  </si>
  <si>
    <t>Rückgang des Nahrungsangebots v.a. in der Kulturlandschaft: intensivere und grossflächigere Landwirtschaft, sterile, naturferne Privatgärten und problematischer, oft unnötiger Einsatz von Pestiziden in Landwirtschaft und Privathaushalten</t>
  </si>
  <si>
    <t>2025 | CH | https://fledermausschutz.ch/weissrandfledermaus</t>
  </si>
  <si>
    <t>Pipistrellus pipistrellus</t>
  </si>
  <si>
    <t>Zwergfledermaus</t>
  </si>
  <si>
    <t>Quartierwechsel während des Sommers alle paar Tage bis Wochen, wobei jedes Jahr die selben Quartiere genutzt werden. Distanz zwischen Quartieren bis zu 20 km. ; Distanz zwischen Sommer- und Winterquartier meist weniger als 20 km; core areas: 1440 m</t>
  </si>
  <si>
    <t>Grössenordnung Jagdgebiete: 10-100 ha.; Jagdgebiete meist in unmittelbarer Quartiernähe</t>
  </si>
  <si>
    <t>2025 | CH | https://fledermausschutz.ch/zwergfledermaus ; 2006 | UK | https://link.springer.com/article/10.1007/s00265-006-0244-7 ; 2006 | UK | https://zslpublications.onlinelibrary.wiley.com/doi/10.1111/j.1469-7998.2005.00016.x</t>
  </si>
  <si>
    <t>Pipistrellus pygmaeus</t>
  </si>
  <si>
    <t>Mückenfledermaus</t>
  </si>
  <si>
    <t>Saisonale Wanderungen über Distanzen von dutzenden bis hunderten km möglich. Jagdgebiete oft über 1 km vom Quartier entfernt.</t>
  </si>
  <si>
    <t>Quartierverlust durch Entnahme alter Laubbäume in Wäldern, Parks und Gärten sowie zu kurzer Umtriebszeit und übermässiger Verjüngung im Wald Rückgang des Nahrungsangebots durch flächige Mückenbekämpfungsmassnahmen an Gewässern (z.B. Bti-Toxin) und oft unnötigem Einsatz von Pestiziden in Landwirtschaft und Privathaushalten</t>
  </si>
  <si>
    <t>2006 | UK | https://zslpublications.onlinelibrary.wiley.com/doi/10.1111/j.1469-7998.2005.00016.x ; 2025 | CH | https://fledermausschutz.ch/mueckenfledermaus</t>
  </si>
  <si>
    <t>Plecotus auritus</t>
  </si>
  <si>
    <t>Braunes Langohr</t>
  </si>
  <si>
    <t>Distanzen zwischen Sommer- und Winterquartier selten mehr als 10 km.</t>
  </si>
  <si>
    <t>Grössenordnung Jagdgebiete: 1-10 ha; Jagdgebiete liegen meist unmittelbar beim Quartier, können aber auch bis zu 8 km entfernt sein.</t>
  </si>
  <si>
    <t>Quartierverlust durch das Fällen alter Bäume in Parks, aber auch im Wald; Lebensraumverlust/-fragmentierung durch Lichtverschmutzung (Quartiere, Flugkorridore) im Siedlungsraum, Ausräumung der Landschaft sowie durch Lärmverschmutzung und Infrastrukturbauten in den Jagdgebieten</t>
  </si>
  <si>
    <t>2025 | CH | https://fledermausschutz.ch/braunes-langohr ; 2013 | CH | https://link.springer.com/article/10.1007/s10531-013-0551-z</t>
  </si>
  <si>
    <t>Plecotus austriacus</t>
  </si>
  <si>
    <t>Graues Langohr</t>
  </si>
  <si>
    <t>Jagdgebiete meist in weniger als 5 km zum Quartier.; Zurückgelegte Distanzen zwischen Sommer- und Winterquartier meist sehr klein (null bis einige wenige km).</t>
  </si>
  <si>
    <t>Lebensraumverlust/-fragmentierung durch Lichtverschmutzung (Quartiere, Flugkorridore) im Siedlungsraum, Ausräumung der Landschaft, Intensivierung und Insektenbekämpfung (Maikäfer) in der Landwirtschaft</t>
  </si>
  <si>
    <t>2025 | CH | https://fledermausschutz.ch/graues-langohr ; 2013 | CH | https://link.springer.com/article/10.1007/s10531-013-0551-z</t>
  </si>
  <si>
    <t>Plecotus macrobullaris</t>
  </si>
  <si>
    <t>Alpenlangohr</t>
  </si>
  <si>
    <t>Jagdgebiete liegen meist in weniger als 1km, manchmal jedoch bis über 6 km vom Quartier entfernt.</t>
  </si>
  <si>
    <t>Lebensraumverlust/-fragmentierung: Lichtverschmutzung (Quartiere, Flugkorridore) im Siedlungsraum, strukturelle Ausräumung der Landschaft, Infrastrukturbauten (Strassen, Bahnlinien) Rückgang des Nahrungsangebots im Landwirtschaftsgebiet wegen sinkender Insektenbiomasse</t>
  </si>
  <si>
    <t>2025 | CH | https://fledermausschutz.ch/alpenlangohr ; 2011 | IT | https://www.webofscience.com/wos/woscc/full-record/WOS:000301008100010 ; 2013 | CH | https://link.springer.com/article/10.1007/s10531-013-0551-z</t>
  </si>
  <si>
    <t>Rhinolophus ferrumequinum</t>
  </si>
  <si>
    <t>Grosse Hufeisennase</t>
  </si>
  <si>
    <t>Jagdgebiete liegen meist weniger als 5 km vom Quartier entfernt.; Distanzen zwischen Sommer- und Winterquartier können mehrere Dutzend Kilometer betragen.</t>
  </si>
  <si>
    <t>Grössenordnung Jagdgebiete: 10-50 ha ; adults: 305 - 5951 ha, juveniles: 91 - 2525 ha</t>
  </si>
  <si>
    <t>Lebensraumverlust/-fragmentierung durch Lichtverschmutzung (Quartiere, Flugkorridore) im Siedlungsraum, Ausräumung der Landschaft sowie Lärmverschmutzung und Infrastrukturbauten in den Jagdgebieten Mangel an Grossinsekten infolge zu intensiver Landwirtschaft</t>
  </si>
  <si>
    <t>2025 | CH | https://fledermausschutz.ch/grosse-hufeisennase ; 2013 | DE | https://link.springer.com/article/10.1007/s10531-013-0567-4</t>
  </si>
  <si>
    <t>Rhinolophus hipposideros</t>
  </si>
  <si>
    <t>Kleine Hufeisennase</t>
  </si>
  <si>
    <t>Jagdgebiete liegen meist weniger als 2.5 km vom Quartier entfernt.; Distanzen zwischen Sommer- und Winterquartier können bis über 20 km betragen, sind meist aber deutlich kleiner. ; Usually foraging within &lt; 2 km of the roost in summer and travelling 10 - 20 km between summer and winter quarters.</t>
  </si>
  <si>
    <t>Grössenordnung Jagdgebiete: 10-50 ha.</t>
  </si>
  <si>
    <t>Energieverlust wegen Störungen durch Höhlentourismus während des Winterschlafs Lebensraumverlust/-fragmentierung durch Lichtverschmutzung (Quartiere, Flugkorridore) im Siedlungsraum , Ausräumung der Landschaft sowie Lärmverschmutzung und Infrastrukturbauten in den Jagdgebieten</t>
  </si>
  <si>
    <t>2025 | CH | https://fledermausschutz.ch/kleine-hufeisennase ; 2016 | IE | https://bioone.org/journals/acta-chiropterologica/volume-18/issue-2/15081109ACC2016.18.2.006/The-Effects-of-Human-Mediated-Habitat-Fragmentation-on-a-Sedentary/10.3161/15081109ACC2016.18.2.006.full ; 2008 | DE | https://www.sciencedirect.com/science/article/pii/S1616504707000675?via%3Dihub ; 2016 | UK | https://www.webofscience.com/wos/woscc/full-record/WOS:000377794100013</t>
  </si>
  <si>
    <t>Tyto alba</t>
  </si>
  <si>
    <t>Schleiereule</t>
  </si>
  <si>
    <t>Dank der Wanderfreudigkeit und dem Austausch mit weniger betroffenen Populationen können verwaiste Gebiete wieder besiedelt werden. ; Grössere Wanderungen werden überwiegend von den Jungvögeln durchgeführt (max. 1.650 km).</t>
  </si>
  <si>
    <t>Ein Jagdrevier kann eine Grösse von über 100 ha erreichen.</t>
  </si>
  <si>
    <t>2025 | CH | https://www.vogelwarte.ch/de/voegel-der-schweiz/schleiereule/ ; 2018 | CH | https://www.vogelwarte.ch/modx/assets/files/atlas/info_amtsstellen/Brutvogelatlas%202013-2016_D_low.pdf ; 2025 | DE | https://ffh-arten.naturschutzinformationen.nrw.de/ffh-arten/de/arten/vogelarten/kurzbeschreibung/102972 ; 2023 | CA | https://onlinelibrary.wiley.com/doi/10.1111/geb.13786 ; 2018 | UK | https://esajournals.onlinelibrary.wiley.com/doi/10.1002/ecy.2428 ; 2000 | ES | https://www.sciencedirect.com/science/article/pii/S0006320700000033?via%3Dihub ; 2003 | CH | https://besjournals.onlinelibrary.wiley.com/doi/10.1046/j.1365-2656.2003.00706.x ; 2021 | UK | https://www.tandfonline.com/doi/full/10.1080/00063657.2021.2021141#d1e565</t>
  </si>
  <si>
    <t>Vespertilio murinus</t>
  </si>
  <si>
    <t>Zweifarbfledermaus</t>
  </si>
  <si>
    <t>Quartierwechsel während des Sommers alle paar Tage bis Wochen, wobei jedes Jahr die selben Quartiere genutzt werden. Distanz zwischen Quartieren bis zu 20 km. ; Distanz zwischen Sommer- und Winterquartier meist weniger als 20 km.</t>
  </si>
  <si>
    <t>2025 | CH | https://fledermausschutz.ch/zwergfledermaus ; 2007 | CH | https://www.sciencedirect.com/science/article/pii/S0006320707000432?via%3Dihub</t>
  </si>
  <si>
    <t>Anthus trivialis</t>
  </si>
  <si>
    <t>Baumpieper</t>
  </si>
  <si>
    <t>Brutreviere können eine Grösse von 0,15 bis über 2,5 ha erreichen, bei maximalen Siedlungsdichten von über 8 Brutpaaren auf 10 ha.</t>
  </si>
  <si>
    <t>Dichte über 5 Reviere/km2</t>
  </si>
  <si>
    <t>Intensivierung der Mähwiesennutzung, die immer höhere Lagen der Alpen erfasst</t>
  </si>
  <si>
    <t>2025 | DE | https://ffh-arten.naturschutzinformationen.nrw.de/ffh-arten/de/arten/vogelarten/kurzbeschreibung/103166 ; 2025 | CH | https://www.vogelwarte.ch/de/voegel-der-schweiz/baumpieper/ ; 2018 | CH | https://www.vogelwarte.ch/modx/assets/files/atlas/info_amtsstellen/Brutvogelatlas%202013-2016_D_low.pdf</t>
  </si>
  <si>
    <t>11</t>
  </si>
  <si>
    <t>Carduelis cannabina (Linnaeus, 1758)</t>
  </si>
  <si>
    <t>Bluthänfling</t>
  </si>
  <si>
    <t>Diche über 8 Revisere/km2</t>
  </si>
  <si>
    <t>Intensivierung der Landwirtschaft, den Pestizideinsatz und Verlust von Ruderal- und Pionierstandorten</t>
  </si>
  <si>
    <t>2025 | CH | https://www.vogelwarte.ch/de/voegel-der-schweiz/bluthaenfling/ ; 2018 | CH | https://www.vogelwarte.ch/modx/assets/files/atlas/info_amtsstellen/Brutvogelatlas%202013-2016_D_low.pdf</t>
  </si>
  <si>
    <t>Coronella austriaca</t>
  </si>
  <si>
    <t>REPT</t>
  </si>
  <si>
    <t>Schlingnatter</t>
  </si>
  <si>
    <t>in kürzester Zeit können zwischen den beiden Teilhabitaten Wanderstrecken von mehreren Hundert Metern (300–400 m) zurückgelegt werden. Auch juvenile und subadulte Tiere legen durchaus weite Distanzen zurück, um neue Lebensräume zu besiedeln. So sind Wanderstrecken von mindestens 600–700 m innerhalb weniger Monate belegt. ; Schlingnattern sind ausgesprochen ortstreu. Es gibt aber Populationen, die zwischen Überwinterungs- und Sommerlebensraum mehrere Hundert Meter zurücklegen. ; Zwischen Teilhabitaten können 300-400 m zurückgelegt werden. Wanderstrecken von mindestens 600-700 m innerhalb weniger Monate sind belegt.; Mittels Telemetrie ermittelte Daten: Mittlere zurückgelegte Gesamtdistanz von 428 m (bei allerdings sehr starker statistischer Streuung), wobei die Männchen etwas grössere Distanzen zurücklegen (494 m) als nicht trächtige Weibchen (282 m). Trächtige Weibchen sind kaum mobil. ; Die traditionell genutzten Winterquartiere liegen in der Regel weniger als 2 km vom übrigen Jahreslebensraum entfernt. Die Schlingnatter ist eine ausgesprochen standorttreue Art. Gute Winterquartiere, Sonnplätze und Tagesverstecke werden oftmals über viele Jahre genutzt. Dabei zeigt sie eine geringe Mobilität mit maximalen Aktionsdistanzen im Sommer von unter 480 m.</t>
  </si>
  <si>
    <t>Trächtige Weibchen können oft wochenlang am selben Sonnenplatz beobachtet werden. Männchen sind weniger ortstreu und daher nicht so zuverlässig zu beobachten. ; ortstreu; nur geringe Ortsveränderungen von wenigen Hundert Metern; Jahresaktionsraum kann in geeigneten Weinberglagen maximal wenige Tausend Quadratmeter betragen; In weitläufigeren Habitaten betragen die Aktionsräume oft 2-3 ha ; Populationsdichten sind bekannt und dürften im Optimum 4-5 Tiere/ha umfassen. Daher kann man davon ausgehen, dass ein optimal ausgestalteter SchlingnatterLebensraum für 300 bis 500 Tiere 100 bis 120 ha gross sein soll.; In Schweden wurde die home-range-Grösse beispielhaft untersucht: 1.48 bis 2.75 ha; Die Schlingnatter braucht grosse Lebensraumkomplexe von vermutlich 50 ha an aufwärts; Als Minimalareal wird in der Literatur ein Minimalareal von 170-340 ha angeführt.; Raumbedarf einer Population von 50 fortpflanzungsfähigen Schlingnattern wird auf 50-150 ha geschätzt.; Reviergrössen von 0.1 – 2.3 ha; Schlingnattern sind ortstreu; mittlere Aktionsraumgrösse von ca. 14 Aren.; Jahresaktionsraum von wenigen 1000 Quadratmetern. Aktionsräume betragen 2-3 ha, wenn jahreszeitliche Aktivitäten örtlich getrennt sind.;Berechnete home-range-Grössen von 10 m2 bis knapp 3 ha. ; mean HR males: 1.85 ha, mean HR females: 0.78 ha, mean HR sub-adult males: 0.46 ha, mean HR sub-adult females. 0.31 ha, max HR meales: 3.88 ha, max HR females: 2.37 ha</t>
  </si>
  <si>
    <t>im Optimum 4-5 Tiere/ha</t>
  </si>
  <si>
    <t>2025 | CH | https://www.infofauna.ch/de/beratungsstellen/reptilien-karch/die-reptilien/arten/schlingnatter#gsc.tab=0 ; 2013 | CH | https://www.infofauna.ch/sites/default/files/files/publications/broschure_reptil_des_jahres_2013_coau.pdf ; 2017 | CH | https://www.infofauna.ch/sites/default/files/files/publications/workshop_caustriaca.pdf ; 2017 | DE | https://www.sciencedirect.com/science/article/pii/S0044523117300712?via%3Dihub ; 2025 | DE | https://ffh-arten.naturschutzinformationen.nrw.de/ffh-arten/de/arten/gruppe/amph_rept/kurzbeschreibung/102339 ; 2012 | UK | https://www.webofscience.com/wos/woscc/full-record/WOS:000311587200006</t>
  </si>
  <si>
    <t>Hierophis viridiflavus</t>
  </si>
  <si>
    <t>Gelbgrüne Zornnatter</t>
  </si>
  <si>
    <t>Pufferzonen von mindestens 50 m zwischen Bauten, Strassen oder Waldrändern einhalten; Pufferzonen zum Wald von mindestens 50 m errichten</t>
  </si>
  <si>
    <t>2025 | CH | https://www.infofauna.ch/de/beratungsstellen/reptilien-karch/die-reptilien/arten/gelbgruene-zornnatter#gsc.tab=0 ; 2012 | FR | https://bioone.org/journals/herpetologica/volume-68/issue-3/HERPETOLOGICA-D-12-00007.1/Two-Syntopic-Colubrid-Snakes-Differ-In-Their-Energetic-Requirements-and/10.1655/HERPETOLOGICA-D-12-00007.1.full</t>
  </si>
  <si>
    <t>11,12</t>
  </si>
  <si>
    <t>Lacerta agilis</t>
  </si>
  <si>
    <t>Zauneidechse</t>
  </si>
  <si>
    <t>sehr ortstreu; Experten gehen davon aus, dass sich die Mehrzahl der Zauneidechsen lebenslang nicht weiter als 30 m von ihrem Schlupfort entfernt. Ortsverlagerungen über 100 m werden nur sehr selten beobachtet. Entsprechend werden neu geschaffene Lebensräume nur sehr langsam besiedelt – wenn sie überhaupt erreicht werden. In langfristigen Studien zur Raumnutzung wurde der überwiegende Teil der Tiere in maximal 10–20 m zum Erstfundort beobachtet ; Die meisten Tiere entfernen sich im Laufe ihres Lebens nicht weiter als 30 Meter von ihrem Schupfort. In der Regel wandern vor allem jüngere Zauneidechsen. Dabei legen sie auch grössere Distanzen zurück. ; Innerhalb des Lebensraumes können Ortsveränderungen bis zu 100 m (max. 4 km) beobachtet werden. Die Ausbreitung erfolgt vermutlich über die Jungtiere. ; mean: 78, median: 113</t>
  </si>
  <si>
    <t>Die Zauneidechse ist eine ausgesprochen standorttreue Art, die meist nur kleine Reviere mit einer Flächengrösse bis zu 100 m² nutzt. Bei saisonalen Revierwechseln kann die Reviergrösse bis zu 1.400 (max. 3.800) m² betragen.</t>
  </si>
  <si>
    <t>Zerstörung des Lebensraums</t>
  </si>
  <si>
    <t>2025 | CH | https://www.infofauna.ch/de/beratungsstellen/reptilien-karch/die-reptilien/arten/zauneidechse#gsc.tab=0 ; 2020 | CH | https://www.infofauna.ch/sites/default/files/files/publications/reptil-des-jahres-broschure-zauneidechse_2020_21.pdf ; 2020 | CH | https://www.infofauna.ch/sites/default/files/files/publications/broschuere_nr_2.pdf ; 2025 | DE | https://ffh-arten.naturschutzinformationen.nrw.de/ffh-arten/de/arten/gruppe/amph_rept/kurzbeschreibung/102321 ; 2023 | CA | https://onlinelibrary.wiley.com/doi/10.1111/geb.13786 ; 1997 | SE | https://pdf.sciencedirectassets.com/272410/1-s2.0-S0024406600X00508/1-s2.0-S0024406696900966/main.pdf?X-Amz-Security-Token=IQoJb3JpZ2luX2VjEFIaCXVzLWVhc3QtMSJIMEYCIQDKNruHGBgsHMfzTWcspSqOX1GhE7qVWsrhC0FoP%2BpcdQIhAIxMiZxS93cr4ZGOMggIziMMauv%2BtecNrc18KEw2Bs%2BBKrIFCCsQBRoMMDU5MDAzNTQ2ODY1IgxkbN%2BQU6oi%2BlqoI14qjwUfuSHzi8DwpAvCEmooN7FzNip5%2FXq%2FAkZSFyuxNAQmCymKaxG2BkAeb34XUs8fYwOvglR8nSDASXGOqCmc4sX1oHlkVddYr8QMJxW1yMPisxZT9NjkqFZCjn2DS0WUdkem2B6R6OHt%2BWBJChsPPIMgU6CUQe3fNyhC%2Bfdv3oo3A6MGAV7GCb3kResBBHu1WzJ%2F0ABpOOa8ipMB8Lt7D8oIH6ALbQXEjKw6YJJDvB53MenzrdLa0uV39dxJz4NGrjiSTNDOOV7OIb7hNyFEKSngtstKD9ft53v%2B8RVJ8r4EMwIq4VaXLKdTZ82vM%2FWikpRzW%2Fq0Ws1q%2Bif2hlLLpLVuAWIfyI3XOP6V7WGkXEhloYfQy5V%2BnDZ%2FU1nlY22CqjCr%2Bx0uZek3XcKmqrN2%2BZGq92ZBS6DV4u3UcLw2HKPDkkBrRDUUrev2AYO%2FYz8b0%2FurY%2FZzz5xXvPqXTTwvRLQPdVGgah9b8vAcFk5p0Qjh1Da%2FsqHzr5G1ylXrJ0LV22vxB6oCYFidkg8a3nfpMCURYullLmc3DCwpxcbmMoJ0zdzm%2BZM5G1FzF5ez9i9ovG7OsoWek7l7DA0dMGwSfT0NS6eDyrEN18%2FhHn6wKSB8DM0uLG2GginYprP%2B9GLfe2%2FQelcn4eg4vvlQ%2BOLbNiwk3jc5B94IXW6VnyJhClYYMZGkfwiUPECK4Ds3DTzUAHW%2BGWDncBmxKsWHgO66j9KwcHJonb4ln5c33RwvUminGWl%2F0kzu7WpTJSIiyihud0OSU5Gb%2Foz8%2BIe%2FN1jz1JwxyOPugLejU65LDtQ0DHvON3teA1z2zJ66a3RF0tDKxCT34%2Bz9G%2BD5gqzp2gnKUI%2F%2B7hO4DIAlyXsRGCETUQvUMPOjgMIGOrABZC8uj6jVgdydi9YcKup7rRGMv7FJ7v3d5ma%2B7eyM2NC9jQ0HmoIVTvQYBbAwPPQV9rKZoifPtenGnkWlumW0Sf%2F1Xzs19kYR8bKTjvxi2GNXWjqOrCsbCa%2BnQ8%2FHkFHFKm%2BRko2hOINH0yClL%2BAfAC93Fg%2FTgyvtZMhFtHdm8jLYbuwYHJrWmqGZ7hfv%2FtE%2FruhrpiVuRXRNLKdOBO6kjDk%2B%2FSCIbw5e%2F2lcSE6KPHg%3D&amp;X-Amz-Algorithm=AWS4-HMAC-SHA256&amp;X-Amz-Date=20250604T102530Z&amp;X-Amz-SignedHeaders=host&amp;X-Amz-Expires=299&amp;X-Amz-Credential=ASIAQ3PHCVTYYYXZFRJW%2F20250604%2Fus-east-1%2Fs3%2Faws4_request&amp;X-Amz-Signature=aaad4b1296b6f4aa425a68e87d12badf11d030e46004678898709a486f06892b&amp;hash=1c8cf7cc4e121ad3b9f6fc4d5fc7fa2f6414fe902519677ccb95bad35b438086&amp;host=68042c943591013ac2b2430a89b270f6af2c76d8dfd086a07176afe7c76c2c61&amp;pii=S0024406696900966&amp;tid=spdf-d169c95f-0976-4ec8-b45d-31233bea1791&amp;sid=8c4aacf983bc8242423975e94c445b51e9eegxrqb&amp;type=client&amp;tsoh=d3d3LnNjaWVuY2VkaXJlY3QuY29t&amp;rh=d3d3LnNjaWVuY2VkaXJlY3QuY29t&amp;ua=190e5b5103510002535b50&amp;rr=94a6ba040df7bc08&amp;cc=ch ; 2004 | AU | https://www.webofscience.com/wos/woscc/full-record/WOS:000224646800011</t>
  </si>
  <si>
    <t>Lacerta bilineata</t>
  </si>
  <si>
    <t>Westliche Smaragdeidechse</t>
  </si>
  <si>
    <t>Smaragdeidechsen sind standorttreu und die Männchen verteidigen oft ein Territorium, das 200 bis 1'200 m2 umfassen kann. Im Wallis haben wir in optimalen Lebensräumen bis 45 ausgewachsene Tiere pro Hektare gezählt, was etwa 220 m2 pro Echse entspricht.</t>
  </si>
  <si>
    <t>2025 | CH | https://www.infofauna.ch/de/beratungsstellen/reptilien-karch/die-reptilien/arten/westliche-smaragdeidechse#gsc.tab=0</t>
  </si>
  <si>
    <t>13</t>
  </si>
  <si>
    <t>Lepus europaeus Pallas, 1778</t>
  </si>
  <si>
    <t>Feldhase</t>
  </si>
  <si>
    <t>median natal dispersal for philopatric hares: 209, for dispersers: 1615m, maximum 17350</t>
  </si>
  <si>
    <t>2023 | CA | https://onlinelibrary.wiley.com/doi/10.1111/geb.13786 ; 2007 | FR | https://zslpublications.onlinelibrary.wiley.com/doi/10.1111/j.1469-7998.2007.00348.x ; 1994 | FR | https://www.webofscience.com/wos/woscc/full-record/WOS:A1994PB92800003 ; 2019 | FI | https://bioone.org/journals/annales-zoologici-fennici/volume-56/issue-1-6/086.056.0110/Home-Ranges-of-Semi-Urban-Brown-Hares-Lepus-europaeus-and/10.5735/086.056.0110.full ; 2019 | DK, DE | https://link.springer.com/article/10.1007/s10980-019-00878-9</t>
  </si>
  <si>
    <t>12,14,102</t>
  </si>
  <si>
    <t>Mustela erminea</t>
  </si>
  <si>
    <t>Hermelin</t>
  </si>
  <si>
    <t>1983 | CH | https://link.springer.com/article/10.1007/BF00388075#preview ; 2023 | CA | https://onlinelibrary.wiley.com/doi/10.1111/geb.13786 ; 1977 | SE | https://www.jstor.org/stable/3543320?origin=crossref&amp;seq=6 ; 2006 | FI | https://zslpublications.onlinelibrary.wiley.com/doi/10.1111/j.1469-7998.2006.00072.x</t>
  </si>
  <si>
    <t>Mustela nivalis Linnaeus, 1766 s.l.</t>
  </si>
  <si>
    <t>Mauswiesel</t>
  </si>
  <si>
    <t>MCP home ranges: 6.5 to 67.8 ha (mean: 26.3); Kernel home ranges: 4.1 to 45.4 ha (mean 22.9) ; males mean: daily MCP range: 22.3+- 34.4 ha, female: 58+- 27 ha</t>
  </si>
  <si>
    <t>2023 | CA | https://onlinelibrary.wiley.com/doi/10.1111/geb.13786 ; 2007 | UK | https://link.springer.com/article/10.1007/BF03194195 ; 2004 | UK | https://citeseerx.ist.psu.edu/document?repid=rep1&amp;type=pdf&amp;doi=1ab6297e6d97e16a0b75683761ac2691d8e75531</t>
  </si>
  <si>
    <t>11,13</t>
  </si>
  <si>
    <t>24</t>
  </si>
  <si>
    <t>Salamandra atra Laurenti, 1768</t>
  </si>
  <si>
    <t>Alpensalamander</t>
  </si>
  <si>
    <t>keine grössere Wanderbewegungen; Populationen, die nicht mehr als 500 - 1000 m voneinander entfernt sind, gelten als gut vernetzt; ausgesprochen ortstreu; nutzt eng begrenzte Aktivitätsräume</t>
  </si>
  <si>
    <t>2025 | DE | https://www.bfn.de/artenportraits/salamandra-atra ; 2025 | CH | https://www.infofauna.ch/de/beratungsstellen/amphibien-karch/die-amphibien/arten/salamandre-noire#gsc.tab=0 ; 2003 | IT | https://brill.com/view/journals/amre/24/3/article-p251_1.xml</t>
  </si>
  <si>
    <t>14,102</t>
  </si>
  <si>
    <t>Vipera aspis</t>
  </si>
  <si>
    <t>Aspisviper</t>
  </si>
  <si>
    <t>Die Ausdehnung ihrer Lebensräume variiert je nach deren Gestalt von einigen hundert Quadratmetern bis zu mehreren Hektaren. Im Gebirge liegen zwischen bestimmten Überwinterungsstellen wie Geröllhalden oder stei­nigen Wäldern und Sommerstandorten wie Steinriegel oder Hecken oft mehrere hundert Meter.</t>
  </si>
  <si>
    <t>2025 | CH | https://www.infofauna.ch/de/beratungsstellen/reptilien-karch/die-reptilien/arten/aspisviper#gsc.tab=0 ; 1999 | IT | https://www.persee.fr/doc/revec_0249-7395_1999_num_54_4_2305</t>
  </si>
  <si>
    <t>3,6,21,101</t>
  </si>
  <si>
    <t>5,101</t>
  </si>
  <si>
    <t>Hyla arborea (Linnaeus, 1758)</t>
  </si>
  <si>
    <t>Europäischer Laubfrosch</t>
  </si>
  <si>
    <t>5,6,7,101</t>
  </si>
  <si>
    <t>wanderfreudig; insbesondere die Jungtiere sind in der Lage, nue geschaffene Gewässer schnell zu besideln; wandernde Laubfrösche können Strecken von mehreren Kilometern zurücklegen; mehr als 10 km wurden in 2-3 Jahren überbrückt; schlechte Vernetzung der Populationen wenn mehr als 2000 m voneinander entfernt. normalerweise liegen die zurückgelegten Entfernungen bei den saisonalen Wanderungen im Bereich von wenigen 100 m; im Extremfall auch bis zu 3 km ; ausgesprochen wanderfreudig, wobei die Entfernungen zwischen Laichgewässer, Sommer- und Winterquartier gering sind; hingegen können Wanderungen mehr als 10 km lang sein und 2-3 Jahre dauern ; Besiedlung neuer Gewässer erfolgt über Jungtiere, aber auch die Alttiere sind sehr mobil (500 m Aktionsradius um die Laichgewässer); ausnahmsweise können Wanderstrecken von 4 (max. 12) km zurückgelegt werden ; besiedelt bei einer starken Quellpopulation dank seiner vagabundierenden Lebensweise rasch neu entstandene Laichgewässer bis 2 oder 3 km Entfernung; Individuenaustausch zwischen Gewässern ist notwendig und wichtiger als bei anderen Amphibienarten. Deshalb ist er auf Gewässergruppen angewiesen (300 - 500m) ; zwischen den Teiljahreslebensräumen erfolgen zielgerichtete Wanderungen (bis mehrere km); Männchen sind wanderfreudiger als Weibchen; Wanderstrecken juveniler Tiere liegen im ersten Jahr zwischen 200 und 600 m; Aktionsradius um das Laichgewässer herum: 2000 m</t>
  </si>
  <si>
    <t>Migration zwischen Laichgewässer, Sommerlebensraum und Winterlebensraum</t>
  </si>
  <si>
    <t>Veränderung und Zerstörung der Lebensräume und Verinselung der Vorkommen ; kleines Verbreitungsgebiet ; Mangel an geeigneten Fortpflanzungsgewässern und Isolation von Populationen</t>
  </si>
  <si>
    <t>2025 | DE | https://www.bfn.de/artenportraits/hyla-arborea ; 2004 | DE | https://www.bsh-natur.de/uploads/Merkbl%C3%A4tter/069%20-%20Amphibienwanderungen.pdf ; 2025 | DE | https://ffh-arten.naturschutzinformationen.nrw.de/ffh-arten/de/arten/gruppe/amph_rept/kurzbeschreibung/102330 ; 2023 | CH | https://www.bafu.admin.ch/bafu/de/home/themen/biodiversitaet/publikationen-studien/publikationen/rote-liste-der-gefaehrdeten-arten-der-schweiz--amphibien.html ; 2025 | CH | https://www.infofauna.ch/de/beratungsstellen/amphibien-karch/die-amphibien/arten/europaeischer-laubfrosch-und-italienischer#gsc.tab=0 ; 2010 | CH | https://www.infofauna.ch/sites/default/files/files/publications/praxismerkblatt_laubfrosch.pdf ; 2008 | CH | https://www.infofauna.ch/sites/default/files/files/publications/broschure_lurch_des_jahres_2008_hyar.pdf ; 2023 | CA | https://onlinelibrary.wiley.com/doi/10.1111/geb.13786 ; 2013 | FR | https://www.sciencedirect.com/science/article/pii/S0301479713002624?via%3Dihub</t>
  </si>
  <si>
    <t>Ichthyosaura alpestris</t>
  </si>
  <si>
    <t>Mesotriton alpestris, Triturus alpestris</t>
  </si>
  <si>
    <t>Bergmolch</t>
  </si>
  <si>
    <t>erstaunlich leicht werden auch neu entstandene Gewässer (etwa Gartenweiher) besiedelt ; Anwanderung an die Gewässer gewöhnlich aus 100 - 1000 m Entfernung, belegtes Maximum 4 km ; simulation average:1238, (maximum 3000)</t>
  </si>
  <si>
    <t>2004 | DE | https://www.bsh-natur.de/uploads/Merkbl%C3%A4tter/069%20-%20Amphibienwanderungen.pdf ; 2014 | CH | https://www.infofauna.ch/sites/default/files/files/publications/bergmolch_d_web.pdf ; 2019 | CH | https://www.infofauna.ch/sites/default/files/files/publications/broschure_2019_ical.pdf ; 2025 | CH | https://www.infofauna.ch/de/beratungsstellen/amphibien-karch/die-amphibien/arten/triton-alpestre#gsc.tab=0 ; 2014 | FR | https://link.springer.com/article/10.1007/s10592-013-0553-0</t>
  </si>
  <si>
    <t>Lissotriton helveticus (Razoumowsky, 1789)</t>
  </si>
  <si>
    <t>Fadenmolch</t>
  </si>
  <si>
    <t>In der Regel (doch weiss man nur wenig Genaues) entfernen sie sich nur einige wenige hundert Meter vom Laichgewässer; Wanderleistungen nicht allzu gross; eher selten an neu angelegten Gewässern</t>
  </si>
  <si>
    <t>kleines Verbreitungsgebiet</t>
  </si>
  <si>
    <t>2004 | DE | https://www.bsh-natur.de/uploads/Merkbl%C3%A4tter/069%20-%20Amphibienwanderungen.pdf ; 2023 | CH | https://www.bafu.admin.ch/bafu/de/home/themen/biodiversitaet/publikationen-studien/publikationen/rote-liste-der-gefaehrdeten-arten-der-schweiz--amphibien.html ; 2025 | CH | https://www.infofauna.ch/de/beratungsstellen/amphibien-karch/die-amphibien/arten/fadenmolch#gsc.tab=0 ; 2017 | FR | https://link.springer.com/article/10.1007/s10592-017-0932-z</t>
  </si>
  <si>
    <t>Mustela putorius Linnaeus, 1758</t>
  </si>
  <si>
    <t>Iltis</t>
  </si>
  <si>
    <t>inter-day distances males: 700 +- 900 m, females: 200 +- 400</t>
  </si>
  <si>
    <t>MCP breeding season male: 1314.6 ha, female: 201.4; MCP non-breeding season male: 325.7 ha, female: 987.9 ha ; HR mean: 181 ha, HR males: 246 ha, HR females: 84 ha ; Hr males: 707 +- 779 ha, HR females: 51 +- 58 ha ; male mean: 226.2 ha, female mean: 79.7 ha</t>
  </si>
  <si>
    <t>2006 | IT | https://zslpublications.onlinelibrary.wiley.com/doi/10.1111/j.1469-7998.2006.00073.x ; 2004 | LU | https://link.springer.com/article/10.1007/BF03192524 ; 2008 | FR | https://link.springer.com/article/10.1007/BF03195195 ; 1992 | PL | https://www.webofscience.com/wos/woscc/full-record/WOS:A1992JK21100014 ; 2005 | LU | https://bioone.org/journals/wildlife-biology/volume-11/issue-4/0909-6396_2005_11_331_HUBTEP_2.0.CO_2/Habitat-use-by-the-European-polecat-Mustela-putorius-at-low/10.2981/0909-6396(2005)11[331:HUBTEP]2.0.CO;2.full</t>
  </si>
  <si>
    <t>Myotis daubentonii</t>
  </si>
  <si>
    <t>Wasserfledermaus</t>
  </si>
  <si>
    <t>24,25,26</t>
  </si>
  <si>
    <t>Jagdgebiete meist nahe am Quartier, in Einzelfällen aber auch bis über 10 km entfernt.; Distanzen zwischen Sommer- und Winterquartier können bis über 100 km betragen, sind bei geeignetem Lebensraumangebot aber meist deutlich kleiner. ; Most roosts (&gt; 70%) were &lt; 200 m from water and all were found within 1.2 km of a river or small lake.</t>
  </si>
  <si>
    <t>Quartierverlust durch Fällen von Höhlenbäumen (auch wirtschaftlich uninteressante, beschädigte Jungbäume), zu starker Waldverjüngung und zu kurzer Umtriebszeit im Waldbau; Lebensraumverlust/-fragmentierung durch Licht- und Lärmverschmutzung (Quartiere, Jagdlebensräume, Flugkorridore)</t>
  </si>
  <si>
    <t>2025 | CH | https://fledermausschutz.ch/wasserfledermaus ; 2014 | UK | https://bioone.org/journals/acta-chiropterologica/volume-16/issue-2/150811014X687297/Roosting-Habits-of-Daubentons-Bat-Myotis-daubentonii-during-Reproduction-Differs/10.3161/150811014X687297.full</t>
  </si>
  <si>
    <t>Natrix helvetica</t>
  </si>
  <si>
    <t>Barrenringelnatter</t>
  </si>
  <si>
    <t>Sie ist nicht sehr standorttreu. Es gibt zwar in den Lebensräumen Stellen, wo Tiere gehäuft auftreten, aber einzelne Individuen werden nur selten über längere Zeit an derselben Stelle beobachtet.</t>
  </si>
  <si>
    <t>Durch jahrhundertelange Melioration sind ihre ehemals ausgedehnten Lebensräume auf Reste zusammengeschrumpft, so dass grössere Bestände heute selten sind. In diesen Fällen ist die Population in hohem Masse von der Vernetzung der einzelnen Biotope abhängig. Durch Zerstörung der einzelnen Biotopflächen und Zerschneidung durch Strassenbau sind viele dieser Biotopnetze in Auflösung begriffen. Pestizideinsätze und Überdüngung der Gewässer können direkt durch Vergiftung oder indirekt über den Verlust der Amphibien zum Rückgang der Ringelnatter beitragen. In Siedlungsnähe bestehen zusätzliche Gefahren durch die hohe Anzahl Katzen und Totschlagen durch unwissende Menschen.</t>
  </si>
  <si>
    <t>2025 | CH | https://www.infofauna.ch/de/beratungsstellen/reptilien-karch/die-reptilien/arten/barrenringelnatter#gsc.tab=0</t>
  </si>
  <si>
    <t>Neomys fodiens (Pennant, 1771)</t>
  </si>
  <si>
    <t>Wasserspitzmaus</t>
  </si>
  <si>
    <t>1988 | CH | https://rcin.org.pl/ibs/dlibra/docmetadata?id=26266&amp;from=publication</t>
  </si>
  <si>
    <t>Pelophylax esculentus</t>
  </si>
  <si>
    <t>Wasserfrosch, Teichfrosch</t>
  </si>
  <si>
    <t>besiedeln neue Lebensräume rasch</t>
  </si>
  <si>
    <t>gefährdet durch invasive Wasserfrosch-Arten ; Lebensraumverlust und Einbürgerung des Seefrosches</t>
  </si>
  <si>
    <t>2023 | CH | https://www.bafu.admin.ch/bafu/de/home/themen/biodiversitaet/publikationen-studien/publikationen/rote-liste-der-gefaehrdeten-arten-der-schweiz--amphibien.html ; 2003 | CH | https://www.infofauna.ch/sites/default/files/files/publications/wasserfroesche.pdf</t>
  </si>
  <si>
    <t>Rana temporaria</t>
  </si>
  <si>
    <t>Grasfrosch</t>
  </si>
  <si>
    <t>Jungfrösche kömmem Distanzen von mehreren km zurücklegen: 8'000 - 10'000</t>
  </si>
  <si>
    <t>2004 | DE | https://www.bsh-natur.de/uploads/Merkbl%C3%A4tter/069%20-%20Amphibienwanderungen.pdf ; 2025 | CH | https://www.infofauna.ch/de/beratungsstellen/amphibien-karch/die-amphibien/arten/grasfrosch#gsc.tab=0 ; 2023 | CA | https://onlinelibrary.wiley.com/doi/10.1111/geb.13786</t>
  </si>
  <si>
    <t>5,7,8,101</t>
  </si>
  <si>
    <t>data_source</t>
  </si>
  <si>
    <t>data_year</t>
  </si>
  <si>
    <t>data_country</t>
  </si>
  <si>
    <t>conservation</t>
  </si>
  <si>
    <t>https://www.brc.ac.uk/biblio/bryoatt-attributes-british-and-irish-mosses-liverworts-and-hornworts-spreadsheet</t>
  </si>
  <si>
    <t>UK, IE</t>
  </si>
  <si>
    <t>314</t>
  </si>
  <si>
    <t>1815</t>
  </si>
  <si>
    <t>https://pbsociety.org.pl/journals/index.php/asbp/article/view/asbp.9111/8281</t>
  </si>
  <si>
    <t>PL</t>
  </si>
  <si>
    <t>https://www.jstor.org/stable/2260354?origin=crossref&amp;seq=1</t>
  </si>
  <si>
    <t>CA</t>
  </si>
  <si>
    <t>by water</t>
  </si>
  <si>
    <t>https://doi.org/10.1371/journal.pone.0293966</t>
  </si>
  <si>
    <t>CH</t>
  </si>
  <si>
    <t>https://www.bsh-natur.de/uploads/Merkbl%C3%A4tter/069%20-%20Amphibienwanderungen.pdf</t>
  </si>
  <si>
    <t>DE</t>
  </si>
  <si>
    <t>Sicherung der Wanderwege</t>
  </si>
  <si>
    <t>https://ffh-arten.naturschutzinformationen.nrw.de/ffh-arten/de/arten/gruppe/amph_rept/kurzbeschreibung/102323</t>
  </si>
  <si>
    <t>Besiedlung neuer Gewässer erfolgt über Jungtiere (mehrere hundert m), Alttiere sind deutlich weniger mobil (&lt; 100m)</t>
  </si>
  <si>
    <t>https://www.infofauna.ch/sites/default/files/files/publications/praxismerkblatt_geburtshelferkrote.pdf</t>
  </si>
  <si>
    <t>Erhaltung der Primärlebensräume, Entbuschung von Gewässern</t>
  </si>
  <si>
    <t>https://www.infofauna.ch/de/beratungsstellen/amphibien-karch/die-amphibien/arten/geburtshelferkroete#gsc.tab=0</t>
  </si>
  <si>
    <t>https://www.bfn.de/artenportraits/alytes-obstetricans</t>
  </si>
  <si>
    <t>kann innerhalb kurzer Zeit neue Lebensräume besideln bis 1500 (trotz Ortstreue), ausnahmsweise auch Distanzen von bis zu 2.5 - 3 km; nicht besonders wanderfreudig, halten sich zumeist im nahem Umfeld der Larvalgewässer auf (150 - 2000m)</t>
  </si>
  <si>
    <t>https://brill.com/view/journals/amre/43/4/article-p395_7.xml</t>
  </si>
  <si>
    <t>ES</t>
  </si>
  <si>
    <t>distance from water body for males and females: average: 42 - 47, maxium: 135 - 137</t>
  </si>
  <si>
    <t>https://www.bafu.admin.ch/bafu/de/home/themen/biodiversitaet/publikationen-studien/publikationen/rote-liste-der-gefaehrdeten-arten-der-schweiz--amphibien.html</t>
  </si>
  <si>
    <t>Kombination guter Weiher mit guten Landlebensräumen</t>
  </si>
  <si>
    <t>https://www.infofauna.ch/sites/default/files/files/publications/gelbbauchunke.pdf</t>
  </si>
  <si>
    <t>wanderfreugie Jungtiere, die neue Lebensräume über mehrere Kilometer hinweg besiedeln, Alttiere sind hingegen ortstreu</t>
  </si>
  <si>
    <t>https://www.infofauna.ch/sites/default/files/files/publications/praxismerkblatt_gelbbauchunke.pdf</t>
  </si>
  <si>
    <t>In Distanzen von 500 m bis max. 2 km können frisch entstandene Tümpfel rasch biesedelt werden.</t>
  </si>
  <si>
    <t>Neuentstehung von temprären Tümpfel</t>
  </si>
  <si>
    <t>https://www.infofauna.ch/sites/default/files/files/publications/zusammenfassung_workshop_bova_deutsch_0.pdf</t>
  </si>
  <si>
    <t>Besiedlungen der neu erstellten Gewässer traten mehrheitlich in einem umkreis von 200 - 300 m einer bestehenden Population auf. Gelbbauunke ist ein eher schlechter Wanderer.</t>
  </si>
  <si>
    <t>Im Umkreis von 200 - 500 m von einer Quellpopulation sollen neue Gewässen angelegt werde.</t>
  </si>
  <si>
    <t>https://www.infofauna.ch/de/beratungsstellen/amphibien-karch/die-amphibien/arten/gelbbauchunke#gsc.tab=0</t>
  </si>
  <si>
    <t>https://www.bfn.de/artenportraits/bombina-variegata</t>
  </si>
  <si>
    <t xml:space="preserve">max. 4000, meistens: 1000 - 1500 </t>
  </si>
  <si>
    <t>https://adatbank.ro/vendeg/htmlk/pdf7314.pdf</t>
  </si>
  <si>
    <t>RO</t>
  </si>
  <si>
    <t>recapture at distances up to 1300 m from the ponds where they were marked; median between-pond distance: 122; average between-pond distance moved: 161 (males) - 172 (females)</t>
  </si>
  <si>
    <t>https://www.jstor.org/stable/3891879?casa_token=NUXYcPBHvV4AAAAA%3AwXxMREOjQ8wD0z7JaR7DPIYa1-gzmGl5vqyQVVdgtO1seaxAnTjifs7XnnN2WYXUm092wVAKW4FGeJ2kjN_xOn4OIk-yNpWPNhH07eB_lbmVuHhXKYsbtg&amp;seq=3</t>
  </si>
  <si>
    <t>BG</t>
  </si>
  <si>
    <t xml:space="preserve">maximal moved distance: 228, average moved distance between captures:18.7 - 63.8 </t>
  </si>
  <si>
    <t>https://ffh-arten.naturschutzinformationen.nrw.de/ffh-arten/de/arten/gruppe/amph_rept/steckbrief/102324</t>
  </si>
  <si>
    <t>&gt; 2000; &lt; 90 m / Nacht, &lt; 200 m / Woche, juvenile Tiere: &lt; 1 km / Jahr; adulte Tiere sehr standorttreu: 10 - 150</t>
  </si>
  <si>
    <t>https://onlinelibrary.wiley.com/doi/10.1111/geb.13786</t>
  </si>
  <si>
    <t>Wanderung ist stark temperaturabhängig; oft wenige hundert m, max. mehrere km</t>
  </si>
  <si>
    <t>Strassen können für 90% einer Population tödlich enden</t>
  </si>
  <si>
    <t>Krötenfangzäune oder Strassen temporär sperren</t>
  </si>
  <si>
    <t>https://www.infofauna.ch/de/beratungsstellen/amphibien-karch/die-amphibien/arten/erdkroete#gsc.tab=0</t>
  </si>
  <si>
    <t>Wanderdistanz im Führling: mehrere hundert Meter bis 1 km sind häufig; Sommerquartiere sind oft bis 3 km vom Laichplatz entfernt; Durchmesser für Sommerquartier: 100 m, kann sich mit anderen Individuen überschneiden</t>
  </si>
  <si>
    <t>starke Bindung der Kröten an den Laichplatz, Umsiedlungsversuche sind sehr aufwändig</t>
  </si>
  <si>
    <t>https://www.infofauna.ch/sites/default/files/files/publications/broschure_lurch_des_jahres_2012_bubu.pdf</t>
  </si>
  <si>
    <t>DE,CH,AT</t>
  </si>
  <si>
    <t>Wanderleistungen bis zu 1000m innerhalb weniger Tage; wenige hundert bis ein paar tausend Meter</t>
  </si>
  <si>
    <t>Strassen, fehlende Überwinterungshabitate</t>
  </si>
  <si>
    <t>https://www.infofauna.ch/sites/default/files/files/publications/praxismerkblatt_kreuzkrote.pdf</t>
  </si>
  <si>
    <t>Jungtiere sind sehr wanderfreudig; mehrere km</t>
  </si>
  <si>
    <t>neue Laichgewässer schaffen</t>
  </si>
  <si>
    <t>https://www.infofauna.ch/sites/default/files/files/publications/diskussionsrunde_kreuzkroten-workshop_30112012.pdf</t>
  </si>
  <si>
    <t>neue Lebensräume sind in Distanz von 3-4 km besiedelt worden, maximale Wanderdistanz: 5 km, durchschnittliche Ausbreitungsdistanz: 700 m; während der Fortpflanzungszeit bleiben die Tiere in der Umgebung des Teiches und wandern nur wenig: 100 - 200m</t>
  </si>
  <si>
    <t>https://www.bfn.de/artenportraits/epidalea-calamita</t>
  </si>
  <si>
    <t>1000-3000, max. 5000; Jungtiere legen grosse Distanzen zurück, während der Ausbreitung können Jungtiere bis zu 300 m pro Nacht zurücklegen; meistens bleiben sie nahe bei den Gewässern (240 - 700)</t>
  </si>
  <si>
    <t>https://www.infofauna.ch/de/beratungsstellen/amphibien-karch/die-amphibien/arten/kreuzkroete#gsc.tab=0</t>
  </si>
  <si>
    <t>maximale Wanderdistanz: mehrere km, sind zur springeden Dislokation befähigt: bei Verschlechterung des Lebensraums verlassen sie die Laichgewässer und siedeln sich in weiterer Entfernung an, hier werden sie dann wieder ortstreu</t>
  </si>
  <si>
    <t>https://www.sciencedirect.com/science/article/pii/S0167880924001671?via%3Dihub</t>
  </si>
  <si>
    <t>https://brill.com/view/journals/amre/21/3/article-p357_10.xml</t>
  </si>
  <si>
    <t>during the breeding season: up to 500 m, after breeding season: 164 - 1201 m; maximum distance observed between daily recordings: 125 - 353</t>
  </si>
  <si>
    <t>https://www.bfn.de/artenportraits/hyla-arborea</t>
  </si>
  <si>
    <t>wanderfreudig; insbesondere die Jungtiere sind in der Lage, nue geschaffene Gewässer schnell zu besideln; wandernde Laubfrösche können Strecken von mehreren Kilometern zurücklegen; mehr als 10 km wurden in 2-3 Jahren überbrückt; schlechte Vernetzung der Populationen wenn mehr als 2000 m voneinander entfernt. normalerweise liegen die zurückgelegten Entfernungen bei den saisonalen Wanderungen im Bereich von wenigen 100 m; im Extremfall auch bis zu 3 km</t>
  </si>
  <si>
    <t>Veränderung und Zerstörung der Lebensräume und Verinselung der Vorkommen</t>
  </si>
  <si>
    <t>ausgesprochen wanderfreudig, wobei die Entfernungen zwischen Laichgewässer, Sommer- und Winterquartier gering sind; hingegen können Wanderungen mehr als 10 km lang sein und 2-3 Jahre dauern</t>
  </si>
  <si>
    <t>https://ffh-arten.naturschutzinformationen.nrw.de/ffh-arten/de/arten/gruppe/amph_rept/kurzbeschreibung/102330</t>
  </si>
  <si>
    <t>Besiedlung neuer Gewässer erfolgt über Jungtiere, aber auch die Alttiere sind sehr mobil (500 m Aktionsradius um die Laichgewässer); ausnahmsweise können Wanderstrecken von 4 (max. 12) km zurückgelegt werden</t>
  </si>
  <si>
    <t>https://www.infofauna.ch/de/beratungsstellen/amphibien-karch/die-amphibien/arten/europaeischer-laubfrosch-und-italienischer#gsc.tab=0</t>
  </si>
  <si>
    <t>https://www.infofauna.ch/sites/default/files/files/publications/praxismerkblatt_laubfrosch.pdf</t>
  </si>
  <si>
    <t>besiedelt bei einer starken Quellpopulation dank seiner vagabundierenden Lebensweise rasch neu entstandene Laichgewässer bis 2 oder 3 km Entfernung; Individuenaustausch zwischen Gewässern ist notwendig und wichtiger als bei anderen Amphibienarten. Deshalb ist er auf Gewässergruppen angewiesen (300 - 500m)</t>
  </si>
  <si>
    <t>Mangel an geeigneten Fortpflanzungsgewässern und Isolation von Populationen</t>
  </si>
  <si>
    <t>https://www.infofauna.ch/sites/default/files/files/publications/broschure_lurch_des_jahres_2008_hyar.pdf</t>
  </si>
  <si>
    <t>zwischen den Teiljahreslebensräumen erfolgen zielgerichtete Wanderungen (bis mehrere km); Männchen sind wanderfreudiger als Weibchen; Wanderstrecken juveniler Tiere liegen im ersten Jahr zwischen 200 und 600 m; Aktionsradius um das Laichgewässer herum: 2000 m</t>
  </si>
  <si>
    <t>https://www.sciencedirect.com/science/article/pii/S0301479713002624?via%3Dihub</t>
  </si>
  <si>
    <t>FR</t>
  </si>
  <si>
    <t>mehrere km; Wanderstrecken der juvenilen Tiere sind kürzer (200 - 600m) 2000m sind Aktionsradius um das Laichgewässer herum</t>
  </si>
  <si>
    <t>Erhaltung und Stärkung der bestehenden Populationen und Erhaltung der übrigen potenziellen Laichgebiete als mögliche Trittsteinlebensräume</t>
  </si>
  <si>
    <t>vagabundierende Lebensweise, besiedelt neue Laichgwässer rasch</t>
  </si>
  <si>
    <t>Mangel an geeigneten Fortpflanzungsgewässern und in der Isolation von Populationen</t>
  </si>
  <si>
    <t>ist auf Gewässergruppe angewiesen, deren einzelne Gewässer nahe beieinander liegen (300 - 500m)</t>
  </si>
  <si>
    <t>https://www.infofauna.ch/sites/default/files/files/publications/bergmolch_d_web.pdf</t>
  </si>
  <si>
    <t>erstaunlich leicht werden auch neu entstandene Gewässer (etwa Gartenweiher) besiedelt</t>
  </si>
  <si>
    <t>https://www.infofauna.ch/sites/default/files/files/publications/broschure_2019_ical.pdf</t>
  </si>
  <si>
    <t>Anwanderung an die Gewässer gewöhnlich aus 100 - 1000 m Entfernung, belegtes Maximum 4 km</t>
  </si>
  <si>
    <t>https://www.infofauna.ch/de/beratungsstellen/amphibien-karch/die-amphibien/arten/triton-alpestre#gsc.tab=0</t>
  </si>
  <si>
    <t>https://link.springer.com/article/10.1007/s10592-013-0553-0</t>
  </si>
  <si>
    <t>simulation average:1238, (maximum 3000)</t>
  </si>
  <si>
    <t>https://www.infofauna.ch/de/beratungsstellen/amphibien-karch/die-amphibien/arten/fadenmolch#gsc.tab=0</t>
  </si>
  <si>
    <t>gute Vernetzung bestehender Laichgewässer ist besonders wichtig</t>
  </si>
  <si>
    <t>https://link.springer.com/article/10.1007/s10592-017-0932-z</t>
  </si>
  <si>
    <t>wenige hundert Meter</t>
  </si>
  <si>
    <t>https://www.nabu.de/tiere-und-pflanzen/amphibien-und-reptilien/amphibien/artenportraets/10653.html</t>
  </si>
  <si>
    <t>Wanderungen vom Winterquartier zum Laichgewässer</t>
  </si>
  <si>
    <t>Strassenverkehr, Zerstörung von Kleingewässer</t>
  </si>
  <si>
    <t>https://www.infofauna.ch/de/beratungsstellen/amphibien-karch/die-amphibien/arten/teichmolch#gsc.tab=0</t>
  </si>
  <si>
    <t>oft &gt; 100, 200 - 1 km möglich; Winterquartier und Laichgewässer sind in der Regel nicht weit entfernt, gerine Wanderdistanz der Adulten, Ausbreitungswanderungen daher vor allem durch Jungtiere</t>
  </si>
  <si>
    <t>Gezielte Überwachung der besidelten Laichgewässer, neue Gewässer anlegen</t>
  </si>
  <si>
    <t>gefährdet durch invasive Wasserfrosch-Arten</t>
  </si>
  <si>
    <t>https://www.infofauna.ch/sites/default/files/files/publications/wasserfroesche.pdf</t>
  </si>
  <si>
    <t>Lebensraumverlust und Einbürgerung des Seefrosches</t>
  </si>
  <si>
    <t>Neuschaffung geigneter Gewässer</t>
  </si>
  <si>
    <t>https://www.infofauna.ch/de/beratungsstellen/amphibien-karch/die-amphibien/arten/springfrosch#gsc.tab=0</t>
  </si>
  <si>
    <t>&gt;1'000 im Sommer in Landlebensräumen, Wanderung zum Laichgewässer im Januar und Feburar</t>
  </si>
  <si>
    <t>https://www.infofauna.ch/sites/default/files/files/publications/praxismerkblatt_springfrosch.pdf</t>
  </si>
  <si>
    <t>mehrere km</t>
  </si>
  <si>
    <t>Erhaltung und Förderung warmer, grösserer Laichgewässer mit Tümpfelcharakter, lichter Wälder sowie einer intaken Lebensraumvernetzung</t>
  </si>
  <si>
    <t>https://ffh-arten.naturschutzinformationen.nrw.de/ffh-arten/de/arten/gruppe/amph_rept/kurzbeschreibung/102333</t>
  </si>
  <si>
    <t>hohe Geburtsorttreue, wobei sie die Alttiere bis zu 1500m von den Laichgewässern entfernen; dennoch ist die Art in der Lage, neue Lebensräume schnell zu besiedeln</t>
  </si>
  <si>
    <t>https://www.bfn.de/artenportraits/rana-dalmatina</t>
  </si>
  <si>
    <t>Entfernung Sommerlebensräume von Laichgewässer: 100 - 700 (max. 1600)</t>
  </si>
  <si>
    <t>Verlust geeigneter Laichgewässer</t>
  </si>
  <si>
    <t>https://www.infofauna.ch/de/beratungsstellen/amphibien-karch/die-amphibien/arten/italienischer-springfrosch#moeurs</t>
  </si>
  <si>
    <t>Migration  zum Laichgewässer im Feb/März; Migration zum Sommerlebensraum auf dem Land im Juni</t>
  </si>
  <si>
    <t>https://www.infofauna.ch/sites/default/files/files/publications/zeitung_ital.-springfrosch.pdf</t>
  </si>
  <si>
    <t>Zerstörung der Laich- und Landhabitate; Grundwasserabsenkung</t>
  </si>
  <si>
    <t>neue Gewässer anlegen, stark eingewachsene Gewässer freilegen</t>
  </si>
  <si>
    <t>https://doi.org/10.3390/ani13203187</t>
  </si>
  <si>
    <t>IT</t>
  </si>
  <si>
    <t>Destruction of breeding sites</t>
  </si>
  <si>
    <t>Jungfrösche kömmem Distanzen von mehreren km zurücklegen: 8'000  - 10'000</t>
  </si>
  <si>
    <t>https://www.infofauna.ch/de/beratungsstellen/amphibien-karch/die-amphibien/arten/grasfrosch#gsc.tab=0</t>
  </si>
  <si>
    <t>https://www.bfn.de/artenportraits/salamandra-atra</t>
  </si>
  <si>
    <t>https://www.infofauna.ch/de/beratungsstellen/amphibien-karch/die-amphibien/arten/salamandre-noire#gsc.tab=0</t>
  </si>
  <si>
    <t>https://brill.com/view/journals/amre/24/3/article-p251_1.xml</t>
  </si>
  <si>
    <t>https://boris.unibe.ch/164229/</t>
  </si>
  <si>
    <t>AT</t>
  </si>
  <si>
    <t>most individuals moved less than 50 m within the same year; median: 23-33; range: 1-224</t>
  </si>
  <si>
    <t>dry areas limit the body condition</t>
  </si>
  <si>
    <t>https://doi.org/10.1163/156853807782152543</t>
  </si>
  <si>
    <t>mean: 52-117, max: 503</t>
  </si>
  <si>
    <t>https://www.infofauna.ch/de/beratungsstellen/amphibien-karch/die-amphibien/arten/salamandre-tachetee#gsc.tab=0</t>
  </si>
  <si>
    <t>Wanderdistanzen: 500m</t>
  </si>
  <si>
    <t>https://doi.org/10.1111/mec.14345</t>
  </si>
  <si>
    <t>median: 200; range: 10 - 1900</t>
  </si>
  <si>
    <t>https://hdl.handle.net/2268/3224</t>
  </si>
  <si>
    <t>BE</t>
  </si>
  <si>
    <t>drying of stream, clearing and forest fire</t>
  </si>
  <si>
    <t>Maximale Wanderdistanz: wenige hundert Meter</t>
  </si>
  <si>
    <t>Waldstrassen, Fragmentierung der Wälder, Wasserqualität und Austrocknen kleiner Bäche sind eine Bedrohung; ausserdem durch eine mögliche Einschleppung eines pathogenen Pilzes bedroht</t>
  </si>
  <si>
    <t>kein Besatz kleiner Bäche mit Sömmerlingen, ausreichend liegendes Totholz in den Wäldern, Anlage von Kolken zwecks Wasserrückhalt</t>
  </si>
  <si>
    <t>https://www.infofauna.ch/de/beratungsstellen/amphibien-karch/die-amphibien/arten/noerdlicher-kammmolch-und-italienischer#gsc.tab=0</t>
  </si>
  <si>
    <t>vermutlich mur wenige hundert Meter, in Einzelfällen bis 1 km; entfernen sich häufig nur wenige Meter vom Laichgewässer</t>
  </si>
  <si>
    <t>Erhaltung bestehender Kammmolchgewässer, neu angelegte Teiche werden nur selten besiedelt</t>
  </si>
  <si>
    <t>https://www.infofauna.ch/sites/default/files/files/publications/praxismerkblatt_kamm_und_teichmolch.pdf</t>
  </si>
  <si>
    <t>Ausbreitung vorallem durch Jungtiere</t>
  </si>
  <si>
    <t>geringe Diche and Fortpflanzungsgewässern, Isolation,</t>
  </si>
  <si>
    <t>Landlebensraum in der Nähe des Gewässers (&lt; 200m, bessert inntert 50m)</t>
  </si>
  <si>
    <t>https://www.infofauna.ch/sites/default/files/files/publications/kammmolch_2014.pdf</t>
  </si>
  <si>
    <t>mehrere hundert m, entfernen sich häufig nur wenige Meter vom Laichgewässer</t>
  </si>
  <si>
    <t>https://www.bfn.de/artenportraits/triturus-cristatus#anchor-field-local-population</t>
  </si>
  <si>
    <t>bis zu 1000; falls geeignete Landlebensräume fehlen, such sie die Bereiche; &lt; 500m Aktionsradius, wenig mobil, geringes Ausbreitungsvermögen</t>
  </si>
  <si>
    <t>Barrieren wie Strassen, grössere Fliessgewässer, Nadelholzreinbestände oder Äcker</t>
  </si>
  <si>
    <t>https://ffh-arten.naturschutzinformationen.nrw.de/ffh-arten/de/arten/gruppe/amph_rept/kurzbeschreibung/102343</t>
  </si>
  <si>
    <t>maximale Wanderstrecken: über 1000 m</t>
  </si>
  <si>
    <t>vermutlich mur wenige hundert Meter, in Einzelfällen bis 1 km; Ausbreitung vorallem durch Jungtiere</t>
  </si>
  <si>
    <t>https://species.infofauna.ch/groupe/1/biologie/366</t>
  </si>
  <si>
    <t xml:space="preserve">Mehrere pollensammelnde Weibchen wurden in bis zu 5 km Entfernung zu den Nestern beobachtet, was für Wildbienen aussergewöhnlich weit ist. </t>
  </si>
  <si>
    <t>https://species.infofauna.ch/groupe/1/portrait/400</t>
  </si>
  <si>
    <t>https://www.bafu.admin.ch/bafu/de/home/themen/biodiversitaet/publikationen-studien/publikationen/rote-liste-bienen.html</t>
  </si>
  <si>
    <t>Die Bienen können aber nur dann in vollem Umfang vom grossen Blütenreichtum der Wiesen profitieren, wenn sie in der unmittelbaren  Umgebung geeignete Kleinstrukturen zum Nisten finden; Andrena hattorfiana findet auf Extensivwiesen ihre Nahrung, nistet aber an nackten bis spärlich  bewachsenen Bodenstellen an benachbarten Böschungen oder Wegrändern.</t>
  </si>
  <si>
    <t>https://www.wildbienen.info/steckbriefe/andrena_hattorfiana.php</t>
  </si>
  <si>
    <t>Anlage von Wiesen mit Knautia und Scabiosa</t>
  </si>
  <si>
    <t>https://species.infofauna.ch/groupe/1/portrait/374</t>
  </si>
  <si>
    <t>Darüber hinaus wandern nur 2% der Weibchen über weite Strecken (&gt; 900 m) und sie neigen mehrheitlich dazu, bestimmte Landschaftsstrukturen wie Strassen, Steinmauern oder Baumhecken nicht zu überqueren. stark sesshafte Art, Weibchen entfernen sich im Durchschnitt nur 46 m vom Hauptpatch der Wirtspflanze (10 - 130m)</t>
  </si>
  <si>
    <t>https://link.springer.com/article/10.1007/s10841-007-9123-4</t>
  </si>
  <si>
    <t>SE</t>
  </si>
  <si>
    <t>https://species.infofauna.ch/groupe/1/portrait/377</t>
  </si>
  <si>
    <t>https://species.infofauna.ch/groupe/1/conservation/447</t>
  </si>
  <si>
    <t>https://species.infofauna.ch/groupe/1/portrait/457</t>
  </si>
  <si>
    <t>https://www.jstor.org/stable/25083870?saml_data=eyJzYW1sVG9rZW4iOiI0ZDIwZWRlMy0wYzNmLTRjOTItOTZjNi00ODA1ZDkxMGI2MzUiLCJpbnN0aXR1dGlvbklkcyI6WyI2NWRkMDkyOC05YmZiLTQ1ZTUtOTNhNy1iNzA1OTkzMmE4ZjciXX0</t>
  </si>
  <si>
    <t>US</t>
  </si>
  <si>
    <t>https://link.springer.com/article/10.1007/s10144-003-0156-6</t>
  </si>
  <si>
    <t>females minmize the risk of parasitism by flying distances of more than 200 meters before establishing a new nest</t>
  </si>
  <si>
    <t>https://besjournals.onlinelibrary.wiley.com/doi/10.1046/j.1365-2656.2002.00641.x</t>
  </si>
  <si>
    <t>foraging distance</t>
  </si>
  <si>
    <t>https://www.wildbienen.info/steckbriefe/andrena_vaga.php</t>
  </si>
  <si>
    <t>https://species.infofauna.ch/groupe/1/portrait/384</t>
  </si>
  <si>
    <t>Die max. Entfernung, in der sich die Weibchen von ihrem Nest entfernten, betrug ca. 510 m (bei dieser Entfernung fanden nur 10% der Weibchen ihr Nest wieder).</t>
  </si>
  <si>
    <t>https://species.infofauna.ch/groupe/1/portrait/460</t>
  </si>
  <si>
    <t>Anthidium punctatum</t>
  </si>
  <si>
    <t>no_data_available</t>
  </si>
  <si>
    <t>https://species.infofauna.ch/groupe/1/conservation/23</t>
  </si>
  <si>
    <t>https://species.infofauna.ch/groupe/1/conservation/126</t>
  </si>
  <si>
    <t>https://species.infofauna.ch/groupe/1/conservation/143</t>
  </si>
  <si>
    <t>https://species.infofauna.ch/groupe/1/conservation/154</t>
  </si>
  <si>
    <t>https://wildbienen.info/steckbriefe/dasypoda_hirtipes.php</t>
  </si>
  <si>
    <t>Nistplatz und Nahrungsraum können bis zu 300 m auseinanderliegen, sind aber meist räumlich eng vernetzt</t>
  </si>
  <si>
    <t>Förderung von Ruderalstellen und Duldung unbewachsener Bodenstellen</t>
  </si>
  <si>
    <t>https://species.infofauna.ch/groupe/1/portrait/1344</t>
  </si>
  <si>
    <t>https://species.infofauna.ch/groupe/1/portrait/496</t>
  </si>
  <si>
    <t>https://species.infofauna.ch/groupe/1/portrait/326</t>
  </si>
  <si>
    <t>https://species.infofauna.ch/groupe/1/portrait/2713</t>
  </si>
  <si>
    <t>https://species.infofauna.ch/groupe/1/portrait/2730</t>
  </si>
  <si>
    <t>https://species.infofauna.ch/groupe/1/portrait/1227</t>
  </si>
  <si>
    <t>https://species.infofauna.ch/groupe/1/portrait/1234</t>
  </si>
  <si>
    <t>https://species.infofauna.ch/groupe/1/portrait/1244</t>
  </si>
  <si>
    <t>https://www.zh.ch/content/dam/zhweb/bilder-dokumente/themen/umwelt-tiere/naturschutz/artenschutz/merkblatt_schwarze_moertelbiene.pdf</t>
  </si>
  <si>
    <t>Blütenbesuch bis max 300 m vom Nest entfernt</t>
  </si>
  <si>
    <t>https://species.infofauna.ch/groupe/1/portrait/2604</t>
  </si>
  <si>
    <t>Die Flugdistanz bei der Nahrungssuche beträgt rund 300 m. (Amiet et al. 2004, Westrich 2018)</t>
  </si>
  <si>
    <t>https://www.wildbienen.info/steckbriefe/megachile_parietina.php</t>
  </si>
  <si>
    <t>Die Weibchen sammeln bis zu 300 m weit entfernt vom Nest</t>
  </si>
  <si>
    <t>https://species.infofauna.ch/groupe/1/portrait/2624</t>
  </si>
  <si>
    <t>https://www.wildbienen.info/steckbriefe/osmia_brevicornis.php</t>
  </si>
  <si>
    <t>Nistplatz und Nahrungsraum liegen oft räumlich weit auseinander</t>
  </si>
  <si>
    <t>https://species.infofauna.ch/groupe/1/portrait/223</t>
  </si>
  <si>
    <t>Biodiversitätsverträgliche Nutzung der ganzen Landschaft</t>
  </si>
  <si>
    <t>https://species.infofauna.ch/groupe/1/portrait/228</t>
  </si>
  <si>
    <t>https://species.infofauna.ch/groupe/1/portrait/1210</t>
  </si>
  <si>
    <t xml:space="preserve"> Wichtig ist die räumliche Nähr von Nahrungsräumen und Nistplätzen (Zielgrösse max.300 m); Jedes Männchen besitzt ein Revier, das es bei Eindringlingen aktiv verteidigt.</t>
  </si>
  <si>
    <t>https://species.infofauna.ch/groupe/1/portrait/3024</t>
  </si>
  <si>
    <t>https://bioone.org/journals/ardea/volume-98/issue-3/078.098.0312/Modelling-Small-Scale-Dispersal-of-the-Great-Reed-Warbler-Acrocephalus/10.5253/078.098.0312.full</t>
  </si>
  <si>
    <t>NL</t>
  </si>
  <si>
    <t>adult dispersal distance: 0.58 - 10.3, juvenile dispersal distance: 3.1 km</t>
  </si>
  <si>
    <t>https://www.vogelwarte.ch/de/voegel-der-schweiz/drosselrohrsaenger/</t>
  </si>
  <si>
    <t>https://www.vogelwarte.ch/modx/assets/files/atlas/info_amtsstellen/Brutvogelatlas%202013-2016_D_low.pdf</t>
  </si>
  <si>
    <t>besiedeln grossflächige Schilfbestände, manchmal aber auch kleinere Flächen und schmale Schilfstreifen von weniger als 0.1 ha Grösse</t>
  </si>
  <si>
    <t>https://www.tandfonline.com/doi/epdf/10.1080/24750263.2024.2350199?needAccess=true</t>
  </si>
  <si>
    <t>mean flight distances for migration</t>
  </si>
  <si>
    <t>https://ffh-arten.naturschutzinformationen.nrw.de/ffh-arten/de/arten/vogelarten/kurzbeschreibung/103088</t>
  </si>
  <si>
    <t>Die Brutreviere haben meist eine Grösse von unter 0,4 ha</t>
  </si>
  <si>
    <t>https://www.vogelwarte.ch/de/voegel-der-schweiz/sumpfrohrsaenger/</t>
  </si>
  <si>
    <t>https://www.vogelwarte.ch/de/voegel-der-schweiz/flussuferlaeufer/</t>
  </si>
  <si>
    <t>Dichte 1 Paar/km, max. 2.5 Paare/km</t>
  </si>
  <si>
    <t>Revitalisierungen an grösseren Flussen</t>
  </si>
  <si>
    <t>https://ffh-arten.naturschutzinformationen.nrw.de/ffh-arten/de/arten/vogelarten/kurzbeschreibung/103071</t>
  </si>
  <si>
    <t>Die Siedlungsdichte kann bis zu 2 Brutpaare auf 1 km Fliessgewässerlänge betragen.</t>
  </si>
  <si>
    <t>https://avianres.biomedcentral.com/articles/10.1186/s40657-021-00267-4</t>
  </si>
  <si>
    <t>https://link.springer.com/article/10.1007/BF01644660</t>
  </si>
  <si>
    <t>MY</t>
  </si>
  <si>
    <t>Nahrungssuche</t>
  </si>
  <si>
    <t>https://bioone.org/journals/ardea/volume-109/issue-1/arde.v109i1.a2/The-Effect-of-Age-Sex-and-Winter-Severity-on-Return/10.5253/arde.v109i1.a2.full</t>
  </si>
  <si>
    <t>CZ, SK</t>
  </si>
  <si>
    <t>median natal dispersal of young brids: 5.95 km, range: 1.2 - 74km; median breeding dispersal of adult birds: 0km, range: 0 - 10km</t>
  </si>
  <si>
    <t>https://www.waldwissen.net/de/lebensraum-wald/tiere-im-wald/voegel/botschafter-fuer-klare-fluesse</t>
  </si>
  <si>
    <t>in optimal ausgestatteten Habitaten kommt ein Brutpaar mit z.T. weniger als 1 km Uferlänge aus</t>
  </si>
  <si>
    <t>https://www.vogelwarte.ch/de/voegel-der-schweiz/eisvogel/</t>
  </si>
  <si>
    <t>Gewässerrenaturierungen und Artenförderungsmassnahmen</t>
  </si>
  <si>
    <t>https://www.tandfonline.com/doi/epdf/10.1080/00063657709476527?needAccess=true</t>
  </si>
  <si>
    <t>UK</t>
  </si>
  <si>
    <t xml:space="preserve"> </t>
  </si>
  <si>
    <t xml:space="preserve">most: 9'000, max: 250'000; Die Grösse eines Brutreviers wird auf 1 bis 2,5 km (kleine Fliessgewässer) beziehungsweise auf 4 bis 7 km (grössere Flüsse) geschätzt. </t>
  </si>
  <si>
    <t>https://ffh-arten.naturschutzinformationen.nrw.de/ffh-arten/de/arten/vogelarten/kurzbeschreibung/102951</t>
  </si>
  <si>
    <t>https://esajournals.onlinelibrary.wiley.com/doi/10.1002/ecy.2428</t>
  </si>
  <si>
    <t>https://www.vogelwarte.ch/de/voegel-der-schweiz/steinhuhn/</t>
  </si>
  <si>
    <t>https://link.springer.com/article/10.1007/BF01647281</t>
  </si>
  <si>
    <t>https://ffh-arten.naturschutzinformationen.nrw.de/ffh-arten/de/arten/vogelarten/kurzbeschreibung/103168</t>
  </si>
  <si>
    <t>Durchzügler</t>
  </si>
  <si>
    <t>https://www.vogelwarte.ch/de/voegel-der-schweiz/brachpieper/</t>
  </si>
  <si>
    <t>https://ffh-arten.naturschutzinformationen.nrw.de/ffh-arten/de/arten/vogelarten/kurzbeschreibung/103166</t>
  </si>
  <si>
    <t xml:space="preserve"> Brutreviere können eine Grösse von 0,15 bis über 2,5 ha erreichen, bei maximalen Siedlungsdichten von über 8 Brutpaaren auf 10 ha. </t>
  </si>
  <si>
    <t>https://www.vogelwarte.ch/de/voegel-der-schweiz/baumpieper/</t>
  </si>
  <si>
    <t>https://www.vogelwarte.ch/de/voegel-der-schweiz/mauersegler/</t>
  </si>
  <si>
    <t>Erhaltung und Neuschaffung von Nistplätzen</t>
  </si>
  <si>
    <t>https://www.vogelwarte.ch/de/voegel-der-schweiz/alpensegler/</t>
  </si>
  <si>
    <t>https://www.vogelwarte.ch/de/voegel-der-schweiz/fahlsegler/</t>
  </si>
  <si>
    <t>https://ffh-arten.naturschutzinformationen.nrw.de/ffh-arten/de/arten/vogelarten/kurzbeschreibung/102974</t>
  </si>
  <si>
    <t>https://www.vogelwarte.ch/de/voegel-der-schweiz/steinkauz/</t>
  </si>
  <si>
    <t>https://www.webofscience.com/wos/woscc/full-record/WOS:000302841900014</t>
  </si>
  <si>
    <t>https://www.webofscience.com/wos/woscc/full-record/WOS:000274373000022</t>
  </si>
  <si>
    <t>https://www.webofscience.com/wos/woscc/full-record/WOS:000267394400003</t>
  </si>
  <si>
    <t>DK</t>
  </si>
  <si>
    <t>https://ornisfennica.journal.fi/article/view/133695/82241</t>
  </si>
  <si>
    <t>https://ffh-arten.naturschutzinformationen.nrw.de/ffh-arten/de/arten/vogelarten/kurzbeschreibung/102976</t>
  </si>
  <si>
    <t xml:space="preserve">Die Jagdgebiete sind bis zu 40 km² gross </t>
  </si>
  <si>
    <t>https://www.vogelwarte.ch/de/voegel-der-schweiz/uhu/</t>
  </si>
  <si>
    <t>Entschärfung gefährlicher Stromleitungen, sowie das Überwachen und Absperren exponierter Brutplätze</t>
  </si>
  <si>
    <t>https://link.springer.com/article/10.1007/s10336-009-0414-2</t>
  </si>
  <si>
    <t>https://www.tandfonline.com/doi/full/10.1080/00063657.2016.1141166#d1e484</t>
  </si>
  <si>
    <t>https://brage.nina.no/nina-xmlui/bitstream/handle/11250/3084408/Nyg%25C3%25A5rdHome-rangeOrnisFennica2023hybrid.pdf?sequence=1&amp;isAllowed=y</t>
  </si>
  <si>
    <t>NO</t>
  </si>
  <si>
    <t>https://www.waldwissen.net/de/lebensraum-wald/tiere-im-wald/voegel/der-ziegenmelker</t>
  </si>
  <si>
    <t>Im Revier muss eine sehr licht bestockte Fläche von 0,5–1 ha vorhanden sein.</t>
  </si>
  <si>
    <t>Siedlungsdichten: 2 bis maximal 10 Paare/km2</t>
  </si>
  <si>
    <t>https://ffh-arten.naturschutzinformationen.nrw.de/ffh-arten/de/arten/vogelarten/kurzbeschreibung/103190</t>
  </si>
  <si>
    <t xml:space="preserve">Die Mindestgrösse eines Brutreviers beträgt 1 bis 1,5 ha. </t>
  </si>
  <si>
    <t>Die Siedlungsdichte kann bis zu 1 bis 2 Brutpaare auf 10 ha betragen.</t>
  </si>
  <si>
    <t>https://www.vogelwarte.ch/de/voegel-der-schweiz/ziegenmelker/</t>
  </si>
  <si>
    <t>https://onlinelibrary.wiley.com/doi/10.1111/ibi.12251</t>
  </si>
  <si>
    <t>https://www.vogelwarte.ch/de/voegel-der-schweiz/bluthaenfling/</t>
  </si>
  <si>
    <t>https://www.tandfonline.com/doi/full/10.1080/00063657.2013.843635?scroll=top&amp;needAccess=true#d1e355</t>
  </si>
  <si>
    <t>total orthodromic migration distance between breeding and wintering sites: average: 4'477'000; range: 3'056'000 - 6'127'000</t>
  </si>
  <si>
    <t>https://www.vogelwarte.ch/de/voegel-der-schweiz/flussregenpfeifer/</t>
  </si>
  <si>
    <t>Dichte höchstens 30 Paare/30km</t>
  </si>
  <si>
    <t>lokale Schutzzonen entlang der Gewässer, grosszügige Flussrevitalisierungen</t>
  </si>
  <si>
    <t>https://ornisfennica.journal.fi/article/view/133878/82437</t>
  </si>
  <si>
    <t>FI</t>
  </si>
  <si>
    <t>average breeding dispersal distances: 0.8 (males) - 2.17 (females) km; distances moved between breeding sites: 2.1 for males, average 5.7 km, median 3.4 km for females; longest recorded breeding dispersal distance: 28 km (males), 43 km (females)</t>
  </si>
  <si>
    <t xml:space="preserve"> Die Siedlungsdichte kann bis zu 2 Brutpaare auf 1 km Fliessgewässerlänge betragen. Gewässer sind Teil des Brutgebietes, diese können jedoch räumlich vom eigentlichen Brutplatz getrennt liegen.</t>
  </si>
  <si>
    <t>https://www.vogelwarte.ch/de/voegel-der-schweiz/wasseramsel/</t>
  </si>
  <si>
    <t>Anbringen von Nistkästen</t>
  </si>
  <si>
    <t>https://www.vogelwarte.ch/de/voegel-der-schweiz/dohle/</t>
  </si>
  <si>
    <t>Artenschutzprojekten, sowie Fördermassnahmen an Gebäuden bzw. rücksichtsvollen Sanierungen. Die Förderung der Dohle mit Nisthilfen ist besonders in Zonen mit extensiver Landwirtschaft sinnvoll, wo in der Nähe der Kolonien gute Nahrungsflächen verfügbar sind.</t>
  </si>
  <si>
    <t>https://ffh-arten.naturschutzinformationen.nrw.de/ffh-arten/de/arten/vogelarten/kurzbeschreibung/103026</t>
  </si>
  <si>
    <t>Zugvogel</t>
  </si>
  <si>
    <t>https://www.vogelwarte.ch/de/voegel-der-schweiz/wachtel/</t>
  </si>
  <si>
    <t>Förderung von Buntbrachen, weit gesätem Getreide und einer gestaffelten Nutzung von Wiesen</t>
  </si>
  <si>
    <t>https://www.vogelwarte.ch/de/voegel-der-schweiz/wachtelkoenig/</t>
  </si>
  <si>
    <t>https://ffh-arten.naturschutzinformationen.nrw.de/ffh-arten/de/arten/vogelarten/kurzbeschreibung/103068</t>
  </si>
  <si>
    <t xml:space="preserve">Die Siedlungsdichte kann bis zu 1 Brutpaar auf 10 ha betragen. </t>
  </si>
  <si>
    <t>https://www.vogelwarte.ch/de/voegel-der-schweiz/mehlschwalbe/</t>
  </si>
  <si>
    <t>Fördermassnahmen wie Kunstnester, Neststützen oder lehmige Bodenstellen; Akzeptanz von Hausbewohnern</t>
  </si>
  <si>
    <t>https://www.vogelwarte.ch/de/voegel-der-schweiz/weissrueckenspecht/</t>
  </si>
  <si>
    <t>extensive Waldnutzung, Totholzzunahme, Aufbau eines Netzes von Naturwaldreservaten, Altholzinseln, Habitatbäume</t>
  </si>
  <si>
    <t>https://bioone.org/journals/acta-ornithologica/volume-55/issue-1/00016454AO2020.55.1.008/Gps-Telemetry-and-Home-Range-of-the-White-Backed-Woodpecker/10.3161/00016454AO2020.55.1.008.full</t>
  </si>
  <si>
    <t>https://link.springer.com/article/10.1007/s10336-024-02240-6</t>
  </si>
  <si>
    <t>https://www.waldwissen.net/de/lebensraum-wald/tiere-im-wald/voegel/der-kleinspecht</t>
  </si>
  <si>
    <t>https://www.vogelwarte.ch/de/voegel-der-schweiz/kleinspecht/</t>
  </si>
  <si>
    <t>https://www.sciencedirect.com/science/article/pii/S0006320701000453?via%3Dihub</t>
  </si>
  <si>
    <t>https://www.vogelwarte.ch/de/voegel-der-schweiz/grauammer/</t>
  </si>
  <si>
    <t>Förderung mit qualitativ wertvollen Biodiversitätsflächen, vor allem grossen und flächigen Buntbrachen</t>
  </si>
  <si>
    <t>https://ffh-arten.naturschutzinformationen.nrw.de/ffh-arten/de/arten/vogelarten/kurzbeschreibung/102939</t>
  </si>
  <si>
    <t>https://www.vogelwarte.ch/de/voegel-der-schweiz/zippammer/</t>
  </si>
  <si>
    <t>erste Stadien der Vergandung</t>
  </si>
  <si>
    <t>https://www.vogelwarte.ch/de/voegel-der-schweiz/zaunammer/</t>
  </si>
  <si>
    <t>https://www.cambridge.org/core/journals/oryx/article/influence-of-risk-factors-associated-with-captive-rearing-on-postrelease-survival-in-translocated-cirl-buntings-emberiza-cirlus-in-the-uk/53F773708EB86970BE94B3F58D4134A4</t>
  </si>
  <si>
    <t>https://www.sciencedirect.com/science/article/pii/S0006320702000691?via%3Dihub</t>
  </si>
  <si>
    <t>https://www.vogelwarte.ch/de/voegel-der-schweiz/goldammer/</t>
  </si>
  <si>
    <t>Pflanzung von Hecken und Buntbrachen</t>
  </si>
  <si>
    <t>https://www.vogelwarte.ch/de/voegel-der-schweiz/ortolan/</t>
  </si>
  <si>
    <t>konsequenter Wandel der landwirtschaftlichen Nutzungsformen im Alpenraum</t>
  </si>
  <si>
    <t>https://www.cambridge.org/core/journals/bird-conservation-international/article/importance-of-landscape-heterogeneity-and-vegetation-structure-for-the-conservation-of-the-ortolan-bunting-emberiza-hortulana/EB0F154C578CFA721215C0C62682EDB8</t>
  </si>
  <si>
    <t>https://www.vogelwarte.ch/de/voegel-der-schweiz/rohrammer/</t>
  </si>
  <si>
    <t>https://onlinelibrary.wiley.com/doi/epdf/10.1111/ibi.13352</t>
  </si>
  <si>
    <t>https://www.vogelwarte.ch/de/voegel-der-schweiz/wanderfalke/</t>
  </si>
  <si>
    <t>https://meridian.allenpress.com/rapt/article/47/3/262/436707/Effective-Dispersal-of-Peregrine-Falcons-Falco</t>
  </si>
  <si>
    <t>https://sora.unm.edu/sites/default/files/journals/jrr/v032n02/p00090-p00097.pdf</t>
  </si>
  <si>
    <t>ZA</t>
  </si>
  <si>
    <t>https://link.springer.com/article/10.1007/s00300-014-1548-0</t>
  </si>
  <si>
    <t>RU</t>
  </si>
  <si>
    <t>https://ffh-arten.naturschutzinformationen.nrw.de/ffh-arten/de/arten/vogelarten/kurzbeschreibung/102981</t>
  </si>
  <si>
    <t>dispersal: 158800 m, migration: 2125300 m</t>
  </si>
  <si>
    <t>https://www.vogelwarte.ch/de/voegel-der-schweiz/turmfalke/</t>
  </si>
  <si>
    <t>Förderung mittels Nistkästen; Anlegen von Biodiversitätsförderflächen</t>
  </si>
  <si>
    <t>https://nsojournals.onlinelibrary.wiley.com/doi/10.1111/j.1600-048X.2011.05351.x</t>
  </si>
  <si>
    <t>https://bioone.org/journals/acta-ornithologica/volume-51/issue-1/00016454AO2016.51.1.004/Partial-Migration-in-a-Central-European-Raptor-Species--An/10.3161/00016454AO2016.51.1.004.full</t>
  </si>
  <si>
    <t xml:space="preserve">largest distance travelled by a juvenile </t>
  </si>
  <si>
    <t>https://nsojournals.onlinelibrary.wiley.com/doi/10.1111/oik.01974</t>
  </si>
  <si>
    <t>https://www.vogelwarte.ch/de/voegel-der-schweiz/halsbandschnaepper/</t>
  </si>
  <si>
    <t>https://www.vogelwarte.ch/de/voegel-der-schweiz/bekassine/</t>
  </si>
  <si>
    <t>Kurz- bis Langstreckenzieher</t>
  </si>
  <si>
    <t>https://ffh-arten.naturschutzinformationen.nrw.de/ffh-arten/de/arten/vogelarten/kurzbeschreibung/103120</t>
  </si>
  <si>
    <t>https://www.waldwissen.net/de/lebensraum-wald/tiere-im-wald/voegel/der-sperlingskauz</t>
  </si>
  <si>
    <t>maximal 4 Paare auf 3,8 km2</t>
  </si>
  <si>
    <t>https://ffh-arten.naturschutzinformationen.nrw.de/ffh-arten/de/arten/vogelarten/kurzbeschreibung/102973</t>
  </si>
  <si>
    <t>https://www.vogelwarte.ch/de/voegel-der-schweiz/sperlingskauz/</t>
  </si>
  <si>
    <t>Dichte 4 Paare/3.8 km2; 1-53 Sänger/126km2 resp. /85km2 Wald</t>
  </si>
  <si>
    <t>Erhalt grossflächiger, extensiv genutzer, strukturreicher Wälder mit Altholzbeständen</t>
  </si>
  <si>
    <t>https://www.webofscience.com/wos/woscc/full-record/WOS:000173396200001</t>
  </si>
  <si>
    <t>https://www.vogelwarte.ch/de/voegel-der-schweiz/orpheusspoetter/</t>
  </si>
  <si>
    <t>Biodiversitätsfördermassnahmen im Kulturland</t>
  </si>
  <si>
    <t>https://www.cambridge.org/core/journals/bird-conservation-international/article/spatial-behaviour-and-density-of-three-species-of-longdistance-migrants-wintering-in-a-disturbed-and-nondisturbed-woodland-in-northern-ghana/6A218E6335CB93B990EB10D7D6C64D96</t>
  </si>
  <si>
    <t>GH</t>
  </si>
  <si>
    <t>https://www.vogelwarte.ch/de/voegel-der-schweiz/rauchschwalbe/</t>
  </si>
  <si>
    <t>Anbieten von Nisthilfen in geeigneten Gebäuden (Pferdeställe), sowie der Erhalt kleinräumig strukturierter, vielfältiger Landschaften</t>
  </si>
  <si>
    <t>https://academic.oup.com/beheco/article/25/1/180/223492?login=true</t>
  </si>
  <si>
    <t>https://www.vogelwarte.ch/de/voegel-der-schweiz/zwergdommel/</t>
  </si>
  <si>
    <t>Pflege- und Renaturierungsmassnahmen</t>
  </si>
  <si>
    <t>https://www.vogelwarte.ch/de/voegel-der-schweiz/wendehals/</t>
  </si>
  <si>
    <t>Kombination aus totholzreichen Feldgehölzen, Ruderalflächen und lückigen Brachen, Förderung von Hochstamm-Obstgärten und Erhöhung des Brutplatzangebots</t>
  </si>
  <si>
    <t>https://www.webofscience.com/wos/woscc/full-record/WOS:000324544200018</t>
  </si>
  <si>
    <t>https://www.tandfonline.com/doi/full/10.1080/00063657.2011.556183#d1e753</t>
  </si>
  <si>
    <t>https://www.vogelwarte.ch/de/voegel-der-schweiz/alpenschneehuhn/</t>
  </si>
  <si>
    <t>https://bioone.org/journals/ardeola/volume-68/issue-1/arla.68.1.2021.ra7/Natal-Dispersal-and-Survival-of-Juvenile-Rock-Ptarmigan-Lagopus-Muta/10.13157/arla.68.1.2021.ra7.full</t>
  </si>
  <si>
    <t>https://www.vogelwarte.ch/de/voegel-der-schweiz/neuntoeter/</t>
  </si>
  <si>
    <t>https://ffh-arten.naturschutzinformationen.nrw.de/ffh-arten/de/arten/vogelarten/kurzbeschreibung/103185</t>
  </si>
  <si>
    <t>https://www.tandfonline.com/doi/epdf/10.1080/08927014.1994.9522992?needAccess=true</t>
  </si>
  <si>
    <t>https://www.vogelwarte.ch/de/voegel-der-schweiz/rotkopfwuerger/</t>
  </si>
  <si>
    <t>https://www.vogelwarte.ch/de/voegel-der-schweiz/heidelerche/</t>
  </si>
  <si>
    <t>Dichte bis zu 5-6 Reviere/km2</t>
  </si>
  <si>
    <t>Um das Überleben der Heidelerche in der Schweiz zu sichern, muss der Verlust von Magerweiden durch die landwi-rt schaftliche Intensivierung bzw. durch die Verwaldung ge stoppt werden. Zusätzlich sollten die Lebensräume durch Buntbrachen und eine partielle Bodenbegrünung der Reb berge aufgewertet werden.</t>
  </si>
  <si>
    <t>https://ffh-arten.naturschutzinformationen.nrw.de/ffh-arten/de/arten/vogelarten/kurzbeschreibung/103037</t>
  </si>
  <si>
    <t>https://www.vogelwarte.ch/de/voegel-der-schweiz/nachtigall/</t>
  </si>
  <si>
    <t>Dichte bis 240 Reviere/18km2</t>
  </si>
  <si>
    <t>Buschreihen, lichte Waldränder und Ufergehölze sollten schonen durchforstet und Wegrändern, insbesondere Brennnesseln, nicht vor Ende Juli gemäht werden</t>
  </si>
  <si>
    <t>https://ffh-arten.naturschutzinformationen.nrw.de/ffh-arten/de/arten/vogelarten/kurzbeschreibung/103099</t>
  </si>
  <si>
    <t>Maximale Siedlungsdichten von über 10 Brutpaaren auf 10 ha.</t>
  </si>
  <si>
    <t>https://www.tandfonline.com/doi/full/10.1080/00063657.2012.722191#d1e959</t>
  </si>
  <si>
    <t>https://www.vogelwarte.ch/de/voegel-der-schweiz/bienenfresser/</t>
  </si>
  <si>
    <t>https://bioone.org/journals/ardea/volume-107/issue-3/arde.v107i3.a6/Space-Use-and-Daily-Movement-Patterns-of-the-European-Bee/10.5253/arde.v107i3.a6.full</t>
  </si>
  <si>
    <t>https://www.vogelwarte.ch/de/voegel-der-schweiz/blaumerle/</t>
  </si>
  <si>
    <t>https://www.vogelwarte.ch/de/voegel-der-schweiz/gebirgsstelze/</t>
  </si>
  <si>
    <t>https://esajournals.onlinelibrary.wiley.com/action/downloadSupplement?doi=10.1002%2Fecy.2428&amp;file=ecy2428-sup-0002-AppendixS2.pdf</t>
  </si>
  <si>
    <t>https://www.vogelwarte.ch/de/voegel-der-schweiz/tannenhaeher/</t>
  </si>
  <si>
    <t>Bevorzugt werden Nadel- und Nadelmischwälder, sofern im Umkreis von 15 km und mehr zum Brutplatz genügend Arven oder Haselsträucher vorhanden sind.</t>
  </si>
  <si>
    <t>https://onlinelibrary.wiley.com/doi/epdf/10.1111/j.1474-919X.1996.tb08055.x</t>
  </si>
  <si>
    <t>longest distance between individual successive fixees</t>
  </si>
  <si>
    <t>https://www.vogelwarte.ch/de/voegel-der-schweiz/pirol/</t>
  </si>
  <si>
    <t>Laubholzförderung</t>
  </si>
  <si>
    <t>https://ffh-arten.naturschutzinformationen.nrw.de/ffh-arten/de/arten/vogelarten/kurzbeschreibung/103054</t>
  </si>
  <si>
    <t xml:space="preserve"> Ein Brutrevier ist zwischen 7 bis 50 ha gross. </t>
  </si>
  <si>
    <t>https://www.vogelwarte.ch/de/voegel-der-schweiz/zwergohreule/</t>
  </si>
  <si>
    <t>auf extensive Landwirtschaft angewiesen</t>
  </si>
  <si>
    <t>https://www.webofscience.com/wos/woscc/full-record/WOS:000505831600002</t>
  </si>
  <si>
    <t>SI</t>
  </si>
  <si>
    <t>https://www.vogelwarte.ch/de/voegel-der-schweiz/gartenrotschwanz/</t>
  </si>
  <si>
    <t>https://www.vogelwarte.ch/de/voegel-der-schweiz/waldlaubsaenger/</t>
  </si>
  <si>
    <t>https://ffh-arten.naturschutzinformationen.nrw.de/ffh-arten/de/arten/vogelarten/kurzbeschreibung/103115</t>
  </si>
  <si>
    <t xml:space="preserve">Siedlungsdichten von bis zu 3 Brutpaaren auf 10 ha. </t>
  </si>
  <si>
    <t>https://www.waldwissen.net/de/lebensraum-wald/tiere-im-wald/voegel/der-fitis</t>
  </si>
  <si>
    <t>https://www.vogelwarte.ch/de/voegel-der-schweiz/fitis/</t>
  </si>
  <si>
    <t>https://www.jstor.org/stable/2404602?origin=crossref</t>
  </si>
  <si>
    <t>https://www.vogelwarte.ch/de/voegel-der-schweiz/dreizehenspecht/</t>
  </si>
  <si>
    <t>https://www.jstor.org/stable/23735927?seq=7</t>
  </si>
  <si>
    <t>https://www.vogelwarte.ch/de/voegel-der-schweiz/grauspecht/</t>
  </si>
  <si>
    <t>https://ffh-arten.naturschutzinformationen.nrw.de/ffh-arten/de/arten/vogelarten/kurzbeschreibung/103157</t>
  </si>
  <si>
    <t xml:space="preserve">Brutreviere haben eine Grösse von etwa 200 ha. </t>
  </si>
  <si>
    <t>https://ornisfennica.journal.fi/article/view/133408/81954</t>
  </si>
  <si>
    <t>home range size, increasing from 50 - 100 ha (n=3) in summer to 4500 - 5400 ha (n=2) in winter</t>
  </si>
  <si>
    <t>https://www.vogelwarte.ch/de/voegel-der-schweiz/felsenschwalbe/</t>
  </si>
  <si>
    <t>https://www.vogelwarte.ch/de/voegel-der-schweiz/wasserralle/</t>
  </si>
  <si>
    <t>Dichte max. 25 Reviere/10ha</t>
  </si>
  <si>
    <t>Aufwertungen in schilfbestandenen Feuchtgebieten, Wiedervernässung trockengelegter Riedgebiete, keine jährliche grossfläche Schilfmahd</t>
  </si>
  <si>
    <t>https://www.tandfonline.com/doi/pdf/10.1080/00063659509477152</t>
  </si>
  <si>
    <t>no migration</t>
  </si>
  <si>
    <t>https://link.springer.com/article/10.1007/s10336-016-1373-z</t>
  </si>
  <si>
    <t>https://ffh-arten.naturschutzinformationen.nrw.de/ffh-arten/de/arten/vogelarten/kurzbeschreibung/103069</t>
  </si>
  <si>
    <t>Auf einer Fläche von 10 ha Röhricht können bis zu 10 Brutpaare vorkommen.</t>
  </si>
  <si>
    <t>https://sora.unm.edu/sites/default/files/journals/auk/v058n01/p0052-p0055.pdf</t>
  </si>
  <si>
    <t>their feeding territory did not extend over one-half mile from the nesting site</t>
  </si>
  <si>
    <t>https://www.vogelwarte.ch/de/voegel-der-schweiz/uferschwalbe/</t>
  </si>
  <si>
    <t>Schaffung künstlicher Brutwände</t>
  </si>
  <si>
    <t>https://ffh-arten.naturschutzinformationen.nrw.de/ffh-arten/de/arten/vogelarten/kurzbeschreibung/103148</t>
  </si>
  <si>
    <t>Zugvogel, Langstreckenzieher</t>
  </si>
  <si>
    <t>dispersal: 144000 m; migration: 3454000 m</t>
  </si>
  <si>
    <t>https://www.vogelwarte.ch/de/voegel-der-schweiz/braunkehlchen/</t>
  </si>
  <si>
    <t>grossflächige Erhaltung der Wiesenbrütergebiete</t>
  </si>
  <si>
    <t>https://ffh-arten.naturschutzinformationen.nrw.de/ffh-arten/de/arten/vogelarten/kurzbeschreibung/103086</t>
  </si>
  <si>
    <t>https://www.sciencedirect.com/science/article/pii/S0006320715001019?via%3Dihub</t>
  </si>
  <si>
    <t>https://www.vogelwarte.ch/de/voegel-der-schweiz/schwarzkehlchen/</t>
  </si>
  <si>
    <t>Dichte höchstens 70 Reviere/6.13 km2</t>
  </si>
  <si>
    <t>Anlegen von Buntbrachen im Kulturland</t>
  </si>
  <si>
    <t>https://ffh-arten.naturschutzinformationen.nrw.de/ffh-arten/de/arten/vogelarten/kurzbeschreibung/103106</t>
  </si>
  <si>
    <t xml:space="preserve"> Ein Brutrevier ist 0,5 bis 2 ha gross.</t>
  </si>
  <si>
    <t>Siedlungsdichten von über 1 Brutpaar auf 10 ha.</t>
  </si>
  <si>
    <t>Zugvogel, Teil- und Kurzsteckenzieher</t>
  </si>
  <si>
    <t>https://nsojournals.onlinelibrary.wiley.com/doi/10.1002/wlb3.01238</t>
  </si>
  <si>
    <t>https://www.vogelwarte.ch/de/voegel-der-schweiz/zitronenzeisig/</t>
  </si>
  <si>
    <t>https://www.vogelwarte.ch/de/voegel-der-schweiz/turteltaube/</t>
  </si>
  <si>
    <t>Erhalt abwechselungsreicher Kulturlandschaften mit Hecken, Feldgehölzen und lichten Waldgebiten, sowie extensive Bewirtschaftung von Wiesen und Feldern</t>
  </si>
  <si>
    <t>https://www.cambridge.org/core/journals/bird-conservation-international/article/effects-of-seedrich-habitat-provision-on-territory-density-home-range-and-breeding-performance-of-european-turtle-doves-streptopelia-turtur/2C230522EAD34152B3571BF57FBF64D4</t>
  </si>
  <si>
    <t xml:space="preserve"> the median distance of a nest to a plot was 5.3 km (range 0.1–19.4 km)</t>
  </si>
  <si>
    <t>https://onlinelibrary.wiley.com/doi/10.1111/j.1474-919X.2004.00235.x</t>
  </si>
  <si>
    <t xml:space="preserve"> Territory sizes ranged from 1.91 to 3.08 ha</t>
  </si>
  <si>
    <t>https://ffh-arten.naturschutzinformationen.nrw.de/ffh-arten/de/arten/vogelarten/kurzbeschreibung/103180</t>
  </si>
  <si>
    <t>dispersal: 30400 m, migration: 6000000 m</t>
  </si>
  <si>
    <t>https://www.vogelwarte.ch/de/voegel-der-schweiz/dorngrasmuecke/</t>
  </si>
  <si>
    <t>https://www.vogelwarte.ch/de/voegel-der-schweiz/zwergtaucher/</t>
  </si>
  <si>
    <t>Dichte bis zu 8 Paare auf einem Golfplatz</t>
  </si>
  <si>
    <t>https://www.birdlife.ch/de/content/vogel-des-jahres-2024-zwergtaucher</t>
  </si>
  <si>
    <t>Sicherstellung von bestehenden Brutgebieten und deren Qualität, nimmt auch gerne neue Gewässer an</t>
  </si>
  <si>
    <t>https://ffh-arten.naturschutzinformationen.nrw.de/ffh-arten/de/arten/vogelarten/kurzbeschreibung/103034</t>
  </si>
  <si>
    <t>Auf 0,4 ha Wasserfläche können bis zu 4 Brutpaare vorkommen.</t>
  </si>
  <si>
    <t>https://www.vogelwarte.ch/de/voegel-der-schweiz/birkhuhn/</t>
  </si>
  <si>
    <t>Ruhezonen</t>
  </si>
  <si>
    <t>https://nsojournals.onlinelibrary.wiley.com/doi/10.2981/wlb.2002.013</t>
  </si>
  <si>
    <t>https://onlinelibrary.wiley.com/doi/10.1046/j.1474-919X.2002.00040.x</t>
  </si>
  <si>
    <t>https://journals.plos.org/plosone/article?id=10.1371/journal.pone.0238660</t>
  </si>
  <si>
    <t>https://www.vogelwarte.ch/de/voegel-der-schweiz/auerhuhn/</t>
  </si>
  <si>
    <t>Auflichtungen durch Holzschläge und Schutz gegen Störungen</t>
  </si>
  <si>
    <t>https://www.webofscience.com/wos/woscc/full-record/WOS:000238701600012</t>
  </si>
  <si>
    <t>natal dispersal (median: 11000 m)</t>
  </si>
  <si>
    <t>https://nsojournals.onlinelibrary.wiley.com/doi/10.2981/wlb.1997.019</t>
  </si>
  <si>
    <t>radius form home-lek</t>
  </si>
  <si>
    <t>https://www.webofscience.com/wos/woscc/full-record/WOS:000208870700011</t>
  </si>
  <si>
    <t>LT</t>
  </si>
  <si>
    <t>https://www.webofscience.com/wos/woscc/full-record/WOS:A1995QT32800023</t>
  </si>
  <si>
    <t>https://www.webofscience.com/wos/woscc/full-record/WOS:000188792200007</t>
  </si>
  <si>
    <t>https://www.vogelwarte.ch/de/voegel-der-schweiz/mauerlaeufer/</t>
  </si>
  <si>
    <t>https://www.vogelwarte.ch/de/voegel-der-schweiz/schleiereule/</t>
  </si>
  <si>
    <t>Dank der Wanderfreudigkeit und dem Austausch mit weniger betroffenen Populationen können verwaiste Gebiete wieder besiedelt werden.</t>
  </si>
  <si>
    <t>Anbringen von Nistkäasten und Anlegen von Brachflächen, Krautsäumen und Hecken</t>
  </si>
  <si>
    <t>https://ffh-arten.naturschutzinformationen.nrw.de/ffh-arten/de/arten/vogelarten/kurzbeschreibung/102972</t>
  </si>
  <si>
    <t>Grössere Wanderungen werden überwiegend von den Jungvögeln durchgeführt (max. 1.650 km).</t>
  </si>
  <si>
    <t xml:space="preserve">Ein Jagdrevier kann eine Grösse von über 100 ha erreichen. </t>
  </si>
  <si>
    <t>https://www.sciencedirect.com/science/article/pii/S0006320700000033?via%3Dihub</t>
  </si>
  <si>
    <t>https://besjournals.onlinelibrary.wiley.com/doi/10.1046/j.1365-2656.2003.00706.x</t>
  </si>
  <si>
    <t>https://www.tandfonline.com/doi/full/10.1080/00063657.2021.2021141#d1e565</t>
  </si>
  <si>
    <t>https://www.vogelwarte.ch/de/voegel-der-schweiz/wiedehopf/</t>
  </si>
  <si>
    <t>umweltfreundliche Bewirtschaftung in Rebbergen</t>
  </si>
  <si>
    <t>dispersal: 1410 m, migration: 5000000 m</t>
  </si>
  <si>
    <t>https://link.springer.com/article/10.1007/s10531-007-9241-z</t>
  </si>
  <si>
    <t>https://academic.oup.com/auk/article/129/2/283/5148730?login=false</t>
  </si>
  <si>
    <t>460 - 1980</t>
  </si>
  <si>
    <t>https://www.vogelwarte.ch/de/voegel-der-schweiz/kiebitz/</t>
  </si>
  <si>
    <t xml:space="preserve">
überwiegend Kurzstreckenzieher</t>
  </si>
  <si>
    <t>Schutz gegen Bodenprädatoren, Massnahmen gegen Vegetationswachstum</t>
  </si>
  <si>
    <t>https://ffh-arten.naturschutzinformationen.nrw.de/ffh-arten/de/arten/vogelarten/kurzbeschreibung/103073</t>
  </si>
  <si>
    <t xml:space="preserve"> Auf einer Fläche von 10 ha können 1 bis 2 Brutpaare vorkommen. </t>
  </si>
  <si>
    <t>https://link.springer.com/article/10.1007/s10682-006-0011-2</t>
  </si>
  <si>
    <t>Andreaea heinemannii Hampe &amp; Müll.Hal.</t>
  </si>
  <si>
    <t>13,15,102</t>
  </si>
  <si>
    <t>Braunia alopecura (Brid.) Limpr.</t>
  </si>
  <si>
    <t>Brotherella lorentziana (Lorentz) M.Fleisch.</t>
  </si>
  <si>
    <t>https://www.cambridge.org/core/journals/antarctic-science/article/genetic-variation-and-dispersal-of-bryum-argenteum-and-hennediella-heimii-populations-in-the-garwood-valley-southern-victoria-land-antarctica/6AE83D98ED1B4E53EBC8D3D0E889FAEA</t>
  </si>
  <si>
    <t>AQ</t>
  </si>
  <si>
    <t>Cinclidotus aquaticus (Hedw.) Bruch &amp; Schimp.</t>
  </si>
  <si>
    <t>14,21,22,102</t>
  </si>
  <si>
    <t>Crossidium squamiferum (Viv.) Jur.</t>
  </si>
  <si>
    <t>8,11,13,15,16,101,102</t>
  </si>
  <si>
    <t>Cryphaea heteromalla (Hedw.) D.Mohr</t>
  </si>
  <si>
    <t>Dicranum undulatum Brid.</t>
  </si>
  <si>
    <t>Fabronia pusilla Raddi</t>
  </si>
  <si>
    <t>Fissidens fontanus (Bach.Pyl.) Steud.</t>
  </si>
  <si>
    <t>Fissidens grandifrons Brid.</t>
  </si>
  <si>
    <t>Fontinalis hypnoides C.Hartm.</t>
  </si>
  <si>
    <t>13,17,19</t>
  </si>
  <si>
    <t>Frullania parvistipula Steph.</t>
  </si>
  <si>
    <t>Hyophila involuta (Hook.) A.Jaeger</t>
  </si>
  <si>
    <t>Orthothecium chryseon (Schwägr.) Schimp.</t>
  </si>
  <si>
    <t>13,15,23,102</t>
  </si>
  <si>
    <t>Orthotrichum dentatum T.Kiebacher &amp; Lüth</t>
  </si>
  <si>
    <t>11,13,15,102</t>
  </si>
  <si>
    <t>Orthotrichum hispanicum F.Lara &amp; al.</t>
  </si>
  <si>
    <t>8,13,15,16,23,101,102</t>
  </si>
  <si>
    <t>Orthotrichum microcarpum De Not.</t>
  </si>
  <si>
    <t>8,11,13,15,17,19,101,102</t>
  </si>
  <si>
    <t>Orthotrichum rogeri Brid.</t>
  </si>
  <si>
    <t>Orthotrichum scanicum Gronvall</t>
  </si>
  <si>
    <t>8,11,13,16,17,23,101,102</t>
  </si>
  <si>
    <t>Orthotrichum stellatum Brid.</t>
  </si>
  <si>
    <t>8,11,13,15,16,23,101,102</t>
  </si>
  <si>
    <t>17,19</t>
  </si>
  <si>
    <t>Orthotrichum urnigerum Myrin</t>
  </si>
  <si>
    <t>https://bmcecolevol.biomedcentral.com/articles/10.1186/1471-2148-14-158</t>
  </si>
  <si>
    <t>3,10,12,14,23,102</t>
  </si>
  <si>
    <t>Protobryum bryoides (Dicks.) J.Guerra &amp; M.J.Cano</t>
  </si>
  <si>
    <t>Riccia warnstorfii Warnst.</t>
  </si>
  <si>
    <t>https://www.frontiersin.org/journals/plant-science/articles/10.3389/fpls.2023.1260596/full</t>
  </si>
  <si>
    <t>AU</t>
  </si>
  <si>
    <t>https://www.webofscience.com/wos/woscc/full-record/WOS:000225578700011</t>
  </si>
  <si>
    <t>4,11,13</t>
  </si>
  <si>
    <t>Syntrichia pagorum (Milde) J.J.Amann</t>
  </si>
  <si>
    <t>Tayloria rudolphiana (Garov.) Bruch &amp; Schimp.</t>
  </si>
  <si>
    <t>Tetraplodon urceolatus (Hedw.) Bruch &amp; Schimp.</t>
  </si>
  <si>
    <t>Ulota macrospora E.Bauer &amp; Warnst.</t>
  </si>
  <si>
    <t>https://fledermausschutz.ch/nordfledermaus</t>
  </si>
  <si>
    <t xml:space="preserve"> Entfernung der Jagdgebiete je nach Jahreszeit bis zu 30 km vom Quartier, meist jedoch nur 1-10 km.</t>
  </si>
  <si>
    <t xml:space="preserve">Lebensraumverlust durch steigende Temperaturen (Klimawandel)
Nahrungsmangel durch Ausräumung der Landschaft, Intensivierung und Insektenbekämpfung in der Land- und Forstwirtschaft
Kollisionen mit Windenergieanlagen; </t>
  </si>
  <si>
    <t xml:space="preserve">Schutz und Förderung von extensiv genutzten, mosaikartigen Landschaften, z.B. mit Wytweiden, Magerwiesen, Buntbrachen, Feuchtgebieten oder lichten Wäldern. Förderung der Vorkommen von grösseren Insekten wie Junikäfern und Wanzen. Verzicht auf Einsatz von Insektiziden in der Land- und Forstwirtschaft. </t>
  </si>
  <si>
    <t>https://link.springer.com/article/10.1134/S1062359020040123</t>
  </si>
  <si>
    <t>https://www.sciencedirect.com/science/article/abs/pii/S1616504712000791?via%3Dihub</t>
  </si>
  <si>
    <t>https://fledermausschutz.ch/breitfluegelfledermaus</t>
  </si>
  <si>
    <t>Schutz und Förderung von extensiv genutzten, mosaikartigen Landschaften, z.B. mit Hochstammobstgärten, Magerwiesen, Buntbrachen, lichten Wäldern etc. Förderung der Vorkommen von Grossinsekten wie Dung-, Mai- und Junikäfer, Maulwurfsgrillen, Wanzen etc. Verzicht auf Einsatz von Insektiziden in der Land- und Forstwirtschaft.; Reduktion der Lichtverschmutzung.</t>
  </si>
  <si>
    <t>https://zslpublications.onlinelibrary.wiley.com/doi/10.1111/j.1469-7998.1997.tb05759.x</t>
  </si>
  <si>
    <t>https://fledermausschutz.ch/kleines-mausohr</t>
  </si>
  <si>
    <t>Erfassung, raumplanerische Verankerung sowie konsequenter Schutz von nachtdunklen Flugkorridoren zwischen Quartieren und Jagdlebensräumen. Überprüfung und wo nötig Optimierung von Beleuchtungsregimes und Strukturkorridoren in Quartiernähe. Synergien mit anderen Zielarten zur Etablierung einer ökologischen Infrastruktur durch den Siedlungsraum (insbesondere Dunkelkorridore). ; Massnahmen zur Förderung von Laubheuschrecken. Schutz und Förderung extensiver Graslandflächen und mosaikartiger Kulturlandschaften. Vermeidung von Lichtverschmutzung ausserhalb des Siedlungsraumes. Verzicht auf Pestizideinsatz in der Landwirtschaft.</t>
  </si>
  <si>
    <t>https://fledermausschutz.ch/wasserfledermaus</t>
  </si>
  <si>
    <t>Jagdgebiete meist nahe am Quartier, in Einzelfällen aber auch bis über 10 km entfernt.; Distanzen zwischen Sommer- und Winterquartier können bis über 100 km betragen, sind bei geeignetem Lebensraumangebot aber meist deutlich kleiner.</t>
  </si>
  <si>
    <t xml:space="preserve">Grössenordnung Jagdgebiete: 1-10 ha. </t>
  </si>
  <si>
    <t>Einbezug der mittelbaren Quartierumgebung, insbesondere hinsichtlich Lichtverschmutzung. Verzicht auf Fassadenbeleuchtungen an Quartiergebäuden im Sommerhalbjahr; Reduktion der Lichtverschmutzung an Gewässern (Uferpromenaden, Brücken, Parks etc.). Verzicht auf den Einsatz grossflächiger Insektenbekämpfungsmassnahmen an Gewässern (z.B. Bti-Toxin).; Erfassung, raumplanerische Verankerung sowie konsequenter Schutz von nachtdunklen Flugkorridoren zwischen Quartier und Jagdlebensraum. Überprüfung und wo nötig Optimierung von Beleuchtungsregimes und Strukturkorridoren in Quartiernähe (Gebäudequartiere). Verbesserung der Vernetzung zwischen Wäldern und Gewässern mittels Struktur- und Dunkelkorridoren.</t>
  </si>
  <si>
    <t>https://bioone.org/journals/acta-chiropterologica/volume-16/issue-2/150811014X687297/Roosting-Habits-of-Daubentons-Bat-Myotis-daubentonii-during-Reproduction-Differs/10.3161/150811014X687297.full</t>
  </si>
  <si>
    <t>Most roosts (&gt; 70%) were &lt; 200 m from water and all were found within 1.2 km of a river or small lake.</t>
  </si>
  <si>
    <t>https://fledermausschutz.ch/wimperfledermaus</t>
  </si>
  <si>
    <t xml:space="preserve"> Jagdgebiete bis über 12 km vom Quartier entfernt.</t>
  </si>
  <si>
    <t>Verzicht auf Fassadenbeleuchtungen im Sommerhalbjahr an Quartiergebäuden. ; Erfassung, raumplanerische Verankerung und konsequenter Schutz von nachtdunklen Flugkorridoren zwischen Quartier und Jagdlebensraum. Überprüfung und wo nötig Optimierung des Beleuchtungsregimes und der Landschaftsstrukturierung in Quartiernähe. Synergien mit anderen Zielarten zur Etablierung einer Ökologischen Infrastruktur durch den Siedlungsraum (insbesondere Dunkelkorridore).</t>
  </si>
  <si>
    <t>https://fledermausschutz.ch/grosses-mausohr</t>
  </si>
  <si>
    <t xml:space="preserve"> Grössenordnung Jagdgebiete: 1-10 ha.</t>
  </si>
  <si>
    <t xml:space="preserve">Lebensraumverlust/-fragmentierung durch Lichtverschmutzung (Quartiere, Flugkorridore) im Siedlungsraum sowie Lärmverschmutzung und Infrastrukturbauten in den Jagdgebieten
Verlust von Jagdlebensräumen im Wald: starker Rückgang von Hallenwäldern wegen veränderter Wachstumsbedingungen (verdichtete Böden, trockenheisse Sommer, erhöhte N-Konzentration) und Forstpraktiken; </t>
  </si>
  <si>
    <t>Erfassung und raumplanerische Verankerung sowie konsequenter Schutz von nachtdunklen Flugkorridoren zwischen Quartier und Jagdlebensraum. Überprüfung und wo nötig Optimierung des Beleuchtungsregimes und des Strukturkorridors in Quartiernähe; Schutz und Förderung von Hallenwäldern mit freiem Bodenzugang: wo ausreichend, über Schonung entsprechender Baumbestände, ansonsten durch gezielte Pflegeeingriffe (maschinelle/manuelle Entfernung von Strauchschicht und Brombeeren, Stossbeweidung nach Laubaustrieb etc.). Mittelfristig grossflächigere Ausrichtung der Forstwirtschaft in Zielgebieten. Erhöhung der Umtriebszeit und Schonung der dicksten Bäume.</t>
  </si>
  <si>
    <t>https://www.webofscience.com/wos/woscc/full-record/WOS:000077580300001</t>
  </si>
  <si>
    <t>https://www.degruyterbrill.com/document/doi/10.1515/mamm.2004.038/html</t>
  </si>
  <si>
    <t>https://fledermausschutz.ch/weissrandfledermaus</t>
  </si>
  <si>
    <t>Förderung naturnaher Gärten mit standortgerechter Bepflanzung. Erhöhung des Grünflächenanteils im Siedlungsraum. Reduktion des Pestizideinsatzes in Privathaushalten und Landwirtschaft.</t>
  </si>
  <si>
    <t>https://fledermausschutz.ch/zwergfledermaus</t>
  </si>
  <si>
    <t>Quartierwechsel während des Sommers alle paar Tage bis Wochen, wobei jedes Jahr die selben Quartiere genutzt werden. Distanz zwischen Quartieren bis zu 20 km. ;  Distanz zwischen Sommer- und Winterquartier meist weniger als 20 km; core areas: 1440 m</t>
  </si>
  <si>
    <t>https://link.springer.com/article/10.1007/s00265-006-0244-7</t>
  </si>
  <si>
    <t>https://zslpublications.onlinelibrary.wiley.com/doi/10.1111/j.1469-7998.2005.00016.x</t>
  </si>
  <si>
    <t>https://fledermausschutz.ch/mueckenfledermaus</t>
  </si>
  <si>
    <t>Quartierverlust durch Entnahme alter Laubbäume in Wäldern, Parks und Gärten sowie zu kurzer Umtriebszeit und übermässiger Verjüngung im Wald
Rückgang des Nahrungsangebots durch flächige Mückenbekämpfungsmassnahmen an Gewässern (z.B. Bti-Toxin) und oft unnötigem Einsatz von Pestiziden in Landwirtschaft und Privathaushalten</t>
  </si>
  <si>
    <t>Förderung von Ufergehölzen an Seen, Flüssen und Bächen. Reduktion des Biozid- und Pestizideinsatzes an Gewässern (Bti-Toxin), in Privathaushalten und Landwirtschaft.</t>
  </si>
  <si>
    <t>https://fledermausschutz.ch/braunes-langohr</t>
  </si>
  <si>
    <t xml:space="preserve">Distanzen zwischen Sommer- und Winterquartier selten mehr als 10 km.
</t>
  </si>
  <si>
    <t>Schutz und Förderung von Hochstammobstgärten, Feldgehölzen und grossen Einzelbäumen. Vermeidung von Lichtverschmutzung in potenziellen Jagdlebensräumen. Verzicht auf Einsatz von Pestiziden in Forstwirtschaft und Obstbau.; Erfassung, raumplanerische Verankerung sowie konsequenter Schutz von nachtdunklen Flugkorridoren zwischen Quartier und Jagdlebensraum. Überprüfung und wo nötig Optimierung des Beleuchtungsregimes und der Konnektivität in Quartiernähe. Synergien mit anderen Zielarten zur Etablierung einer Ökologischen Infrastruktur durch den Siedlungsraum (insbesondere Dunkelkorridore).</t>
  </si>
  <si>
    <t>https://link.springer.com/article/10.1007/s10531-013-0551-z</t>
  </si>
  <si>
    <t>https://fledermausschutz.ch/graues-langohr</t>
  </si>
  <si>
    <t xml:space="preserve">Grössenordnung Jagdgebiete: 10-100 ha. </t>
  </si>
  <si>
    <t xml:space="preserve">Einbezug der erweiterten Quartierumgebung, insbesondere hinsichtlich Lichtverschmutzung, Vernetzung und Erhalt geeigneter Jagdlebensräume. Ganzjähriger Verzicht auf Fassadenbeleuchtungen an Quartiergebäuden. Schutz von bekannten Winterquartieren (Brücken- und Mauerspalten, feuchte Kellerräume) und ihrer Zugänglichkeit.; Schutz und Förderung von extensiv genutzten Landwirtschaftsflächen mit Hecken, Hochstammobstgärten, Magerwiesen und Buntbrachen. Förderung der Blumen- und Insektenvielfalt. Vermeidung von Lichtverschmutzung in potenziellen Jagdlebensräumen. Verzicht auf Einsatz von Insektiziden in der Landwirtschaft.; Erfassung, raumplanerische Verankerung sowie konsequenter Schutz von nachtdunklen Flugkorridoren zwischen Quartier und Jagdlebensraum. Überprüfung und wo nötig Optimierung des Beleuchtungsregimes und der Konnektivität. </t>
  </si>
  <si>
    <t>https://fledermausschutz.ch/alpenlangohr</t>
  </si>
  <si>
    <t>Lebensraumverlust/-fragmentierung: Lichtverschmutzung (Quartiere, Flugkorridore) im Siedlungsraum, strukturelle Ausräumung der Landschaft, Infrastrukturbauten (Strassen, Bahnlinien)
Rückgang des Nahrungsangebots im Landwirtschaftsgebiet wegen sinkender Insektenbiomasse</t>
  </si>
  <si>
    <t xml:space="preserve">Verzicht auf Fassadenbeleuchtungen im Sommerhalbjahr an Quartiergebäuden. ; Förderung lichter Wälder. Vermeidung von Lichtverschmutzung in potenziellen Jagdlebensräumen. Verzicht auf Einsatz von Pestiziden in der Forst- und Landwirtschaft.; Erfassung, raumplanerische Verankerung sowie konsequenter Schutz von nachtdunklen Flugkorridoren zwischen Quartier und Jagdlebensraum. Überprüfung und wo nötig Optimierung des Beleuchtungsregimes und der Konnektivität in Quartiernähe. </t>
  </si>
  <si>
    <t>https://www.webofscience.com/wos/woscc/full-record/WOS:000301008100010</t>
  </si>
  <si>
    <t>https://fledermausschutz.ch/grosse-hufeisennase</t>
  </si>
  <si>
    <t>Grössenordnung Jagdgebiete: 10-50 ha</t>
  </si>
  <si>
    <t>Lebensraumverlust/-fragmentierung durch Lichtverschmutzung (Quartiere, Flugkorridore) im Siedlungsraum, Ausräumung der Landschaft sowie Lärmverschmutzung und Infrastrukturbauten in den Jagdgebieten
Mangel an Grossinsekten infolge zu intensiver Landwirtschaft</t>
  </si>
  <si>
    <t>Einbezug der näheren Quartierumgebung sowie der Anbindung an den Wald in Schutzkonzepte, insb. hinsichtlich Lichtverschmutzung. Verzicht auf Fassadenbeleuchtungen an Quartiergebäuden im Sommerhalbjahr.; Förderung von Grossinsekten (insbesondere Käfer und Falter). Verzicht auf Einsatz von Insektiziden in der Forst und Landwirtschaft. Förderung extensiver Weideviehhaltung. Vermeidung von Lichtverschmutzung ausserhalb des Siedlungsraumes. Erhöhung der Strukturvielfalt im Offenland.; Erfassung und raumplanerische Verankerung sowie konsequenter Schutz von nachtdunklen Flugkorridoren zwischen Quartier und Jagdlebensraum. Überprüfung und wo nötig Optimierung des Beleuchtungsregimes und des Konnektivität in Quartiernähe.</t>
  </si>
  <si>
    <t>https://link.springer.com/article/10.1007/s10531-013-0567-4</t>
  </si>
  <si>
    <t>adults: 305 - 5951 ha, juveniles: 91 - 2525 ha</t>
  </si>
  <si>
    <t>https://fledermausschutz.ch/kleine-hufeisennase</t>
  </si>
  <si>
    <t>Jagdgebiete liegen meist weniger als 2.5 km vom Quartier entfernt.; Distanzen zwischen Sommer- und Winterquartier können bis über 20 km betragen, sind meist aber deutlich kleiner.</t>
  </si>
  <si>
    <t xml:space="preserve"> Grössenordnung Jagdgebiete: 10-50 ha.</t>
  </si>
  <si>
    <t>Energieverlust wegen Störungen durch Höhlentourismus während des Winterschlafs
Lebensraumverlust/-fragmentierung durch Lichtverschmutzung (Quartiere, Flugkorridore) im Siedlungsraum , Ausräumung der Landschaft sowie Lärmverschmutzung und Infrastrukturbauten in den Jagdgebieten</t>
  </si>
  <si>
    <t xml:space="preserve">Verzicht auf Einsatz von Pestiziden in der Forstwirtschaft, Vermeidung von Lichtverschmutzung im Wald (insb. Beleuchtung von Waldwegen und -Strassen); Erfassung und raumplanerische Verankerung sowie konsequenter Schutz von nachtdunklen Flugkorridoren zwischen Quartier und Jagdlebensraum. Überprüfung und wo nötig Optimierung des Beleuchtungsregimes und des Konnektivität in Quartiernähe. </t>
  </si>
  <si>
    <t>https://bioone.org/journals/acta-chiropterologica/volume-18/issue-2/15081109ACC2016.18.2.006/The-Effects-of-Human-Mediated-Habitat-Fragmentation-on-a-Sedentary/10.3161/15081109ACC2016.18.2.006.full</t>
  </si>
  <si>
    <t>IE</t>
  </si>
  <si>
    <t>Usually foraging within &lt; 2 km of the roost in summer and travelling 10 - 20 km between summer and winter quarters.</t>
  </si>
  <si>
    <t>https://www.sciencedirect.com/science/article/pii/S1616504707000675?via%3Dihub</t>
  </si>
  <si>
    <t>https://www.webofscience.com/wos/woscc/full-record/WOS:000377794100013</t>
  </si>
  <si>
    <t>https://www.sciencedirect.com/science/article/pii/S0006320707000432?via%3Dihub</t>
  </si>
  <si>
    <t>Acanthocinus aedilis</t>
  </si>
  <si>
    <t>Aegosoma scabricorne</t>
  </si>
  <si>
    <t>Agrilus derasofasciatus</t>
  </si>
  <si>
    <t>Agrilus sinuatus</t>
  </si>
  <si>
    <t>Anthaxia candens</t>
  </si>
  <si>
    <t>Anthaxia suzannae</t>
  </si>
  <si>
    <t>Buprestis rustica</t>
  </si>
  <si>
    <t>https://ffh-arten.naturschutzinformationen.nrw.de/ffh-arten/de/arten/gruppe/kaefer/kurzbeschreibung/105067</t>
  </si>
  <si>
    <t>https://link.springer.com/article/10.1007/s10905-018-9669-x</t>
  </si>
  <si>
    <t>CZ</t>
  </si>
  <si>
    <t>https://resjournals.onlinelibrary.wiley.com/doi/10.1111/een.12355</t>
  </si>
  <si>
    <t>https://resjournals.onlinelibrary.wiley.com/doi/10.1111/icad.12338</t>
  </si>
  <si>
    <t>Deilus fugax</t>
  </si>
  <si>
    <t>Dicerca alni</t>
  </si>
  <si>
    <t>Judolia sexmaculata</t>
  </si>
  <si>
    <t>Lamia textor</t>
  </si>
  <si>
    <t>Lamprodila rutilans</t>
  </si>
  <si>
    <t>Leptura annularis</t>
  </si>
  <si>
    <t>https://link.springer.com/article/10.1007/s10841-010-9313-3</t>
  </si>
  <si>
    <t>Lepturobosca virens</t>
  </si>
  <si>
    <t>https://ffh-arten.naturschutzinformationen.nrw.de/ffh-arten/de/arten/gruppe/kaefer/kurzbeschreibung/105682</t>
  </si>
  <si>
    <t>https://resjournals.onlinelibrary.wiley.com/doi/10.1111/icad.12325</t>
  </si>
  <si>
    <t>https://resjournals.onlinelibrary.wiley.com/doi/10.1111/icad.12260</t>
  </si>
  <si>
    <t>Poecilium glabratum</t>
  </si>
  <si>
    <t>Tragosoma depsarium</t>
  </si>
  <si>
    <t>https://species.infofauna.ch/groupe/101/portrait/1591</t>
  </si>
  <si>
    <t>https://www.bafu.admin.ch/bafu/de/home/themen/biodiversitaet/publikationen-studien/publikationen/rote-liste-laufkaefer.html</t>
  </si>
  <si>
    <t>https://species.infofauna.ch/groupe/101/portrait/1674</t>
  </si>
  <si>
    <t>Dynamische Fliessgewässer sind zu erhalten. An fliessberuhigten Stellen entstehen immer wieder vollbesonnte Feinsedimentböden, welche die Art bevorzugt besiedelt.</t>
  </si>
  <si>
    <t>nutzt wechselfeuchte Pionierfluren um auf dem voll besonnten schlammigen Untergrund nach Nahrung zu suchen</t>
  </si>
  <si>
    <t>https://species.infofauna.ch/groupe/101/portrait/1699</t>
  </si>
  <si>
    <t>https://species.infofauna.ch/groupe/101/portrait/1764</t>
  </si>
  <si>
    <t xml:space="preserve">C. ambiguus hat wahrscheinlich durch den Rückgang von mageren Ruderalstandorten infolge intensivierter Landwirtschaft an Lebensraum verloren. </t>
  </si>
  <si>
    <t>Vegetationsarme Ruderalstandorte im Umfeld der Rebberge sind zu erhalten und zu fördern.</t>
  </si>
  <si>
    <t>https://species.infofauna.ch/groupe/101/portrait/1765</t>
  </si>
  <si>
    <t>https://species.infofauna.ch/groupe/101/portrait/1776</t>
  </si>
  <si>
    <t>Lichte Eichen- und Kiefernwälder sollten gefördert werden.</t>
  </si>
  <si>
    <t>https://species.infofauna.ch/groupe/101/conservation/1838</t>
  </si>
  <si>
    <t>https://species.infofauna.ch/groupe/101/portrait/1854</t>
  </si>
  <si>
    <t>Dynamische Lebensräume sind zu erhalten und zu fördern. Nur sie schaffen regelmässig frische kahle Böden, die die Art benötigt.</t>
  </si>
  <si>
    <t>https://species.infofauna.ch/groupe/101/biologie/1863</t>
  </si>
  <si>
    <t xml:space="preserve">kann neu entstandene Lebensräume schnell besiedeln </t>
  </si>
  <si>
    <t>Naturnahe, vegetationsarme Feinsedimentufer an Fliess- und Stehgewässern sind zu erhalten und zu fördern. Sie nutzt auch neu angelegte Lebensräume wie Nassreisfelder (Gramlich et al. 2020).</t>
  </si>
  <si>
    <t>https://species.infofauna.ch/groupe/101/portrait/1879</t>
  </si>
  <si>
    <t>https://species.infofauna.ch/groupe/101/portrait/1887</t>
  </si>
  <si>
    <t>Vegetationsarme Stellen in und um Rebberge sowie an Ruderalstandorten sind zu erhalten und zu fördern.</t>
  </si>
  <si>
    <t>https://species.infofauna.ch/groupe/101/portrait/1916</t>
  </si>
  <si>
    <t>https://species.infofauna.ch/groupe/101/portrait/1938</t>
  </si>
  <si>
    <t>https://species.infofauna.ch/groupe/101/portrait/1983</t>
  </si>
  <si>
    <t>https://species.infofauna.ch/groupe/101/portrait/2094</t>
  </si>
  <si>
    <t>https://onlinelibrary.wiley.com/doi/10.1046/j.1365-2427.2000.00603.x</t>
  </si>
  <si>
    <t>mean daily movements for males and females 1.5 - 4.6, maximum moved in 10 days: 300m, median distance of foraging movements: 10m</t>
  </si>
  <si>
    <t>https://edoc.unibas.ch/52948/1/AI_2016_Hirsch_etal.pdf</t>
  </si>
  <si>
    <t>distances moved within a day: 0 - 195, max: 1200, overall more short-distance movements (&lt; 20m) than long-distance movements (&gt;20m)</t>
  </si>
  <si>
    <t>https://www.kmae-journal.org/articles/kmae/pdf/2002/03/kmae200236705.pdf</t>
  </si>
  <si>
    <t>&gt; 3000, per day: 1.7 (females) - 4.2 (males), per month (male): 101m</t>
  </si>
  <si>
    <t>https://onlinelibrary.wiley.com/doi/10.1111/j.1365-2427.2006.01578.x</t>
  </si>
  <si>
    <t>&lt; 70, max: 100</t>
  </si>
  <si>
    <t>https://species.infofauna.ch/groupe/141/portrait/2255</t>
  </si>
  <si>
    <t>EPHE</t>
  </si>
  <si>
    <t>Epeorus alpicola</t>
  </si>
  <si>
    <t>Rhithrogena landai</t>
  </si>
  <si>
    <t>Agaricus campestris</t>
  </si>
  <si>
    <t>Agrocybe elatella</t>
  </si>
  <si>
    <t>Amanita caesarea</t>
  </si>
  <si>
    <t>Amanita nivalis</t>
  </si>
  <si>
    <t>8,101</t>
  </si>
  <si>
    <t>Amanita solitaria</t>
  </si>
  <si>
    <t>324</t>
  </si>
  <si>
    <t>Arrhenia lobata</t>
  </si>
  <si>
    <t>Arrhenia obatra</t>
  </si>
  <si>
    <t>Arrhenia spathulata</t>
  </si>
  <si>
    <t>13,23</t>
  </si>
  <si>
    <t>Aurantiporus fissilis</t>
  </si>
  <si>
    <t>8,15,101,102</t>
  </si>
  <si>
    <t>Auricularia auricula-judae</t>
  </si>
  <si>
    <t>Baeospora myosura</t>
  </si>
  <si>
    <t>Boletopsis leucomelaena</t>
  </si>
  <si>
    <t>Boletus aereus</t>
  </si>
  <si>
    <t>Boletus depilatus</t>
  </si>
  <si>
    <t>Boletus impolitus</t>
  </si>
  <si>
    <t>Botryotinia calthae</t>
  </si>
  <si>
    <t>Botryotinia ranunculi Hennebert et Groves</t>
  </si>
  <si>
    <t>Bovista paludosa</t>
  </si>
  <si>
    <t>Chrysomphalina chrysophylla</t>
  </si>
  <si>
    <t>Clitocybe lateritia</t>
  </si>
  <si>
    <t>Colpoma juniperinum</t>
  </si>
  <si>
    <t>1295</t>
  </si>
  <si>
    <t>Coprinopsis martinii</t>
  </si>
  <si>
    <t>Cortinarius (Derm.) tubarius</t>
  </si>
  <si>
    <t>Cortinarius (Phl.) xanthophyllus</t>
  </si>
  <si>
    <t>Cortinarius (Ser.) pholideus</t>
  </si>
  <si>
    <t>Craterocolla cerasi</t>
  </si>
  <si>
    <t>Cuphophyllus virgineus</t>
  </si>
  <si>
    <t>Dendropolyporus umbellatus</t>
  </si>
  <si>
    <t>13,102</t>
  </si>
  <si>
    <t>Dichomitus campestris</t>
  </si>
  <si>
    <t>Encoeliopsis rhododendri</t>
  </si>
  <si>
    <t>Entoloma (Ent.) saepium</t>
  </si>
  <si>
    <t>Entoloma (Lep.) catalaunicum</t>
  </si>
  <si>
    <t>Entoloma clypeatum</t>
  </si>
  <si>
    <t>Flammulaster limulatus (Weinm.:Fr.) Watling</t>
  </si>
  <si>
    <t>Galerina discreta</t>
  </si>
  <si>
    <t>Gastrosporium simplex</t>
  </si>
  <si>
    <t>Geastrum pectinatum</t>
  </si>
  <si>
    <t>Geoglossum glutinosum Pers.: Fr.</t>
  </si>
  <si>
    <t>Geopora sumneriana</t>
  </si>
  <si>
    <t>2771</t>
  </si>
  <si>
    <t>Gerronema marchantiae</t>
  </si>
  <si>
    <t>Grifola frondosa</t>
  </si>
  <si>
    <t>Gyrodon lividus</t>
  </si>
  <si>
    <t>Hericium cirrhatum</t>
  </si>
  <si>
    <t>Hericium erinceum</t>
  </si>
  <si>
    <t>Hydropus atramentosus (Kalchbr.) Kotl. et  Pouzar</t>
  </si>
  <si>
    <t>Hygrophorus latitabundus</t>
  </si>
  <si>
    <t>8,13,101,102</t>
  </si>
  <si>
    <t>Inocybe dulcamara</t>
  </si>
  <si>
    <t>Inocybe lanuginosa</t>
  </si>
  <si>
    <t>Inonotus cuticularis</t>
  </si>
  <si>
    <t>Inonotus dryadeus</t>
  </si>
  <si>
    <t>Lactarius alpinus</t>
  </si>
  <si>
    <t>Lactarius semisanguifluus</t>
  </si>
  <si>
    <t>Lactarius serifluus</t>
  </si>
  <si>
    <t>Lactarius sphagneti</t>
  </si>
  <si>
    <t>Laetiporus sulphureus</t>
  </si>
  <si>
    <t>Lamprospora miniata</t>
  </si>
  <si>
    <t>Laricifomes officinalis</t>
  </si>
  <si>
    <t>Leccinum aurantiacum</t>
  </si>
  <si>
    <t>Lepista ricekii Bon</t>
  </si>
  <si>
    <t>Lyophyllum favrei</t>
  </si>
  <si>
    <t>Lyophyllum paelochroum</t>
  </si>
  <si>
    <t>Naucoria bohemica Velen.</t>
  </si>
  <si>
    <t>Octospora leucoloma</t>
  </si>
  <si>
    <t>Octospora musci-muralis</t>
  </si>
  <si>
    <t>Omphalina rivulicola</t>
  </si>
  <si>
    <t>Omphalina subglobispora</t>
  </si>
  <si>
    <t>Ossicaulis lignatilis (Pers.: Fr.) Redhead et Ginns 1985</t>
  </si>
  <si>
    <t>Panus tigrinus</t>
  </si>
  <si>
    <t>https://nsojournals.onlinelibrary.wiley.com/doi/10.1111/j.1756-1051.2001.tb00793.x</t>
  </si>
  <si>
    <t>Peziza alaskana</t>
  </si>
  <si>
    <t>Phaeogalera stagnina</t>
  </si>
  <si>
    <t>8,11,13,101</t>
  </si>
  <si>
    <t>Phellinus igniarius</t>
  </si>
  <si>
    <t>Phellinus vorax</t>
  </si>
  <si>
    <t>Pluteus aurantiorugosus (Trog.) Sacc.</t>
  </si>
  <si>
    <t>Psathyrella typhae</t>
  </si>
  <si>
    <t>Rhizomarasmius epidryas</t>
  </si>
  <si>
    <t>Rugosomyces carneus</t>
  </si>
  <si>
    <t>Russula claroflava</t>
  </si>
  <si>
    <t>Sarcodontia crocea</t>
  </si>
  <si>
    <t>Simocybe laevigata</t>
  </si>
  <si>
    <t>Spongipellis spumeus</t>
  </si>
  <si>
    <t>Suillus plorans</t>
  </si>
  <si>
    <t>Trichoglossum hirsutum</t>
  </si>
  <si>
    <t>Tricholoma cingulatum</t>
  </si>
  <si>
    <t>Tricholoma colossus</t>
  </si>
  <si>
    <t>Tricholoma lascivum</t>
  </si>
  <si>
    <t>14,22,102</t>
  </si>
  <si>
    <t>Tulostoma brumale</t>
  </si>
  <si>
    <t>Tulostoma fimbriatum</t>
  </si>
  <si>
    <t>Tulostoma melanocyclum</t>
  </si>
  <si>
    <t>Tulostoma squamosum</t>
  </si>
  <si>
    <t>Verpa conica</t>
  </si>
  <si>
    <t>Volvariella gloiocephala</t>
  </si>
  <si>
    <t>Vuilleminia coryli</t>
  </si>
  <si>
    <t>https://www.infofauna.ch/sites/default/files/files/publications/bericht_54_klaiber_web.pdf</t>
  </si>
  <si>
    <t>Tagfalter und ihre Lebensräume: Arten, Gefährdung, Schutz; Schweizerischer Bund für Naturschutz</t>
  </si>
  <si>
    <t>https://lepido.ch/observer-dans-la-nature/migrations/</t>
  </si>
  <si>
    <t>Teilmigrant</t>
  </si>
  <si>
    <t>Die Schmetterlinge Baden-Württembergs Band1: Tagfalter 1</t>
  </si>
  <si>
    <t>bleiben zwei bis drei Wochen relativ ortstreu, ehe sie sich mehr oder weniger unkontrolliert verteilen</t>
  </si>
  <si>
    <t>Tagfalter als Ziel- und Leitarten: Planungshilfe für Vernetzungsprojekte und Landschaftsentwicklungskonzepte im landwirtschafltichen Kulturland, proNatura</t>
  </si>
  <si>
    <t>https://www.eje.cz/artkey/eje-201701-0016_movement_demography_and_behaviour_of_a_highly_mobile_species_a_case_study_of_the_black-veined_white_aporia_c.php</t>
  </si>
  <si>
    <t>median: 134 - 138, maximum: 3493</t>
  </si>
  <si>
    <t>Arctia flavia</t>
  </si>
  <si>
    <t>https://link.springer.com/article/10.1134/S1067413611040060</t>
  </si>
  <si>
    <t>recorded distanced covered by an individual</t>
  </si>
  <si>
    <t>https://www.webofscience.com/wos/woscc/full-record/WOS:000182801400004</t>
  </si>
  <si>
    <t>movement between sites</t>
  </si>
  <si>
    <t>https://www.biodivers.ch/de/index.php/Tagfalter</t>
  </si>
  <si>
    <t>https://www.bafu.admin.ch/bafu/de/home/themen/biodiversitaet/publikationen-studien/publikationen/rote-liste-tagfalter-und-widderchen.html</t>
  </si>
  <si>
    <t>kaum mobil</t>
  </si>
  <si>
    <t>Dahlica goppensteinensis</t>
  </si>
  <si>
    <t>verlässt die Geröllfelder nur sehr selten</t>
  </si>
  <si>
    <t>Eriogaster arbusculae</t>
  </si>
  <si>
    <t>Euphydryas intermedia</t>
  </si>
  <si>
    <t>Gastropacha quercifolia</t>
  </si>
  <si>
    <t>Grammia quenseli</t>
  </si>
  <si>
    <t>Harpyia milhauseri</t>
  </si>
  <si>
    <t>https://nplusp.ch/wp-content/uploads/2018/02/neue_erkenntnisse-2.pdf</t>
  </si>
  <si>
    <t xml:space="preserve">Zudem demonstrierte eine Verbreitungsanalyse, dass 78% aller Verbreitungsflüge weniger weit als 550m waren (Maximum 1490m) und dass sie bei Weibchen signifikant häufiger vorkamen und auch länger waren als bei Männchen. Die Distanzen dieser Verbreitungs-Flüge waren ebenfalls signifikant unterschiedliche zwischen den Geschlechtern mit einem Median von 270m für Männchen und 698 für Weibchen. </t>
  </si>
  <si>
    <t>https://nsojournals.onlinelibrary.wiley.com/doi/10.1111/j.0030-1299.2007.15788.x</t>
  </si>
  <si>
    <t>https://link.springer.com/article/10.1007/s10531-012-0417-9</t>
  </si>
  <si>
    <t>78% &lt; 550, max: 1490</t>
  </si>
  <si>
    <t>https://www.sciencedirect.com/science/article/pii/S0006320702001040?via%3Dihub</t>
  </si>
  <si>
    <t>This function gives a 10.2% probability of a female moving to patches 5300 m away.; low mobility; low dispersal ability; It is possible that long-distance movements may be underestimated and that L. achine can colonise patches 2–3 km away from existing populations,A single L. achine male was observed 3.5 km from where it was marked,which shows (unpublished observation 1996) that colonisations over longer  distances may occur occasionally.; Suitable sites must be available within short distances of each other as 98% of the moving females moves to patches &lt;500 m away (estimated from the dispersal equation of moving females).</t>
  </si>
  <si>
    <t>https://www.sciencedirect.com/science/article/pii/S0006320702001040?casa_token=_qclwhZr7AAAAAAA:4TRO0O_nSspNBoiuCRb8rnjo5LnSvpRdMhETrYXngSgbLd0ht8gic9HciXMNMhS2ABgLQaYQJRzO</t>
  </si>
  <si>
    <t>44.7 - 116.1, max. 670</t>
  </si>
  <si>
    <t>https://link.springer.com/article/10.1007/s10841-010-9275-5</t>
  </si>
  <si>
    <t>Odonestis pruni</t>
  </si>
  <si>
    <t>https://resjournals.onlinelibrary.wiley.com/doi/10.1111/icad.12781</t>
  </si>
  <si>
    <t>Phyllodesma ilicifolia</t>
  </si>
  <si>
    <t>Migration durch Überflälle aus dem Süden</t>
  </si>
  <si>
    <t>Pyropteron chrysidiformis</t>
  </si>
  <si>
    <t>Synanthedon conopiformis</t>
  </si>
  <si>
    <t>Tyria jacobaeae</t>
  </si>
  <si>
    <t>Alectoria ochroleuca</t>
  </si>
  <si>
    <t>18,21</t>
  </si>
  <si>
    <t>18,20</t>
  </si>
  <si>
    <t>Alectoria sarmentosa</t>
  </si>
  <si>
    <t>Anaptychia ciliaris</t>
  </si>
  <si>
    <t>Anaptychia crinalis</t>
  </si>
  <si>
    <t>Arthonia cinnabarina</t>
  </si>
  <si>
    <t>https://www.sciencedirect.com/science/article/pii/S0006320703003884?via%3Dihub</t>
  </si>
  <si>
    <t>Caloplaca chrysophthalma</t>
  </si>
  <si>
    <t>Caloplaca obscurella</t>
  </si>
  <si>
    <t>Cetraria islandica</t>
  </si>
  <si>
    <t>Cetraria nivalis</t>
  </si>
  <si>
    <t>10, 101</t>
  </si>
  <si>
    <t>Cetraria sepincola</t>
  </si>
  <si>
    <t>Chaenotheca chrysocephala</t>
  </si>
  <si>
    <t>Cladonia foliacea</t>
  </si>
  <si>
    <t>Cladonia stellaris</t>
  </si>
  <si>
    <t>9,101</t>
  </si>
  <si>
    <t>Cladonia stygia</t>
  </si>
  <si>
    <t>Collema fragrans</t>
  </si>
  <si>
    <t>Cyphelium pinicola</t>
  </si>
  <si>
    <t>Dactylina ramulosa</t>
  </si>
  <si>
    <t>Evernia divaricata</t>
  </si>
  <si>
    <t>Fulgensia fulgens</t>
  </si>
  <si>
    <t>Imshaugia aleurites</t>
  </si>
  <si>
    <t>20,21,102</t>
  </si>
  <si>
    <t>Lecidea lurida</t>
  </si>
  <si>
    <t>Leptogium hildenbrandii</t>
  </si>
  <si>
    <t>13,19</t>
  </si>
  <si>
    <t>Lobaria amplissima</t>
  </si>
  <si>
    <t>Lobaria linita</t>
  </si>
  <si>
    <t>https://link.springer.com/article/10.1007/s10531-004-4535-x</t>
  </si>
  <si>
    <t>https://bsapubs.onlinelibrary.wiley.com/doi/10.3732/ajb.91.8.1273</t>
  </si>
  <si>
    <t>https://link.springer.com/article/10.1007/s10531-011-0062-8</t>
  </si>
  <si>
    <t>EE</t>
  </si>
  <si>
    <t>Menegazzia terebrata</t>
  </si>
  <si>
    <t>8,16,19,101,102</t>
  </si>
  <si>
    <t>Nephroma resupinatum</t>
  </si>
  <si>
    <t>Pannaria conoplea</t>
  </si>
  <si>
    <t>Parmelia septentrionalis</t>
  </si>
  <si>
    <t>Parmelia sinuosa</t>
  </si>
  <si>
    <t>Peltigera aphthosa</t>
  </si>
  <si>
    <t>14,21,102</t>
  </si>
  <si>
    <t>Peltigera rufescens</t>
  </si>
  <si>
    <t>Phaeophyscia insignis</t>
  </si>
  <si>
    <t>Ramalina dilacerata</t>
  </si>
  <si>
    <t>Ramalina fraxinea</t>
  </si>
  <si>
    <t>Solorina octospora</t>
  </si>
  <si>
    <t>Squamarina cartilaginea</t>
  </si>
  <si>
    <t>Stereocaulon alpinum</t>
  </si>
  <si>
    <t>Sticta sylvatica</t>
  </si>
  <si>
    <t>Strigula mediterranea Etayo</t>
  </si>
  <si>
    <t>Thamnolia vermicularis</t>
  </si>
  <si>
    <t>Toninia opuntioides</t>
  </si>
  <si>
    <t>Toninia physaroides</t>
  </si>
  <si>
    <t>https://www.tandfonline.com/doi/abs/10.1080/11956860.2000.11682601</t>
  </si>
  <si>
    <t>Crocidura leucodon (Hermann, 1780)</t>
  </si>
  <si>
    <t>Feldspitzmaus</t>
  </si>
  <si>
    <t>Crocidura suaveolens (Pallas, 1811)</t>
  </si>
  <si>
    <t>Gartenspitzmaus</t>
  </si>
  <si>
    <t>https://zslpublications.onlinelibrary.wiley.com/doi/10.1111/j.1469-7998.2007.00348.x</t>
  </si>
  <si>
    <t>https://www.webofscience.com/wos/woscc/full-record/WOS:A1994PB92800003</t>
  </si>
  <si>
    <t>https://bioone.org/journals/annales-zoologici-fennici/volume-56/issue-1-6/086.056.0110/Home-Ranges-of-Semi-Urban-Brown-Hares-Lepus-europaeus-and/10.5735/086.056.0110.full</t>
  </si>
  <si>
    <t>https://link.springer.com/article/10.1007/s10980-019-00878-9</t>
  </si>
  <si>
    <t>DK, DE</t>
  </si>
  <si>
    <t>https://link.springer.com/article/10.1007/BF03193122</t>
  </si>
  <si>
    <t>https://rcin.org.pl/ibs/dlibra/docmetadata?id=12678&amp;from=publication</t>
  </si>
  <si>
    <t>https://www.sciencedirect.com/science/article/abs/pii/S1616504712002716?via%3Dihub</t>
  </si>
  <si>
    <t>https://www.sciencedirect.com/science/article/pii/S037811271732128X?via%3Dihub</t>
  </si>
  <si>
    <t>https://link.springer.com/article/10.1007/BF00388075#preview</t>
  </si>
  <si>
    <t>https://www.jstor.org/stable/3543320?origin=crossref&amp;seq=6</t>
  </si>
  <si>
    <t>https://zslpublications.onlinelibrary.wiley.com/doi/10.1111/j.1469-7998.2006.00072.x</t>
  </si>
  <si>
    <t>https://link.springer.com/article/10.1007/BF03194195</t>
  </si>
  <si>
    <t>MCP home ranges: 6.5 to 67.8 ha (mean: 26.3); Kernel home ranges: 4.1 to 45.4 ha (mean 22.9)</t>
  </si>
  <si>
    <t>https://citeseerx.ist.psu.edu/document?repid=rep1&amp;type=pdf&amp;doi=1ab6297e6d97e16a0b75683761ac2691d8e75531</t>
  </si>
  <si>
    <t>males mean: daily MCP range: 22.3+- 34.4 ha, female: 58+- 27 ha</t>
  </si>
  <si>
    <t>https://zslpublications.onlinelibrary.wiley.com/doi/10.1111/j.1469-7998.2006.00073.x</t>
  </si>
  <si>
    <t>MCP breeding season male: 1314.6 ha, female: 201.4; MCP non-breeding season male: 325.7 ha, female: 987.9 ha</t>
  </si>
  <si>
    <t>https://link.springer.com/article/10.1007/BF03192524</t>
  </si>
  <si>
    <t>LU</t>
  </si>
  <si>
    <t>HR mean: 181 ha, HR males: 246 ha, HR females: 84 ha</t>
  </si>
  <si>
    <t>https://link.springer.com/article/10.1007/BF03195195</t>
  </si>
  <si>
    <t>Hr males: 707 +- 779 ha, HR females: 51 +- 58 ha</t>
  </si>
  <si>
    <t>https://www.webofscience.com/wos/woscc/full-record/WOS:A1992JK21100014</t>
  </si>
  <si>
    <t>https://bioone.org/journals/wildlife-biology/volume-11/issue-4/0909-6396_2005_11_331_HUBTEP_2.0.CO_2/Habitat-use-by-the-European-polecat-Mustela-putorius-at-low/10.2981/0909-6396(2005)11[331:HUBTEP]2.0.CO;2.full</t>
  </si>
  <si>
    <t>male mean: 226.2 ha, female mean: 79.7 ha</t>
  </si>
  <si>
    <t>https://rcin.org.pl/ibs/dlibra/docmetadata?id=26266&amp;from=publication</t>
  </si>
  <si>
    <t>Alinda biplicata (Montagu, 183)</t>
  </si>
  <si>
    <t>Argna ferrari (Porro, 1838)</t>
  </si>
  <si>
    <t>https://species.infofauna.ch/groupe/82/portrait/397</t>
  </si>
  <si>
    <t>Bulgarica cana (Held, 1836)</t>
  </si>
  <si>
    <t>8006</t>
  </si>
  <si>
    <t>Bythinella padana  Bernasconi, 1989</t>
  </si>
  <si>
    <t>8005</t>
  </si>
  <si>
    <t>Bythinella pupoides</t>
  </si>
  <si>
    <t>Bythiospeum haeussleri</t>
  </si>
  <si>
    <t>Charpentieria dyodon (S. Studer, 182)</t>
  </si>
  <si>
    <t>Cochlodina comensis (L. Pfeiffer, 185)</t>
  </si>
  <si>
    <t>https://species.infofauna.ch/groupe/82/portrait/391</t>
  </si>
  <si>
    <t xml:space="preserve">Der Aktionsradius eines Individuums beträgt in seinem Leben einige Meter. Weiter weg liegende, isolierte Standorte erreicht die Art daher nur durch Verschleppung. </t>
  </si>
  <si>
    <t>Drepanostoma nautiliforme Porro, 1836</t>
  </si>
  <si>
    <t>8010</t>
  </si>
  <si>
    <t>https://www.bafu.admin.ch/bafu/de/home/themen/biodiversitaet/publikationen-studien/publikationen/rote-liste-weichtiere.html</t>
  </si>
  <si>
    <t>8012</t>
  </si>
  <si>
    <t>Limacus flavus  (Linnaeus, 1758)</t>
  </si>
  <si>
    <t>Retinella hiulca (Albers, 185)</t>
  </si>
  <si>
    <t>Ruthenica filograna (Rossmässler, 1836)</t>
  </si>
  <si>
    <t>Solatopupa similis (Bruguière, 1792)</t>
  </si>
  <si>
    <t>Sphyradium doliolum (Bruguière, 1792)</t>
  </si>
  <si>
    <t>https://www.libellenschutz.ch/arten/anisoptera/aeshnidae/item/aeshna-caerulea</t>
  </si>
  <si>
    <t>Schutz der Hochmoore</t>
  </si>
  <si>
    <t>https://www.libellenschutz.ch/arten/anisoptera/aeshnidae/item/aeshna-subarctica?highlight=WyJhZXNobmEiLCJzdWJhcmN0aWNhIl0=</t>
  </si>
  <si>
    <t xml:space="preserve">Schutz von Hochmooren, Verzicht auf Drainagen, </t>
  </si>
  <si>
    <t>https://www.ag-libellen-nds-hb.de/wp-content/uploads/2023/01/4.38-Boyeria-irene.pdf</t>
  </si>
  <si>
    <t>https://www.libellenschutz.ch/component/finder/search?q=boyeria+irene&amp;Itemid=101</t>
  </si>
  <si>
    <t>https://www.libellenschutz.ch/arten/zygoptera/calopterygidae/item/calopteryx-splendens?highlight=WyJjYWxvcHRlcnl4Il0=</t>
  </si>
  <si>
    <t>https://www.ag-libellen-nds-hb.de/wp-content/uploads/2023/01/4.13-Coenagrion-hastulatum.pdf</t>
  </si>
  <si>
    <t>Im Zuge der Moorrenaturierung neu entstandene Gewässer werden auch heute noch nach kurzer Zeit besiedelt</t>
  </si>
  <si>
    <t>https://www.libellenschutz.ch/arten/zygoptera/coenagrionidae/item/coenagrion-hastulatum?highlight=WyJjb2VuYWdyaW9uIiwiaGFzdHVsYXR1bSJd</t>
  </si>
  <si>
    <t>Jeweils ein Teil der Population wandert ab, der Rest bleibt beim Entwicklungsgewässer.</t>
  </si>
  <si>
    <t>https://resjournals.onlinelibrary.wiley.com/doi/10.1111/icad.12630</t>
  </si>
  <si>
    <t>https://link.springer.com/article/10.1007/s10530-010-9779-7</t>
  </si>
  <si>
    <t>https://www.libellenschutz.ch/arten/zygoptera/coenagrionidae/item/erythromma-najas?highlight=WyJlcnl0aHJvbW1hIl0=</t>
  </si>
  <si>
    <t>https://www.libellenschutz.ch/arten/zygoptera/lestidae/item/lestes-dryas</t>
  </si>
  <si>
    <t>wandern gerne ab</t>
  </si>
  <si>
    <t>https://www.ag-libellen-nds-hb.de/wp-content/uploads/2023/01/4.3-Lestes-dryas.pdf</t>
  </si>
  <si>
    <t>verbleiben zunächst nahe am Ufer, streuen aber danach immer weiter um das Brutgewässer, hohe Ortstreue; bis zu einigen hundert Metern</t>
  </si>
  <si>
    <t>https://www.libellenschutz.ch/arten/zygoptera/lestidae/item/lestes-sponsa</t>
  </si>
  <si>
    <t>neue Gewässer werden nur langsam besiedelt, da sich die Art generell nicht sonderlich schnell ausbreitet</t>
  </si>
  <si>
    <t>https://www.ag-libellen-nds-hb.de/wp-content/uploads/2023/01/4.4-Lestes-sponsa.pdf</t>
  </si>
  <si>
    <t>Potenzial der Art, neu angelegte Gewässer bereits im Pionierstadium erfolgreich zu besiedeln, Jungtiere streuen während ihrer Reifezeit weit um ihr Schlupfgewässer</t>
  </si>
  <si>
    <t>https://www.ag-libellen-nds-hb.de/wp-content/uploads/2023/01/4.5-Lestes-virens.pdf</t>
  </si>
  <si>
    <t>regelmässig Individuen gefunden in 1020 m Entfernung; Zufallsfunde bis 10 km entfernt, vermutlich gezielte Abwanderung; Die maximale Dichte fand sich bei Entfernungen zum Gewässer von 200-300 m</t>
  </si>
  <si>
    <t>https://species.infofauna.ch/groupe/81/biologie/288</t>
  </si>
  <si>
    <t>https://www.libellenschutz.ch/arten/zygoptera/lestidae/item/lestes-virens</t>
  </si>
  <si>
    <t>vorhandene Populationen zu erhalten</t>
  </si>
  <si>
    <t>https://www.libellenschutz.ch/arten/anisoptera/libellulidae/item/leucorrhinia-albifrons?highlight=WyJsZXVjb3JyaGluaWEiLCJhbGJpZnJvbnMiXQ==</t>
  </si>
  <si>
    <t>Imagines entfernen sich nicht weit von den Fortpflanzungsgewässern, was die Besiedlung neuer Gewässer erschwert; die Art kann sich jedoch an neuen Gewässern ansiedeln, die weit entfernt von bekannten Populationen liegen</t>
  </si>
  <si>
    <t>Erhalt des natürlichen Wasserregimes, niedrige Fischbestände</t>
  </si>
  <si>
    <t>https://www.ag-libellen-nds-hb.de/wp-content/uploads/2023/01/4.54-Leucorrhinia-albifrons.pdf</t>
  </si>
  <si>
    <t>https://www.bfn.de/artenportraits/leucorrhinia-albifrons</t>
  </si>
  <si>
    <t xml:space="preserve">sehr hohes Ausbreitungspotential; </t>
  </si>
  <si>
    <t>https://resjournals.onlinelibrary.wiley.com/doi/epdf/10.1111/j.1752-4598.2012.00194.x?saml_referrer</t>
  </si>
  <si>
    <t>used dispersal distances from literature for a modelling species dispersal ability</t>
  </si>
  <si>
    <t>https://www.ag-libellen-nds-hb.de/wp-content/uploads/2023/01/4.56-Leucorrhinia-dubia.pdf</t>
  </si>
  <si>
    <t>https://www.libellenschutz.ch/arten/anisoptera/libellulidae/item/leucorrhinia-dubia?highlight=WyJsZXVjb3JyaGluaWEiLCJkdWJpYSJd</t>
  </si>
  <si>
    <t>https://resjournals.onlinelibrary.wiley.com/doi/10.1111/j.1752-4598.2012.00194.x</t>
  </si>
  <si>
    <t>https://www.ag-libellen-nds-hb.de/wp-content/uploads/2023/01/4.57-Leucorrhinia-pectoralis.pdf</t>
  </si>
  <si>
    <t>einige Kilometer</t>
  </si>
  <si>
    <t>https://www.libellenschutz.ch/arten/anisoptera/libellulidae/item/leucorrhinia-pectoralis?highlight=WyJsZXVjb3JyaGluaWEiXQ==</t>
  </si>
  <si>
    <t>Funde von Imagines weit von bekannten Entwicklungsgewässern entfernt zeigen, dass Leucorrhinia pectoralis weit umherfliegen kann.</t>
  </si>
  <si>
    <t>https://species.infofauna.ch/groupe/81/biologie/304</t>
  </si>
  <si>
    <t>Beobachtungen von Einzeltieren an Stellen, die viele Kilometer entfernt von bekannten Entwicklungsstandorten liegen, deuten darauf, dass die Art weit herumfliegt und deshalb möglicherweise auch neue Gebiete besiedeln kann.</t>
  </si>
  <si>
    <t>https://www.libellenschutz.ch/arten/anisoptera/libellulidae/item/orthetrum-albistylum</t>
  </si>
  <si>
    <t>Angebot an aoptimalen Gewässern, auch in der Nähe von isolierten Beständen</t>
  </si>
  <si>
    <t>https://www.libellenschutz.ch/arten/anisoptera/libellulidae/item/orthetrum-brunneum?highlight=WyJvcnRoZXRydW0iLCJicnVubmV1bSJd</t>
  </si>
  <si>
    <t>wandern weit umher und besiedeln Pioniergewässer rasch</t>
  </si>
  <si>
    <t>Pflege, Erhalt und Neuerstellung von Pioniergewässern</t>
  </si>
  <si>
    <t>https://www.ag-libellen-nds-hb.de/wp-content/uploads/2023/01/4.62-Orthetrum-brunneum.pdf</t>
  </si>
  <si>
    <t>Einige Imagines konnten auch an einem ca. 750 m entfernten Graben nachgewiesen werden</t>
  </si>
  <si>
    <t>https://www.bfn.de/artenportraits/oxygastra-curtisii</t>
  </si>
  <si>
    <t>einzlene Tiere legen lange Flugdistanzen zurück (70000); Männchen patroullieren entlang der Ufer (10-20m)</t>
  </si>
  <si>
    <t>Larvalgewässer schützen</t>
  </si>
  <si>
    <t>&gt; 3000 m maximale Flugdistanzen einer Fang-Wiederfang-Studie von Ott et al. 2007</t>
  </si>
  <si>
    <t>https://www.libellenschutz.ch/arten/anisoptera/corduliidae/item/oxygastra-curtisii</t>
  </si>
  <si>
    <t>Männchen sind territorial und patroullieren entlang der Ufer</t>
  </si>
  <si>
    <t>https://www.libellenschutz.ch/arten/anisoptera/corduliidae/item/somatochlora-alpestris</t>
  </si>
  <si>
    <t>Männchen besuchen im Tagesverlauf mehrere, oft weit auseinanderliegende Gewässer</t>
  </si>
  <si>
    <t>Erhaltung und Neuerschaffung von Kleingewässern</t>
  </si>
  <si>
    <t>https://www.ag-libellen-nds-hb.de/wp-content/uploads/2023/01/4.49-Somatochlora-alpestris.pdf</t>
  </si>
  <si>
    <t>ausgeprägte Ortstreue</t>
  </si>
  <si>
    <t>https://www.ag-libellen-nds-hb.de/wp-content/uploads/2023/01/4.50-Somatochlora-arctica.pdf</t>
  </si>
  <si>
    <t>https://www.libellenschutz.ch/arten/anisoptera/corduliidae/item/somatochlora-arctica?highlight=WyJzb21hdG9jaGxvcmEiXQ==</t>
  </si>
  <si>
    <t>https://www.libellenschutz.ch/arten/anisoptera/libellulidae/item/sympetrum-depressiusculum</t>
  </si>
  <si>
    <t>Reifungs-, Jagd- und Ruhehabitat befinden sich in angrenzenden Riedwiesen</t>
  </si>
  <si>
    <t>https://www.ag-libellen-nds-hb.de/wp-content/uploads/2023/01/4.66-Sympetrum-depressiusculum.pdf</t>
  </si>
  <si>
    <t>Jungtiere in hoher Abundanz ca. 2 km vom Teichgebeit entfernt</t>
  </si>
  <si>
    <t>Naturschutzmanagement an die Bedürfnisse der Libellen anpassen</t>
  </si>
  <si>
    <t>https://journals.plos.org/plosone/article?id=10.1371/journal.pone.0100408</t>
  </si>
  <si>
    <t>max: 1128 - 1196, average: 446 - 481; non-breeding home range: 500 - 1000</t>
  </si>
  <si>
    <t>https://www.ag-libellen-nds-hb.de/wp-content/uploads/2023/01/4.67-Sympetrum-flaveolum.pdf</t>
  </si>
  <si>
    <t>von den riesigen Population fliegen regelmässig Wanderschwärme aus, die dann temporäre Populationen aufbauen oder vorhandene Populationen auffrischen</t>
  </si>
  <si>
    <t>gehäufte Frühjahrsmonate mit zu warmen und trockenen Verhältnissen</t>
  </si>
  <si>
    <t>https://www.libellenschutz.ch/arten/anisoptera/libellulidae/item/sympetrum-flaveolum</t>
  </si>
  <si>
    <t>typische Wanderart, manchmal Massenwanderungen, kommt auch an ungeeigneten Gewässern vor</t>
  </si>
  <si>
    <t>Veränderungen des Wasserstandes und temporär überfluteter Bereiche von Entwicklungsgewässer, Viehtritt</t>
  </si>
  <si>
    <t>Erhalt von Fortpflanzungsgewässern</t>
  </si>
  <si>
    <t>https://www.libellenschutz.ch/arten/anisoptera/libellulidae/item/sympetrum-pedemontanum</t>
  </si>
  <si>
    <t>ein grosser Teil wandert ab und sind weit entfernt vom Schlupfort anzutreffen; sind träge auf der Jagd, Beuteinsekten werden erst auf kürzere Distanz angeflogen und kaum je verfolgt</t>
  </si>
  <si>
    <t>https://www.ag-libellen-nds-hb.de/wp-content/uploads/2023/01/4.70-Sympetrum-pedemontanum.pdf</t>
  </si>
  <si>
    <t>werden geeignete neue Habitate auch schnell
besiedelt, wenn in der Umgebung Quellpopulationen vorhanden sind</t>
  </si>
  <si>
    <t>https://www.orthoptera.ch/wiki/arten/caelifera/oedipodinae/item/aiolopus-thalassinus?highlight=WyJhaW9sb3B1cyIsImFpb2xvcHVzLWFydGVuIiwidGhhbGFzc2ludXMiLCJlbnRoYWx0ZW4iLCJ2b3JlbnRoYWx0ZW4iLCJ0aGFsYXNzaW51bSIsImZlc3RoYWx0ZW4iLCJzY2h1dHRoYWxkZW4iLCJvYmVyc2lnZ2VudGhhbCIsInVudGVyc2lnZ2VudGhhbCJd</t>
  </si>
  <si>
    <t>Erhaltung und Förderung feuchter Wiesen und Weiden, sowie natürlicher Uferbereiche; regelmässige Mahd oder Beweidung</t>
  </si>
  <si>
    <t>https://www.orthoptera.ch/wiki/arten/caelifera/calliptaminae/item/calliptamus-italicus?highlight=WyJjYWxsaXB0YW11cyIsImNhbGxpcHRhbXVzLWFydGVuIiwiY2FsbGlwdGFtdXMtYXJ0Iiwic3RlZmFucGx1ZXNzLWNhbGxpcHRhbXVzIiwiaXRhbGljdXMiXQ==</t>
  </si>
  <si>
    <t xml:space="preserve"> Isolation der Populationen, Verlust der Lebensräume</t>
  </si>
  <si>
    <t>periodisches Entbuschen und Schaffen von offenen Bodenstellen</t>
  </si>
  <si>
    <t>https://www.orthoptera.ch/wiki/arten/ensifera/tettigoniinae/item/decticus-verrucivorus?highlight=WyJkZWN0aWN1cyIsIm1lZGVjdGljdXMiLCJkZWN0aWN1cy1hcnRlbiIsInZlcnJ1Y2l2b3J1cyIsInZlcnJhdGVuIiwidmVycnVuZGV0IiwidmVycnVuZGV0ZSIsInZlcnJ1bmRldGVuIiwicm9uZ2UtdmVycnVlIiwidmVycnVjaXZvcmUiXQ==</t>
  </si>
  <si>
    <t>extensive Bewirtschaftung durch Mahd oder Beweidung</t>
  </si>
  <si>
    <t>https://www.orthoptera.ch/wiki/arten/ensifera/bradyporinae/item/ephippiger-ephippiger?highlight=WyJlcGhpcHBpZ2VyIiwiZXBoaXBwaWdlcmEiLCJlcGhpcHBpZ2VyLWFydGVuIiwibGF1cmVudGp1aWxsZXJhdC1lcGhpcHBpZ2VyIiwiMjBlcGhpcHBpZ2VyYSIsImVwaGlwcGlnZXIiLCJlcGhpcHBpZ2VyYSIsImVwaGlwcGlnZXItYXJ0ZW4iLCJsYXVyZW50anVpbGxlcmF0LWVwaGlwcGlnZXIiLCIyMGVwaGlwcGlnZXJhIl0=</t>
  </si>
  <si>
    <t>lockere Verbuschung von Trockenwiesen</t>
  </si>
  <si>
    <t>Ephippiger vicheti Harz, 1966</t>
  </si>
  <si>
    <t>https://www.orthoptera.ch/wiki/arten/ensifera/tettigoniinae/item/bicolorana-bicolor?highlight=WyJtZXRyaW9wdGVyYSJd</t>
  </si>
  <si>
    <t>unveränderte Bewirtschaftung der Lebensräume, gestaffelte Mahd, Altgrasinseln</t>
  </si>
  <si>
    <t>https://besjournals.onlinelibrary.wiley.com/doi/10.1046/j.1365-2656.1999.00273.x</t>
  </si>
  <si>
    <t>https://www.vogelwarte.ch/modx/assets/files/projekte/lebensraeume/leitarten/pdf/Blaufluegelige%20Oedlandschrecke.pdf</t>
  </si>
  <si>
    <t>gute Ausbreitungsfähigkeit (gute Flieger): bis 300m; wenig wanderfreudig</t>
  </si>
  <si>
    <t>Vegetation niedrig und offen halten</t>
  </si>
  <si>
    <t>https://www.zh.ch/content/dam/zhweb/bilder-dokumente/themen/umwelt-tiere/naturschutz/artenschutz/aktionsplaene-fauna/heuschrecken/oedipoda_caerulescens_ap.pdf</t>
  </si>
  <si>
    <t>bis 50, manchmal weitere Flüge; ortstreu</t>
  </si>
  <si>
    <t>https://academic.oup.com/jinsectscience/article/17/1/10/2769351?login=false</t>
  </si>
  <si>
    <t>nach 1 - 2 Jahren: mean: 18 - 52, max: 54 - 80; nach 3 - 21 Tagen: mean: 6 - 13, max: 27 - 54</t>
  </si>
  <si>
    <t>natural succession is a threat</t>
  </si>
  <si>
    <t>reintroductions need habitat management to maintain a network of suitable habitat patches</t>
  </si>
  <si>
    <t>https://www.webofscience.com/wos/woscc/full-record/WOS:000089179800062</t>
  </si>
  <si>
    <t>max. migration distance in two days: 210m</t>
  </si>
  <si>
    <t>https://www.orthoptera.ch/wiki/arten/caelifera/oedipodinae/item/oedipoda-caerulescens?highlight=WyJvZWRpcG9kYSIsIm9lZGlwb2RhLWFydGVuIiwiY2FlcnVsZXNjZW5zIl0=</t>
  </si>
  <si>
    <t>geringe Wanderfreudigkeit; standorttreu; besiedelt nur selten neue Gebiete auf natürlichem Weg</t>
  </si>
  <si>
    <t>Nutzungsaufgabe (fehlende Beweidung oder Mahd), Nutzungsintensivierung, Zersiedlung, Lebensraumverluste</t>
  </si>
  <si>
    <t>Erhalt und Schaffung von grossflächigen Pionierflächen mit einem Deckungsgrad der Krautschicht von 30 - 70%</t>
  </si>
  <si>
    <t>https://www.orthoptera.ch/wiki/arten/caelifera/pezotettiginae/item/pezotettix-giornae?highlight=WyJwZXpvdGV0dGl4Il0=</t>
  </si>
  <si>
    <t>https://www.orthoptera.ch/wiki/arten/caelifera/oedipodinae/item/psophus-stridulus?highlight=WyJwc29waHVzIl0=</t>
  </si>
  <si>
    <t>regelmässige Beweidung, keine Intensivierung der Mahd, keine Düngung</t>
  </si>
  <si>
    <t>https://www.orthoptera.ch/wiki/arten/caelifera/oedipodinae/item/sphingonotus-sphingonotus-caerulans?highlight=WyJzcGhpbmdvbm90dXMiXQ==</t>
  </si>
  <si>
    <t>typische Pionierart, gute Fliegerin, sehr mobil</t>
  </si>
  <si>
    <t>Schaffung von Sekundärhabitaten, periodisches Abschieben des Oberbodens</t>
  </si>
  <si>
    <t>highest migration distance in two days</t>
  </si>
  <si>
    <t>https://www.orthoptera.ch/wiki/arten/caelifera/gomphocerinae/item/stenobothrus-lineatus?highlight=WyJzdGVub2JvdGhydXMiLCJzdGVub2JvdGhydXMtYXJ0ZW4iLCJzdGVub2JvdGhydXMtYXJ0Iiwic3Rlbm9ib3RocnVzLXJ1YmljdW5kdWx1cyJd</t>
  </si>
  <si>
    <t>https://www.orthoptera.ch/wiki/arten/ensifera/tettigoniinae/item/yersinella-raymondii?highlight=WyJ5ZXJzaW5lbGxhIiwiZGFuaWVscm9lc3RpLXllcnNpbmVsbGEiXQ==</t>
  </si>
  <si>
    <t>reich strukturierte Waldränder und Wiesen, die mit Gebüschen durchsetzt sind</t>
  </si>
  <si>
    <t>https://species.infofauna.ch/groupe/64/portrait/1058</t>
  </si>
  <si>
    <t>https://species.infofauna.ch/groupe/64/portrait/1124</t>
  </si>
  <si>
    <t>https://www.jstor.org/stable/pdf/2374.pdf?casa_token=GUx2waBorSwAAAAA:fCZE86GHQdJOxPAQsVxcWTRDq0HZtl6KqR6Fwuu-R5Wy6hjwkt5QoFx98E0Cuftrrj6tTng5psQ4-cwGRlxYG9Wr7ZLHq62KawTpSaMrgHKAoghQmVEPfA</t>
  </si>
  <si>
    <t>96/154 recaptures were taken within 225 m of their home range</t>
  </si>
  <si>
    <t>https://onlinelibrary.wiley.com/doi/full/10.1046/j.1439-0426.2003.00495.x</t>
  </si>
  <si>
    <t>HR of an entire fish population includes a river section of at least 120 km</t>
  </si>
  <si>
    <t>https://doi.org/10.1007/s10592-011-0306-x</t>
  </si>
  <si>
    <t>CH, EU</t>
  </si>
  <si>
    <t>barriers block upstream migration</t>
  </si>
  <si>
    <t>https://www.fws.gov/sites/default/files/documents/Ecological-Risk-Screening-Summary-European-Bullhead.pdf</t>
  </si>
  <si>
    <t>&lt; 1000</t>
  </si>
  <si>
    <t>obstructions that are at least 18 cm high block movement upstream</t>
  </si>
  <si>
    <t>https://species.infofauna.ch/groupe/64/portrait/1103</t>
  </si>
  <si>
    <t>https://ffh-arten.naturschutzinformationen.nrw.de/ffh-arten/de/arten/gruppe/fische/kurzbeschreibung/106821</t>
  </si>
  <si>
    <t>Groppen gehören zu den sogenannten Kurzdistanzwanderfischen.</t>
  </si>
  <si>
    <t>https://species.infofauna.ch/groupe/64/portrait/1084</t>
  </si>
  <si>
    <t>https://species.infofauna.ch/groupe/64/portrait/1082</t>
  </si>
  <si>
    <t>https://doi.org/10.1007/s00227-016-2820-3</t>
  </si>
  <si>
    <t>&lt;80000, most between 10000-15000</t>
  </si>
  <si>
    <t>Zerstörung oder Fehlen der Laichgewässer</t>
  </si>
  <si>
    <t>https://peerj.com/articles/5730/</t>
  </si>
  <si>
    <t>&gt;100'000 - &gt;800'000</t>
  </si>
  <si>
    <t>river fragmentation, weirs and dams</t>
  </si>
  <si>
    <t>stream longitudinal connectivity</t>
  </si>
  <si>
    <t>https://doi.org/10.1002/ece3.4760</t>
  </si>
  <si>
    <t>https://species.infofauna.ch/groupe/64/portrait/1063</t>
  </si>
  <si>
    <t>https://ceskadigitalniknihovna.cz/view/uuid:9e025bc7-3ca2-11e3-be71-001b21187a68?article=uuid:7e7ff03d-a96a-8dec-e8e9-c7497607d295&amp;source=knav</t>
  </si>
  <si>
    <t>https://species.infofauna.ch/groupe/64/portrait/1062</t>
  </si>
  <si>
    <t>PLEC</t>
  </si>
  <si>
    <t>Brachyptera risi</t>
  </si>
  <si>
    <t>Isoperla grammatica</t>
  </si>
  <si>
    <t>17346</t>
  </si>
  <si>
    <t>Leuctra braueri</t>
  </si>
  <si>
    <t>17327</t>
  </si>
  <si>
    <t>Nemoura sinuata</t>
  </si>
  <si>
    <t>https://www.infofauna.ch/de/beratungsstellen/reptilien-karch/die-reptilien/arten/schlingnatter#gsc.tab=0</t>
  </si>
  <si>
    <t>Trächtige Weibchen können oft wochenlang am selben Sonnenplatz beobachtet werden. Männchen sind weniger ortstreu und daher nicht so zuverlässig zu beobachten.</t>
  </si>
  <si>
    <t>https://www.infofauna.ch/sites/default/files/files/publications/broschure_reptil_des_jahres_2013_coau.pdf</t>
  </si>
  <si>
    <t>in kürzester Zeit können zwischen den beiden Teilhabitaten Wanderstrecken von mehreren Hundert Metern (300–400 m) zurückgelegt werden. Auch juvenile und subadulte Tiere legen durchaus weite Distanzen zurück, um neue Lebensräume zu besiedeln. So sind Wanderstrecken von mindestens 600–700 m innerhalb weniger Monate belegt.</t>
  </si>
  <si>
    <t>ortstreu; nur geringe Ortsveränderungen von wenigen Hundert Metern; Jahresaktionsraum kann in geeigneten Weinberglagen maximal wenige Tausend Quadratmeter betragen; In weitläufigeren Habitaten betragen die Aktionsräume oft 2-3 ha</t>
  </si>
  <si>
    <t>https://www.infofauna.ch/sites/default/files/files/publications/workshop_caustriaca.pdf</t>
  </si>
  <si>
    <t>Schlingnattern sind ausgesprochen ortstreu. Es gibt aber Populationen, die zwischen Überwinterungs- und Sommerlebensraum mehrere Hundert Meter zurücklegen. ; Zwischen Teilhabitaten können 300-400 m zurückgelegt werden. Wanderstrecken von mindestens 600-700 m innerhalb weniger Monate sind belegt.; Mittels Telemetrie ermittelte Daten: Mittlere zurückgelegte Gesamtdistanz von 428 m (bei allerdings sehr starker statistischer Streuung), wobei die Männchen etwas grössere Distanzen zurücklegen (494 m) als nicht trächtige Weibchen (282 m). Trächtige Weibchen sind kaum mobil.</t>
  </si>
  <si>
    <t>Populationsdichten sind bekannt und dürften im Optimum 4-5 Tiere/ha umfassen. Daher kann man davon ausgehen, dass ein optimal ausgestalteter SchlingnatterLebensraum für 300 bis 500 Tiere 100 bis 120 ha gross sein soll.; In Schweden wurde die home-range-Grösse
beispielhaft untersucht: 1.48 bis 2.75 ha; Die Schlingnatter braucht grosse Lebensraumkomplexe von vermutlich 50 ha an aufwärts; Als Minimalareal wird in der Literatur ein Minimalareal von 170-340 ha angeführt.; Raumbedarf einer Population von 50 fortpflanzungsfähigen Schlingnattern wird auf 50-150 ha geschätzt.; Reviergrössen von 0.1 – 2.3 ha; Schlingnattern sind ortstreu; mittlere Aktionsraumgrösse von ca. 14 Aren.; Jahresaktionsraum von wenigen 1000 Quadratmetern. Aktionsräume betragen 2-3 ha, wenn jahreszeitliche Aktivitäten örtlich getrennt sind.;Berechnete home-range-Grössen von 10 m2  bis knapp 3 ha.</t>
  </si>
  <si>
    <t xml:space="preserve"> im Optimum 4-5 Tiere/ha</t>
  </si>
  <si>
    <t>https://www.sciencedirect.com/science/article/pii/S0044523117300712?via%3Dihub</t>
  </si>
  <si>
    <t>https://ffh-arten.naturschutzinformationen.nrw.de/ffh-arten/de/arten/gruppe/amph_rept/kurzbeschreibung/102339</t>
  </si>
  <si>
    <t xml:space="preserve"> Die traditionell genutzten Winterquartiere liegen in der Regel weniger als 2 km vom übrigen Jahreslebensraum entfernt. Die Schlingnatter ist eine ausgesprochen standorttreue Art. Gute Winterquartiere, Sonnplätze und Tagesverstecke werden oftmals über viele Jahre genutzt. Dabei zeigt sie eine geringe Mobilität mit maximalen Aktionsdistanzen im Sommer von unter 480 m.</t>
  </si>
  <si>
    <t>https://www.webofscience.com/wos/woscc/full-record/WOS:000311587200006</t>
  </si>
  <si>
    <t>mean HR males: 1.85 ha, mean HR females: 0.78 ha, mean HR sub-adult males: 0.46 ha, mean HR sub-adult females. 0.31 ha, max HR meales: 3.88 ha, max HR females: 2.37 ha</t>
  </si>
  <si>
    <t>https://www.infofauna.ch/de/beratungsstellen/reptilien-karch/die-reptilien/arten/gelbgruene-zornnatter#gsc.tab=0</t>
  </si>
  <si>
    <t>die Zerstückelung der Naturlandschaft muss einschränkt werden; sie zerteilt Habitate in isolierte Kleinstflächen, die das Überleben vorhandener oder spontan besiedelnder Reptilienbestände verunmöglichen; Natürliche Biotope müssen vernetzt, erhalten oder neu erstellt werden; Pufferzonen zum Wald von mindestens 50 m errichten; Verbuschung von Brachflächen verhindern und Trockenmauern teilweise vegetationsfrei halten; Pufferzonen von mindestens 50 m zwischen Bauten, Strassen oder Waldrändern einhalten</t>
  </si>
  <si>
    <t>https://bioone.org/journals/herpetologica/volume-68/issue-3/HERPETOLOGICA-D-12-00007.1/Two-Syntopic-Colubrid-Snakes-Differ-In-Their-Energetic-Requirements-and/10.1655/HERPETOLOGICA-D-12-00007.1.full</t>
  </si>
  <si>
    <t>https://www.infofauna.ch/de/beratungsstellen/reptilien-karch/die-reptilien/arten/zauneidechse#gsc.tab=0</t>
  </si>
  <si>
    <t>https://www.infofauna.ch/sites/default/files/files/publications/reptil-des-jahres-broschure-zauneidechse_2020_21.pdf</t>
  </si>
  <si>
    <t>sehr ortstreu;  Experten gehen davon aus, dass sich die Mehrzahl der Zauneidechsen lebenslang nicht weiter als 30 m von ihrem Schlupfort entfernt. Ortsverlagerungen über 100 m werden nur sehr selten beobachtet.  Entsprechend werden neu geschaffene Lebensräume nur sehr langsam besiedelt – wenn sie überhaupt erreicht werden. In langfristigen Studien zur Raumnutzung wurde der überwiegende Teil der Tiere in maximal 10–20 m zum Erstfundort beobachtet</t>
  </si>
  <si>
    <t>https://www.infofauna.ch/sites/default/files/files/publications/broschuere_nr_2.pdf</t>
  </si>
  <si>
    <t xml:space="preserve">Die meisten Tiere entfernen sich im Laufe ihres Lebens nicht weiter als 30 Meter von ihrem Schupfort. In der Regel wandern vor allem jüngere Zauneidechsen. Dabei legen sie auch grössere Distanzen zurück. </t>
  </si>
  <si>
    <t>Schutz vor Katzen</t>
  </si>
  <si>
    <t>https://ffh-arten.naturschutzinformationen.nrw.de/ffh-arten/de/arten/gruppe/amph_rept/kurzbeschreibung/102321</t>
  </si>
  <si>
    <t>Innerhalb des Lebensraumes können Ortsveränderungen bis zu 100 m (max. 4 km) beobachtet werden. Die Ausbreitung erfolgt vermutlich über die Jungtiere.</t>
  </si>
  <si>
    <t>https://pdf.sciencedirectassets.com/272410/1-s2.0-S0024406600X00508/1-s2.0-S0024406696900966/main.pdf?X-Amz-Security-Token=IQoJb3JpZ2luX2VjEFIaCXVzLWVhc3QtMSJIMEYCIQDKNruHGBgsHMfzTWcspSqOX1GhE7qVWsrhC0FoP%2BpcdQIhAIxMiZxS93cr4ZGOMggIziMMauv%2BtecNrc18KEw2Bs%2BBKrIFCCsQBRoMMDU5MDAzNTQ2ODY1IgxkbN%2BQU6oi%2BlqoI14qjwUfuSHzi8DwpAvCEmooN7FzNip5%2FXq%2FAkZSFyuxNAQmCymKaxG2BkAeb34XUs8fYwOvglR8nSDASXGOqCmc4sX1oHlkVddYr8QMJxW1yMPisxZT9NjkqFZCjn2DS0WUdkem2B6R6OHt%2BWBJChsPPIMgU6CUQe3fNyhC%2Bfdv3oo3A6MGAV7GCb3kResBBHu1WzJ%2F0ABpOOa8ipMB8Lt7D8oIH6ALbQXEjKw6YJJDvB53MenzrdLa0uV39dxJz4NGrjiSTNDOOV7OIb7hNyFEKSngtstKD9ft53v%2B8RVJ8r4EMwIq4VaXLKdTZ82vM%2FWikpRzW%2Fq0Ws1q%2Bif2hlLLpLVuAWIfyI3XOP6V7WGkXEhloYfQy5V%2BnDZ%2FU1nlY22CqjCr%2Bx0uZek3XcKmqrN2%2BZGq92ZBS6DV4u3UcLw2HKPDkkBrRDUUrev2AYO%2FYz8b0%2FurY%2FZzz5xXvPqXTTwvRLQPdVGgah9b8vAcFk5p0Qjh1Da%2FsqHzr5G1ylXrJ0LV22vxB6oCYFidkg8a3nfpMCURYullLmc3DCwpxcbmMoJ0zdzm%2BZM5G1FzF5ez9i9ovG7OsoWek7l7DA0dMGwSfT0NS6eDyrEN18%2FhHn6wKSB8DM0uLG2GginYprP%2B9GLfe2%2FQelcn4eg4vvlQ%2BOLbNiwk3jc5B94IXW6VnyJhClYYMZGkfwiUPECK4Ds3DTzUAHW%2BGWDncBmxKsWHgO66j9KwcHJonb4ln5c33RwvUminGWl%2F0kzu7WpTJSIiyihud0OSU5Gb%2Foz8%2BIe%2FN1jz1JwxyOPugLejU65LDtQ0DHvON3teA1z2zJ66a3RF0tDKxCT34%2Bz9G%2BD5gqzp2gnKUI%2F%2B7hO4DIAlyXsRGCETUQvUMPOjgMIGOrABZC8uj6jVgdydi9YcKup7rRGMv7FJ7v3d5ma%2B7eyM2NC9jQ0HmoIVTvQYBbAwPPQV9rKZoifPtenGnkWlumW0Sf%2F1Xzs19kYR8bKTjvxi2GNXWjqOrCsbCa%2BnQ8%2FHkFHFKm%2BRko2hOINH0yClL%2BAfAC93Fg%2FTgyvtZMhFtHdm8jLYbuwYHJrWmqGZ7hfv%2FtE%2FruhrpiVuRXRNLKdOBO6kjDk%2B%2FSCIbw5e%2F2lcSE6KPHg%3D&amp;X-Amz-Algorithm=AWS4-HMAC-SHA256&amp;X-Amz-Date=20250604T102530Z&amp;X-Amz-SignedHeaders=host&amp;X-Amz-Expires=299&amp;X-Amz-Credential=ASIAQ3PHCVTYYYXZFRJW%2F20250604%2Fus-east-1%2Fs3%2Faws4_request&amp;X-Amz-Signature=aaad4b1296b6f4aa425a68e87d12badf11d030e46004678898709a486f06892b&amp;hash=1c8cf7cc4e121ad3b9f6fc4d5fc7fa2f6414fe902519677ccb95bad35b438086&amp;host=68042c943591013ac2b2430a89b270f6af2c76d8dfd086a07176afe7c76c2c61&amp;pii=S0024406696900966&amp;tid=spdf-d169c95f-0976-4ec8-b45d-31233bea1791&amp;sid=8c4aacf983bc8242423975e94c445b51e9eegxrqb&amp;type=client&amp;tsoh=d3d3LnNjaWVuY2VkaXJlY3QuY29t&amp;rh=d3d3LnNjaWVuY2VkaXJlY3QuY29t&amp;ua=190e5b5103510002535b50&amp;rr=94a6ba040df7bc08&amp;cc=ch</t>
  </si>
  <si>
    <t>mean: 78, median: 113</t>
  </si>
  <si>
    <t>https://www.webofscience.com/wos/woscc/full-record/WOS:000224646800011</t>
  </si>
  <si>
    <t>https://www.infofauna.ch/de/beratungsstellen/reptilien-karch/die-reptilien/arten/westliche-smaragdeidechse#gsc.tab=0</t>
  </si>
  <si>
    <t xml:space="preserve">Smaragdeidechsen sind standorttreu und die Männchen verteidigen oft ein Territorium, das 200 bis 1'200 m2 umfassen kann. Im Wallis haben wir in optimalen Lebensräumen bis 45 ausgewachsene Tiere pro Hektare gezählt, was etwa 220 m2 pro Echse entspricht. </t>
  </si>
  <si>
    <t>https://www.infofauna.ch/de/beratungsstellen/reptilien-karch/die-reptilien/arten/barrenringelnatter#gsc.tab=0</t>
  </si>
  <si>
    <t>https://www.infofauna.ch/de/beratungsstellen/reptilien-karch/die-reptilien/arten/aspisviper#gsc.tab=0</t>
  </si>
  <si>
    <t>https://www.persee.fr/doc/revec_0249-7395_1999_num_54_4_2305</t>
  </si>
  <si>
    <t>https://www.sciencedirect.com/science/article/pii/S0304377016300237?via%3Dihub</t>
  </si>
  <si>
    <t>by gut passage in fish</t>
  </si>
  <si>
    <t>https://floraveg.eu/</t>
  </si>
  <si>
    <t>https://www.fws.gov/sites/default/files/documents/Ecological-Risk-Screening-Summary-European-Water-Plantain.pdf</t>
  </si>
  <si>
    <t>by nutlets, which can be spread by waterfowl and water currents</t>
  </si>
  <si>
    <t>https://www.cambridge.org/core/journals/weed-science/article/effect-of-environmental-factors-on-germination-and-emergence-of-shortawn-foxtail-alopecurus-aequalis/EB1753E3C4394677FF8A0503329A985D</t>
  </si>
  <si>
    <t>CN</t>
  </si>
  <si>
    <t>by wind or water over long distances</t>
  </si>
  <si>
    <t>Anchusa arvensis (L.) M. Bieb.</t>
  </si>
  <si>
    <t>Anemone narcissiflora L.</t>
  </si>
  <si>
    <t>Arabis subcoriacea Gren.</t>
  </si>
  <si>
    <t>Arabis turrita L.</t>
  </si>
  <si>
    <t>Artemisia absinthium L.</t>
  </si>
  <si>
    <t>Bromus erectus Huds. subsp. erectus</t>
  </si>
  <si>
    <t>https://onlinelibrary.wiley.com/doi/10.1111/ele.13255</t>
  </si>
  <si>
    <t>https://www.webofscience.com/wos/woscc/full-record/WOS:000317351400014</t>
  </si>
  <si>
    <t>https://bioone.org/journals/western-north-american-naturalist/volume-71/issue-1/064.071.0120/The-Relationships-Among-Plant-Cover-Density-Seed-Rain-and-Dispersal/10.3398/064.071.0120.full</t>
  </si>
  <si>
    <t>https://onlinelibrary.wiley.com/doi/epdf/10.2307/3236415</t>
  </si>
  <si>
    <t>Carex otrubae Podp.</t>
  </si>
  <si>
    <t>https://www.infoflora.ch/assets/content/documents/conservation/J_Boeckelmann_et_al_2017_Fitness_and_growth_of_the_ephemeral_mudflat_species_Cyperus_fuscus_in_river_and_anthropogenic_habitats_in_response_to_fluctuating_water_levels.pdf</t>
  </si>
  <si>
    <t>by wind, water, anmials, humans, no particular dispersal features</t>
  </si>
  <si>
    <t>Diphasiastrum alpinum (L.) Holub</t>
  </si>
  <si>
    <t>Drosera anglica Huds.</t>
  </si>
  <si>
    <t>https://www.researchgate.net/profile/Joanna-Czarnecka-3/publication/228627169_The_potential_role_of_nests_of_black-billed_Magpie_Pica_pica_L_in_accumulation_and_dispersal_of_seeds_in_agricultural_landscape/links/0c9605261028026633000000/The-potential-role-of-nests-of-black-billed-Magpie-Pica-pica-L-in-accumulation-and-dispersal-of-seeds-in-agricultural-landscape.pdf</t>
  </si>
  <si>
    <t>dispersal by birds</t>
  </si>
  <si>
    <t>https://academic.oup.com/aob/article/93/6/711/256253?login=true</t>
  </si>
  <si>
    <t>highest dispersal distance for seeds was 110cm; fluorescent powder dispersal was between 2.4 - 22.3 m</t>
  </si>
  <si>
    <t>vertebrate</t>
  </si>
  <si>
    <t>Listera cordata (L.) R. Br.</t>
  </si>
  <si>
    <t>https://www.webofscience.com/wos/woscc/full-record/WOS:A1980JJ62800003</t>
  </si>
  <si>
    <t>https://link.springer.com/article/10.1007/s10531-017-1347-3</t>
  </si>
  <si>
    <t>most: 10, max: 100</t>
  </si>
  <si>
    <t>https://onlinelibrary.wiley.com/doi/10.2307/3236415</t>
  </si>
  <si>
    <t>https://apms.org/wp-content/uploads/japm-55-02-76.pdf</t>
  </si>
  <si>
    <t>floating fragments as a key pathway for dispersal</t>
  </si>
  <si>
    <t>https://link.springer.com/article/10.1007/s10750-006-0187-z</t>
  </si>
  <si>
    <t>the primary vector of dispersal involves human interaction (invase in US)</t>
  </si>
  <si>
    <t>Phyllitis scolopendrium (L.) Newman</t>
  </si>
  <si>
    <t>Potentilla verna L.</t>
  </si>
  <si>
    <t>https://onlinelibrary.wiley.com/doi/10.1111/j.1365-294X.2006.03126.x</t>
  </si>
  <si>
    <t>https://www.jstor.org/stable/3545853?casa_token=UWnb23FkmzUAAAAA%3A58p-LI6O3ktoZwN5_IeLyfLTsDYGA7uD8k5B7mkzDHdETuENNBevT5VtA5aqCgm7v0eR3I_uEQnmkuq8tvWy6xZ_xM0HPgMH9Fo5xWLXFRm_4j0Q2cKf3g&amp;seq=5</t>
  </si>
  <si>
    <t>mean SDD: 0.34; max SDD: 1.3</t>
  </si>
  <si>
    <t>Senecio abrotanifolius L.</t>
  </si>
  <si>
    <t>https://limnetica.net/documentos/limnetica/limnetica-38-1-p-317.pdf</t>
  </si>
  <si>
    <t>dispersal by both vegetative propagules and seeds</t>
  </si>
  <si>
    <t>https://www.webofscience.com/wos/woscc/full-record/WOS:000314756900010</t>
  </si>
  <si>
    <t>80% within 40.4 m; max. 94.5m</t>
  </si>
  <si>
    <t>26606</t>
  </si>
  <si>
    <t>Crunoecia irrorata</t>
  </si>
  <si>
    <t>26590</t>
  </si>
  <si>
    <t>https://onlinelibrary.wiley.com/doi/10.1111/j.1365-2427.1993.tb00827.x</t>
  </si>
  <si>
    <t>26338</t>
  </si>
  <si>
    <t>Synagapetus dubitans</t>
  </si>
  <si>
    <t>Field</t>
  </si>
  <si>
    <t>Information</t>
  </si>
  <si>
    <t>Guilde Nummer</t>
  </si>
  <si>
    <t>Description</t>
  </si>
  <si>
    <t>Quelle, Riesenfluren, kleine Bäche</t>
  </si>
  <si>
    <t>Dynamische Fliessgewässer und ihre Ufer</t>
  </si>
  <si>
    <t>Kies- und Sandgruben</t>
  </si>
  <si>
    <t>Langsam fliessende und stehende Gewässer (Uferzone) und ihre Ufer</t>
  </si>
  <si>
    <t>Kleine Stillgewässer, Teiche</t>
  </si>
  <si>
    <t>Landröhrichte, Flachmoore, Streuwiesen; Moor-Weidengebüsche</t>
  </si>
  <si>
    <t>Nährstoffreiche Nasswiesen</t>
  </si>
  <si>
    <t>Auenwälder</t>
  </si>
  <si>
    <t>Hochmoore und Zwischenmoore</t>
  </si>
  <si>
    <t>Brachen und Unkrautfluren (Landwirtschaft)</t>
  </si>
  <si>
    <t>Hochstamm-Obstgärten</t>
  </si>
  <si>
    <t>Artenreiche Rebberge</t>
  </si>
  <si>
    <t>Hecken, Haine und Gehölze; isolierte Bäume</t>
  </si>
  <si>
    <t>Trockenwiesen und -weiden und artenreiche Fettwiesen</t>
  </si>
  <si>
    <t>Waldränder (und Lichtungen)</t>
  </si>
  <si>
    <t>Trockenwarme Laubwälder  (inkl. Kastanienselven)</t>
  </si>
  <si>
    <t>Laubwälder mittlerer Verhältnisse</t>
  </si>
  <si>
    <t>Zwergstrauchheiden, Hochstaudenfluren, Grünerlengebüsche</t>
  </si>
  <si>
    <t>Gebirgs-Nadelwälder</t>
  </si>
  <si>
    <t>Gebirgs-Magerrasen</t>
  </si>
  <si>
    <t>Felsen und Geröllfluren</t>
  </si>
  <si>
    <t>Ruderalflur im Siedlungs- und Industriegebiet (inkl. Verkehrsflächen)</t>
  </si>
  <si>
    <t>Parks mit Bäumen</t>
  </si>
  <si>
    <t>Gebäude nutzende Arten zur Fortpflanzungszeit</t>
  </si>
  <si>
    <t>Extensive, strukturreiche Kulturlandschaften</t>
  </si>
  <si>
    <t>Vernetzte Feuchtflächen im Wald und im Kulturland</t>
  </si>
  <si>
    <t>Taxonomic Group</t>
  </si>
  <si>
    <t>Amphibian</t>
  </si>
  <si>
    <t xml:space="preserve">Bees </t>
  </si>
  <si>
    <t>Birds</t>
  </si>
  <si>
    <t>Bryophytes</t>
  </si>
  <si>
    <t>Bats</t>
  </si>
  <si>
    <t xml:space="preserve">Beetles </t>
  </si>
  <si>
    <t>Longhorn Beetles</t>
  </si>
  <si>
    <t>Crustaceans</t>
  </si>
  <si>
    <t>Mayflies</t>
  </si>
  <si>
    <t>Fungi</t>
  </si>
  <si>
    <t>Lepidoptera</t>
  </si>
  <si>
    <t>Lichens</t>
  </si>
  <si>
    <t>Mammals</t>
  </si>
  <si>
    <t>Mollusks</t>
  </si>
  <si>
    <t>NEUR</t>
  </si>
  <si>
    <t xml:space="preserve">Owlflies, genus Libelloides </t>
  </si>
  <si>
    <t>Dragonflies/Damselflies</t>
  </si>
  <si>
    <t>Orthoptera</t>
  </si>
  <si>
    <t>Fish</t>
  </si>
  <si>
    <t>Stoneflies</t>
  </si>
  <si>
    <t>Replites</t>
  </si>
  <si>
    <t>Plants</t>
  </si>
  <si>
    <t>Caddisflies</t>
  </si>
  <si>
    <t>Ressourcen und Webseiten pro Gruppe</t>
  </si>
  <si>
    <t>Gruppe</t>
  </si>
  <si>
    <t>Resource</t>
  </si>
  <si>
    <t>Site</t>
  </si>
  <si>
    <t>Alle</t>
  </si>
  <si>
    <t>InfoFauna</t>
  </si>
  <si>
    <t>https://www.infofauna.ch/de#gsc.tab=0</t>
  </si>
  <si>
    <t>NatureServe Explorer</t>
  </si>
  <si>
    <t>https://explorer.natureserve.org/</t>
  </si>
  <si>
    <t>Rote Listen</t>
  </si>
  <si>
    <t>https://www.bafu.admin.ch/bafu/de/home/themen/biodiversitaet/publikationen-studien/publikationen/rote-listen-gefaehrdete-arten.html</t>
  </si>
  <si>
    <t>Bundesamt für Naturschutz DE</t>
  </si>
  <si>
    <t>https://www.bfn.de/artenportraits</t>
  </si>
  <si>
    <t>FFH-Arten Landesamt Nordrhein-Westfalen</t>
  </si>
  <si>
    <t>https://ffh-arten.naturschutzinformationen.nrw.de/ffh-arten/de/arten/gruppe</t>
  </si>
  <si>
    <t>Amphibien</t>
  </si>
  <si>
    <t>Wanderdistanzen von Amphibien</t>
  </si>
  <si>
    <t>https://ffh-arten.naturschutzinformationen.nrw.de/ffh-arten/de/arten/gruppe/amph_rept/liste</t>
  </si>
  <si>
    <t>Rote Liste der Amphibien</t>
  </si>
  <si>
    <t>Naturschutzbund DE</t>
  </si>
  <si>
    <t>https://www.nabu.de/tiere-und-pflanzen/amphibien-und-reptilien/index.html</t>
  </si>
  <si>
    <t>https://www.infofauna.ch/de/beratungsstellen/amphibien-karch/die-amphibien/arten#gsc.tab=0</t>
  </si>
  <si>
    <t>Bienen</t>
  </si>
  <si>
    <t>Foraging ranges of solitary bees</t>
  </si>
  <si>
    <t>https://besjournals.onlinelibrary.wiley.com/doi/10.1046/j.1365-2656.2002.00641.x#b49</t>
  </si>
  <si>
    <t>https://species.infofauna.ch/groupe/1</t>
  </si>
  <si>
    <t>Wildbienen</t>
  </si>
  <si>
    <t>https://www.wildbienen.info/</t>
  </si>
  <si>
    <t>Rote Liste der Bienen</t>
  </si>
  <si>
    <t>Vögel</t>
  </si>
  <si>
    <t>Vogelwarte</t>
  </si>
  <si>
    <t>https://www.vogelwarte.ch/en/birds-of-switzerland/</t>
  </si>
  <si>
    <t>Schweizer Brutvogelatlas</t>
  </si>
  <si>
    <t>https://www.nabu.de/tiere-und-pflanzen/voegel/index.html</t>
  </si>
  <si>
    <t>https://ffh-arten.naturschutzinformationen.nrw.de/ffh-arten/de/arten/vogelarten/liste</t>
  </si>
  <si>
    <t>Rote Liste der Brutvögel</t>
  </si>
  <si>
    <t>https://www.bafu.admin.ch/bafu/de/home/themen/biodiversitaet/publikationen-studien/publikationen/rote-liste-der-brutvoegel-2021.html</t>
  </si>
  <si>
    <t>Waldwissen.net</t>
  </si>
  <si>
    <t>https://www.waldwissen.net/de/lebensraum-wald/tiere-im-wald/voegel</t>
  </si>
  <si>
    <t>Moose</t>
  </si>
  <si>
    <t>Dispersal distances for Bryophytes</t>
  </si>
  <si>
    <t>https://www.cambridge.org/core/services/aop-cambridge-core/content/view/30E3828588248F167E2BBB44D623B105/9780511754807c10_p393-444_CBO.pdf/population-and-community-ecology-of-bryophytes.pdf</t>
  </si>
  <si>
    <t>Spore sizes and length database for bryophytes</t>
  </si>
  <si>
    <t>Rote Liste der Moose</t>
  </si>
  <si>
    <t>https://www.bafu.admin.ch/bafu/de/home/themen/biodiversitaet/publikationen-studien/publikationen/rote-listegefaehrdeten-arten-moose.html</t>
  </si>
  <si>
    <t>https://ffh-arten.naturschutzinformationen.nrw.de/ffh-arten/de/arten/gruppe/pflanzen/liste</t>
  </si>
  <si>
    <t>Feldermäuse</t>
  </si>
  <si>
    <t>Feldermausschutz Schweiz</t>
  </si>
  <si>
    <t>https://fledermausschutz.ch/arten</t>
  </si>
  <si>
    <t>Käfer</t>
  </si>
  <si>
    <t>https://ffh-arten.naturschutzinformationen.nrw.de/ffh-arten/de/arten/gruppe/kaefer/liste</t>
  </si>
  <si>
    <t>Rote Liste Käfer</t>
  </si>
  <si>
    <t>https://www.bafu.admin.ch/bafu/de/home/themen/biodiversitaet/publikationen-studien/publikationen/rote-liste-der-kaefer.html</t>
  </si>
  <si>
    <t>Laufkäfer</t>
  </si>
  <si>
    <t>https://species.infofauna.ch/groupe/101</t>
  </si>
  <si>
    <t>Rote Liste der Laufkäfer</t>
  </si>
  <si>
    <t>file:///C:/Users/johan/Downloads/uv-2411-rl-laufkaefer%20(2).pdf</t>
  </si>
  <si>
    <t>Krebse</t>
  </si>
  <si>
    <t>https://species.infofauna.ch/groupe/141</t>
  </si>
  <si>
    <t>Eintagsfliegen</t>
  </si>
  <si>
    <t>Rote Liste Eintagsfliegen</t>
  </si>
  <si>
    <t>https://www.bafu.admin.ch/bafu/de/home/themen/biodiversitaet/publikationen-studien/publikationen/rote-listen-fliegen.html</t>
  </si>
  <si>
    <t>https://www.infofauna.ch/de/fauna-der-schweiz/insekten/eintagsfliegen#gsc.tab=0</t>
  </si>
  <si>
    <t>Pilze</t>
  </si>
  <si>
    <t>Rote Liste Grosspilze</t>
  </si>
  <si>
    <t>https://www.bafu.admin.ch/bafu/de/home/themen/biodiversitaet/publikationen-studien/publikationen/rote-liste-grosspilze.html</t>
  </si>
  <si>
    <t>Schmetterline</t>
  </si>
  <si>
    <t>https://ffh-arten.naturschutzinformationen.nrw.de/ffh-arten/de/arten/gruppe/schmetterlinge/liste</t>
  </si>
  <si>
    <t>https://species.infofauna.ch/groupe/41</t>
  </si>
  <si>
    <t>Rote Liste der Tagfalter und Widderchen</t>
  </si>
  <si>
    <t>Fauna Indicativa</t>
  </si>
  <si>
    <t>lepido.ch</t>
  </si>
  <si>
    <t>biodivers.ch</t>
  </si>
  <si>
    <t>Flechten</t>
  </si>
  <si>
    <t>Weichtiere</t>
  </si>
  <si>
    <t>https://ffh-arten.naturschutzinformationen.nrw.de/ffh-arten/de/arten/gruppe/weichtiere/liste</t>
  </si>
  <si>
    <t>https://species.infofauna.ch/groupe/82</t>
  </si>
  <si>
    <t>Rote Liste Weichtiere</t>
  </si>
  <si>
    <t>Eulenfliegen /Netzflügler</t>
  </si>
  <si>
    <t>Libellen</t>
  </si>
  <si>
    <t>Libellenatlas DE</t>
  </si>
  <si>
    <t>https://www.ag-libellen-nds-hb.de/libellen/</t>
  </si>
  <si>
    <t>Libellenschutz CH</t>
  </si>
  <si>
    <t>https://www.libellenschutz.ch/</t>
  </si>
  <si>
    <t>https://species.infofauna.ch/groupe/81</t>
  </si>
  <si>
    <t>https://ffh-arten.naturschutzinformationen.nrw.de/ffh-arten/de/arten/gruppe/libellen/liste</t>
  </si>
  <si>
    <t>Rote Liste der Libellen</t>
  </si>
  <si>
    <t>https://www.bafu.admin.ch/bafu/de/home/themen/biodiversitaet/publikationen-studien/publikationen/rote-liste-libellen.html</t>
  </si>
  <si>
    <t>Heuschrecken</t>
  </si>
  <si>
    <t>Rote Liste Heuschrecken</t>
  </si>
  <si>
    <t>https://www.bafu.admin.ch/bafu/de/home/themen/biodiversitaet/publikationen-studien/publikationen/rote-liste-heuschrecken.html</t>
  </si>
  <si>
    <t>https://www.infofauna.ch/de/fauna-der-schweiz/insekten/heuschrecken#gsc.tab=0</t>
  </si>
  <si>
    <t>Orthoptera.ch</t>
  </si>
  <si>
    <t>https://www.orthoptera.ch/wiki/arten</t>
  </si>
  <si>
    <t>Fische</t>
  </si>
  <si>
    <t>https://ffh-arten.naturschutzinformationen.nrw.de/ffh-arten/de/arten/gruppe/fische/liste</t>
  </si>
  <si>
    <t>https://species.infofauna.ch/groupe/64</t>
  </si>
  <si>
    <t>Rote Liste der Fische und Rundmäuler</t>
  </si>
  <si>
    <t>https://www.bafu.admin.ch/bafu/de/home/themen/biodiversitaet/publikationen-studien/publikationen/rote-liste-gefaehrdeten-arten-fische-rundmaeuler.html</t>
  </si>
  <si>
    <t>Steinfliegen</t>
  </si>
  <si>
    <t>Rote Liste Steinfliegen</t>
  </si>
  <si>
    <t>https://www.infofauna.ch/de/fauna-der-schweiz/insekten/steinfliegen#gsc.tab=0</t>
  </si>
  <si>
    <t>Reptilien</t>
  </si>
  <si>
    <t>https://www.infofauna.ch/de/beratungsstellen/reptilien-karch/die-reptilien/arten#gsc.tab=0</t>
  </si>
  <si>
    <t>Rote Liste der Reptilien</t>
  </si>
  <si>
    <t>https://www.bafu.admin.ch/bafu/de/home/themen/biodiversitaet/publikationen-studien/publikationen/rote-liste-reptilien.html</t>
  </si>
  <si>
    <t>Pflanzen</t>
  </si>
  <si>
    <t>Some dispersal distances for plants</t>
  </si>
  <si>
    <t>Maximum and mean dispersal distances for plants</t>
  </si>
  <si>
    <t>FloraVeg.EU</t>
  </si>
  <si>
    <t>Köcherfliegen</t>
  </si>
  <si>
    <t>Rote Liste Köcherfliegen</t>
  </si>
  <si>
    <t>https://www.infofauna.ch/de/fauna-der-schweiz/insekten/koecherfliegen#gsc.tab=0</t>
  </si>
  <si>
    <t>Global trait databases</t>
  </si>
  <si>
    <t>HomeRange: A global database of mammalian home ranges</t>
  </si>
  <si>
    <t>https://onlinelibrary.wiley.com/doi/10.1111/geb.13625</t>
  </si>
  <si>
    <t>Seed dispersal distance classes and dispersal modes for the European flora</t>
  </si>
  <si>
    <t>https://onlinelibrary.wiley.com/doi/10.1111/geb.13712</t>
  </si>
  <si>
    <t>Life-history characteristics of European birds</t>
  </si>
  <si>
    <t>https://onlinelibrary.wiley.com/doi/10.1111/geb.12709</t>
  </si>
  <si>
    <t>Traits of lizards of the world: Variation around a successful evolutionary design</t>
  </si>
  <si>
    <t>https://onlinelibrary.wiley.com/doi/10.1111/geb.12773</t>
  </si>
  <si>
    <t>Seeds tend to disperse further in the tropics</t>
  </si>
  <si>
    <t>Species traits: links to data and resources</t>
  </si>
  <si>
    <t>https://www.brc.ac.uk/theme/species-traits-links-data-and-resources</t>
  </si>
  <si>
    <t>Attributes of British and Irish Mosses, Liverworts and Hornworts</t>
  </si>
  <si>
    <t>TRY Plant Trait Database</t>
  </si>
  <si>
    <t>https://www.try-db.org/TryWeb/Prop1.php</t>
  </si>
  <si>
    <t>A taxonomic, genetic and ecological data resource for the vascular plants of Britain and Ireland</t>
  </si>
  <si>
    <t>https://catalogue.ceh.ac.uk/documents/9f097d82-7560-4ed2-af13-604a9110cf6d</t>
  </si>
  <si>
    <t>Suchbegriffe</t>
  </si>
  <si>
    <t>home range</t>
  </si>
  <si>
    <t>dispersal</t>
  </si>
  <si>
    <t>foraging distance, breeding dispersal distance, flying distances</t>
  </si>
  <si>
    <t>migration</t>
  </si>
  <si>
    <t>habitat</t>
  </si>
  <si>
    <t>Reviergrösse, Aktionsgebiete</t>
  </si>
  <si>
    <t>seed size, seed mass, seed rain</t>
  </si>
  <si>
    <t>natal dispersal</t>
  </si>
  <si>
    <t>TAXON ID</t>
  </si>
  <si>
    <t>TAXON_NAME</t>
  </si>
  <si>
    <t>Blasia pusilla L.</t>
  </si>
  <si>
    <t>Bryum muehlenbeckii Bruch &amp; Schimp.</t>
  </si>
  <si>
    <t>Bryum schleicheri DC.</t>
  </si>
  <si>
    <t>Bryum weigelii Spreng.</t>
  </si>
  <si>
    <t>Cephalozia albescens (Hook.) Dumort.</t>
  </si>
  <si>
    <t>Epipterygium tozeri (Grev.) Lindb.</t>
  </si>
  <si>
    <t>Harpanthus flotovianus (Nees) Nees</t>
  </si>
  <si>
    <t>Hydrogrimmia mollis (Bruch &amp; Schimp.) Loeske</t>
  </si>
  <si>
    <t>Marchantia paleacea Bertol.</t>
  </si>
  <si>
    <t>Moerckia hibernica aggr.</t>
  </si>
  <si>
    <t>Nardia compressa (Hook.) Gray</t>
  </si>
  <si>
    <t>Oncophorus virens aggr.</t>
  </si>
  <si>
    <t>Palustriella decipiens (De Not.) Ochyra</t>
  </si>
  <si>
    <t>Philonotis calcarea (Bruch &amp; Schimp.) Schimp.</t>
  </si>
  <si>
    <t>Philonotis fontana (Hedw.) Brid.</t>
  </si>
  <si>
    <t>Philonotis seriata Mitt.</t>
  </si>
  <si>
    <t>Rhynchostegiella curviseta (Brid.) Limpr.</t>
  </si>
  <si>
    <t>Rhynchostegiella teneriffae (Mont.) Dirkse &amp; Bouman</t>
  </si>
  <si>
    <t>Scapania scapanioides (C.Massal.) Grolle</t>
  </si>
  <si>
    <t>Scapania undulata (L.) Dumort.</t>
  </si>
  <si>
    <t>Warnstorfia pseudostraminea (Müll.Hal.) Tuom. &amp; T.J.Kop.</t>
  </si>
  <si>
    <t>Nebria crenatostriata</t>
  </si>
  <si>
    <t>Nebria fontinalis rhaetica</t>
  </si>
  <si>
    <t>Nebria laticollis pennina</t>
  </si>
  <si>
    <t>Pterostichus rutilans (Dejean, 1828)</t>
  </si>
  <si>
    <t>Baetis nubecularis</t>
  </si>
  <si>
    <t>Habrophlebia fusca</t>
  </si>
  <si>
    <t>Metreletus balcanicus (Ulmer, 192)</t>
  </si>
  <si>
    <t>Galerina alpestris</t>
  </si>
  <si>
    <t>Geoglossum umbratile</t>
  </si>
  <si>
    <t>Hygrocybe conicopalustris</t>
  </si>
  <si>
    <t>Lamprospora lutziana</t>
  </si>
  <si>
    <t>Naucoria scolecina</t>
  </si>
  <si>
    <t>Pezoloma marchantiae</t>
  </si>
  <si>
    <t>Ramsbottomia asperior</t>
  </si>
  <si>
    <t>Scutellinia minor</t>
  </si>
  <si>
    <t>Scutellinia paludicola</t>
  </si>
  <si>
    <t>Scutellinia trechispora</t>
  </si>
  <si>
    <t>Parnassius sacerdos</t>
  </si>
  <si>
    <t>Cordulegaster bidentata</t>
  </si>
  <si>
    <t>Capnia bifrons aggr.</t>
  </si>
  <si>
    <t>Dictyogenus fontium</t>
  </si>
  <si>
    <t>Dictyogenus jurassicum</t>
  </si>
  <si>
    <t>Isoperla lugens</t>
  </si>
  <si>
    <t>Leuctra ameliae</t>
  </si>
  <si>
    <t>Leuctra armata</t>
  </si>
  <si>
    <t>Leuctra dolasilla Consiglio, 1955</t>
  </si>
  <si>
    <t>Leuctra sesvenna Aubert, 1953</t>
  </si>
  <si>
    <t>Leuctra subalpina Vinçon, Ravizza, Aubert, 1995</t>
  </si>
  <si>
    <t>Leuctra vinconi aubertorum</t>
  </si>
  <si>
    <t>Leuctra zwicki Ravizza &amp; Vinçon, 1991</t>
  </si>
  <si>
    <t>Nemoura palliventris Aubert, 1953</t>
  </si>
  <si>
    <t>Nemoura pesarinii Ravizza &amp; Ravizza-Dematteis, 1979</t>
  </si>
  <si>
    <t>Perlodes jurassicus</t>
  </si>
  <si>
    <t>Protonemura auberti</t>
  </si>
  <si>
    <t>Protonemura risi</t>
  </si>
  <si>
    <t>Adiantum capillus-veneris L.</t>
  </si>
  <si>
    <t>Cardamine asarifolia L.</t>
  </si>
  <si>
    <t>Cardamine rivularis auct.</t>
  </si>
  <si>
    <t>Carex lachenalii Schkuhr</t>
  </si>
  <si>
    <t>Carex maritima Gunnerus</t>
  </si>
  <si>
    <t>Carex norvegica Retz.</t>
  </si>
  <si>
    <t>Catabrosa aquatica (L.) P. Beauv.</t>
  </si>
  <si>
    <t>Eleocharis quinqueflora (Hartmann) O. Schwarz</t>
  </si>
  <si>
    <t>Epilobium alsinifolium Vill.</t>
  </si>
  <si>
    <t>Epilobium anagallidifolium Lam.</t>
  </si>
  <si>
    <t>Epilobium nutans F. W. Schmidt</t>
  </si>
  <si>
    <t>Epilobium obscurum Schreb.</t>
  </si>
  <si>
    <t>Epilobium tetragonum subsp. lamyi (F. W. Schultz) Nyman</t>
  </si>
  <si>
    <t>Equisetum variegatum Schleich.</t>
  </si>
  <si>
    <t>Juncus arcticus Willd.</t>
  </si>
  <si>
    <t>Juncus castaneus Sm.</t>
  </si>
  <si>
    <t>Juncus triglumis L.</t>
  </si>
  <si>
    <t>Kobresia simpliciuscula (Wahlenb.) Mack.</t>
  </si>
  <si>
    <t>Montia fontana L. subsp. fontana</t>
  </si>
  <si>
    <t>Montia fontana subsp. amporitana Sennen</t>
  </si>
  <si>
    <t>Montia fontana subsp. chondrosperma (Fenzl) Walters</t>
  </si>
  <si>
    <t>Nasturtium microphyllum (Boenn.) Rchb.</t>
  </si>
  <si>
    <t>Pinguicula alpina L.</t>
  </si>
  <si>
    <t>Pteris cretica L.</t>
  </si>
  <si>
    <t>Stellaria alsine Grimm</t>
  </si>
  <si>
    <t>Taraxacum fontanum aggr.</t>
  </si>
  <si>
    <t>Taraxacum schroeterianum Hand.-Mazz.</t>
  </si>
  <si>
    <t>Valeriana sambucifolia J. C. Mikan</t>
  </si>
  <si>
    <t>Acrophylax zerberus</t>
  </si>
  <si>
    <t>Adicella filicornis (Pictet, 1834)</t>
  </si>
  <si>
    <t>Alpopsyche ucenorum (McLachlan, 1876)</t>
  </si>
  <si>
    <t>Apatania fimbriata</t>
  </si>
  <si>
    <t>Apatania helvetica</t>
  </si>
  <si>
    <t>Consorophylax consors</t>
  </si>
  <si>
    <t>Diplectrona atra</t>
  </si>
  <si>
    <t>Drusus alpinus</t>
  </si>
  <si>
    <t>Drusus chrysotus</t>
  </si>
  <si>
    <t>Drusus melanchaetes</t>
  </si>
  <si>
    <t>Drusus muelleri</t>
  </si>
  <si>
    <t>Drusus nigrescens</t>
  </si>
  <si>
    <t>Ernodes articularis</t>
  </si>
  <si>
    <t>Ernodes vicinus</t>
  </si>
  <si>
    <t>Helicopsyche sperata</t>
  </si>
  <si>
    <t>Hydropsyche doehleri</t>
  </si>
  <si>
    <t>Hydroptila valesiaca</t>
  </si>
  <si>
    <t>Microptila minutissima</t>
  </si>
  <si>
    <t>Oxyethira falcata</t>
  </si>
  <si>
    <t>Parachiona picicornis</t>
  </si>
  <si>
    <t>Ptilocolepus granulatus</t>
  </si>
  <si>
    <t>Rhyacophila bonaparti</t>
  </si>
  <si>
    <t>Rhyacophila laevis</t>
  </si>
  <si>
    <t>Rhyacophila meyeri McLachlan, 1879</t>
  </si>
  <si>
    <t>Rhyacophila orobica Moretti, 1991</t>
  </si>
  <si>
    <t>Rhyacophila philopotamoides</t>
  </si>
  <si>
    <t>Stactobia eatoniella</t>
  </si>
  <si>
    <t>Stactobia moselyi</t>
  </si>
  <si>
    <t>Synagapetus iridipennis</t>
  </si>
  <si>
    <t>Synagapetus moselyi</t>
  </si>
  <si>
    <t>Tinodes sylvia Ris, 193</t>
  </si>
  <si>
    <t>Tinodes zelleri</t>
  </si>
  <si>
    <t>Wormaldia occipitalis</t>
  </si>
  <si>
    <t>Alytes obstetricans</t>
  </si>
  <si>
    <t>Andrena argentata</t>
  </si>
  <si>
    <t>Andrena fuscipes</t>
  </si>
  <si>
    <t>Andrena pilipes</t>
  </si>
  <si>
    <t>Anthophora bimaculata</t>
  </si>
  <si>
    <t>Colletes succinctus</t>
  </si>
  <si>
    <t>Halictus confusus</t>
  </si>
  <si>
    <t>Halictus sexcinctus</t>
  </si>
  <si>
    <t>Lasioglossum intermedium</t>
  </si>
  <si>
    <t>Lasioglossum laevidorsum</t>
  </si>
  <si>
    <t>Lasioglossum limbellum</t>
  </si>
  <si>
    <t>Lasioglossum quadrinotatulum</t>
  </si>
  <si>
    <t>Lasioglossum sabulosum</t>
  </si>
  <si>
    <t>Lasioglossum sexstrigatum</t>
  </si>
  <si>
    <t>Lasioglossum tarsatum</t>
  </si>
  <si>
    <t>Anomobryum julaceum (G.Gaertn. &amp; al.) Schimp.</t>
  </si>
  <si>
    <t>Bryum argenteum subsp. veronense (De Not.) J.J.Amann</t>
  </si>
  <si>
    <t>Bryum blindii Bruch &amp; Schimp.</t>
  </si>
  <si>
    <t>Bryum sauteri Bruch &amp; Schimp.</t>
  </si>
  <si>
    <t>Cephaloziella elegans (Heeg) Schiffn.</t>
  </si>
  <si>
    <t>Cephaloziella integerrima (Lindb.) Warnst.</t>
  </si>
  <si>
    <t>Dichodontium flavescens (Dicks.) Lindb.</t>
  </si>
  <si>
    <t>Didymodon insulanus (De Not.) M.O.Hill</t>
  </si>
  <si>
    <t>Ditrichum pusillum (Hedw.) Hampe</t>
  </si>
  <si>
    <t>Fissidens rivularis (Spruce) Schimp.</t>
  </si>
  <si>
    <t>Fissidens rufulus Bruch &amp; Schimp.</t>
  </si>
  <si>
    <t>Fontinalis squamosa Hedw.</t>
  </si>
  <si>
    <t>Fossombronia incurva Lindb.</t>
  </si>
  <si>
    <t>Funaria microstoma Schimp.</t>
  </si>
  <si>
    <t>Hygrobiella laxifolia (Hook.) Spruce</t>
  </si>
  <si>
    <t>Hygrohypnum alpestre (Hedw.) Loeske</t>
  </si>
  <si>
    <t>Hygrohypnum alpinum (Lindb.) Loeske</t>
  </si>
  <si>
    <t>Hygrohypnum cochlearifolium (Venturi) Broth.</t>
  </si>
  <si>
    <t>Hygrohypnum duriusculum (De Not.) D.W.Jamieson</t>
  </si>
  <si>
    <t>Hygrohypnum eugyrium (Schimp.) Broth.</t>
  </si>
  <si>
    <t>Hygrohypnum norvegicum (Schimp.) J.J.Amann</t>
  </si>
  <si>
    <t>Hygrohypnum ochraceum (Wilson) Loeske</t>
  </si>
  <si>
    <t>Hygrohypnum smithii (Sw.) Broth.</t>
  </si>
  <si>
    <t>Hygrohypnum styriacum (Limpr.) Broth.</t>
  </si>
  <si>
    <t>Jungermannia borealis Damsh. &amp; Vána</t>
  </si>
  <si>
    <t>Jungermannia exsertifolia subsp. cordifolia (Dumort.) Vána</t>
  </si>
  <si>
    <t>Jungermannia pumila With.</t>
  </si>
  <si>
    <t>Leiocolea turbinata (Raddi) H.Buch</t>
  </si>
  <si>
    <t>Lophozia perssonii H.Buch &amp; S.W.Arnell</t>
  </si>
  <si>
    <t>Nardia insecta Lindb.</t>
  </si>
  <si>
    <t>Physcomitrium sphaericum (Schkuhr) Brid.</t>
  </si>
  <si>
    <t>Plagiothecium platyphyllum Mönk.</t>
  </si>
  <si>
    <t>Pohlia filum (Schimp.) Mårtensson</t>
  </si>
  <si>
    <t>Pohlia flexuosa Hook.</t>
  </si>
  <si>
    <t>Pohlia lescuriana (Sull.) Ochi</t>
  </si>
  <si>
    <t>Pohlia vexans (Limpr.) H.Lindb.</t>
  </si>
  <si>
    <t>Porella cordaeana (Huebener) Moore</t>
  </si>
  <si>
    <t>Racomitrium aciculare (Hedw.) Brid.</t>
  </si>
  <si>
    <t>Riccia ligula Steph.</t>
  </si>
  <si>
    <t>Riccia michelii Raddi</t>
  </si>
  <si>
    <t>Scapania compacta (Roth) Dumort.</t>
  </si>
  <si>
    <t>Scapania subalpina (Lindenb.) Dumort.</t>
  </si>
  <si>
    <t>Schistidium agassizii Sull. &amp; Lesq.</t>
  </si>
  <si>
    <t>Schistidium rivulare (Brid.) Podp.</t>
  </si>
  <si>
    <t>Sciuro-Hypnum plumosum (Hedw.) Ignatov &amp; Huttunen, nom. cons.</t>
  </si>
  <si>
    <t>Amara concinna Zimmermann, 1832</t>
  </si>
  <si>
    <t>Bembidion laticolle (Duftschmid, 1812)</t>
  </si>
  <si>
    <t>Bembidion velox (Linnaeus, 1761)</t>
  </si>
  <si>
    <t>Calathus rotundicollis Dejean, 1828</t>
  </si>
  <si>
    <t>Chlaenius sulcicollis (Paykull, 1798)</t>
  </si>
  <si>
    <t>Cylindera arenaria (Fuessly, 1775)</t>
  </si>
  <si>
    <t>Lophyra flexuosa (Fabricius, 1787)</t>
  </si>
  <si>
    <t>Amara fulva</t>
  </si>
  <si>
    <t>Amara schimperi</t>
  </si>
  <si>
    <t>Anchomenus cyaneus Dejean, 1828</t>
  </si>
  <si>
    <t>Asaphidion pallipes</t>
  </si>
  <si>
    <t>Badister unipustulatus Bonelli, 1813</t>
  </si>
  <si>
    <t>Bembidion ascendens</t>
  </si>
  <si>
    <t>Bembidion atrocaeruleum (Stephens, 1828)</t>
  </si>
  <si>
    <t>Bembidion complanatum</t>
  </si>
  <si>
    <t>Bembidion decorum</t>
  </si>
  <si>
    <t>Bembidion elongatum Dejean, 1831 s.l.</t>
  </si>
  <si>
    <t>Bembidion eques</t>
  </si>
  <si>
    <t>Bembidion fasciolatum</t>
  </si>
  <si>
    <t>Bembidion fluviatile Dejean, 1831</t>
  </si>
  <si>
    <t>Bembidion foraminosum</t>
  </si>
  <si>
    <t>Bembidion fulvipes</t>
  </si>
  <si>
    <t>Bembidion geniculatum</t>
  </si>
  <si>
    <t>Bembidion latinum Netolitzky, 1911</t>
  </si>
  <si>
    <t>Bembidion litorale (Olivier, 179)</t>
  </si>
  <si>
    <t>Bembidion longipes</t>
  </si>
  <si>
    <t>Bembidion lunatum</t>
  </si>
  <si>
    <t>Bembidion modestum</t>
  </si>
  <si>
    <t>Bembidion monticola</t>
  </si>
  <si>
    <t>Bembidion penninum Netolitzky, 1918</t>
  </si>
  <si>
    <t>Bembidion prasinum (Duftschmid, 1812)</t>
  </si>
  <si>
    <t>Bembidion semipunctatum</t>
  </si>
  <si>
    <t>Bembidion stephensii Crotch, 1866</t>
  </si>
  <si>
    <t>Bembidion striatum (Fabricius, 1792)</t>
  </si>
  <si>
    <t>Bembidion terminale</t>
  </si>
  <si>
    <t>Bembidion testaceum</t>
  </si>
  <si>
    <t>Bembidion tibiale</t>
  </si>
  <si>
    <t>Bembidion varicolor</t>
  </si>
  <si>
    <t>Bembidion virens Gyllenhal, 1827</t>
  </si>
  <si>
    <t>Broscus cephalotes</t>
  </si>
  <si>
    <t>Chlaenius olivieri Crotch, 1871</t>
  </si>
  <si>
    <t>Chlaenius velutinus (Duftschmid, 1812)</t>
  </si>
  <si>
    <t>Cicindela transversalis</t>
  </si>
  <si>
    <t>Dyschirius abditus Fedorenko, 1993</t>
  </si>
  <si>
    <t>Dyschirius agnatus</t>
  </si>
  <si>
    <t>Dyschirius angustatus (Ahrens, 183)</t>
  </si>
  <si>
    <t>Dyschirius laeviusculus Putzeys, 1846</t>
  </si>
  <si>
    <t>Dyschirius minutus (Dejean, 1825)</t>
  </si>
  <si>
    <t>Dyschirius politus (Dejean, 1825)</t>
  </si>
  <si>
    <t>Dyschirius substriatus</t>
  </si>
  <si>
    <t>Harpalus flavescens (Piller &amp; Mitterpacher, 1783)</t>
  </si>
  <si>
    <t>Nebria jockischii</t>
  </si>
  <si>
    <t>Nebria livida</t>
  </si>
  <si>
    <t>Nebria picicornis</t>
  </si>
  <si>
    <t>Nebria psammodes</t>
  </si>
  <si>
    <t>Omophron limbatum</t>
  </si>
  <si>
    <t>Perileptus areolatus</t>
  </si>
  <si>
    <t>Platynus complanatus Dejean, 1828</t>
  </si>
  <si>
    <t>Platynus depressus</t>
  </si>
  <si>
    <t>Pterostichus fasciatopunctatus (Creutzer, 1799)</t>
  </si>
  <si>
    <t>Sinechostictus decoratus</t>
  </si>
  <si>
    <t>Sinechostictus stomoides</t>
  </si>
  <si>
    <t>Thalassophilus longicornis</t>
  </si>
  <si>
    <t>Austropotamobius torrentium Schrank, 183</t>
  </si>
  <si>
    <t>Acentrella sinaica</t>
  </si>
  <si>
    <t>Ameletus inopinatus</t>
  </si>
  <si>
    <t>Baetis melanonyx</t>
  </si>
  <si>
    <t>Caenis beskidensis</t>
  </si>
  <si>
    <t>Caenis pusilla Navas, 1913</t>
  </si>
  <si>
    <t>Caenis rivulorum</t>
  </si>
  <si>
    <t>Ecdyonurus alpinus</t>
  </si>
  <si>
    <t>Ecdyonurus dispar</t>
  </si>
  <si>
    <t>Ecdyonurus parahelveticus</t>
  </si>
  <si>
    <t>Ecdyonurus torrentis</t>
  </si>
  <si>
    <t>Epeorus assimilis</t>
  </si>
  <si>
    <t>Habroleptoides auberti (Biancheri, 1954)</t>
  </si>
  <si>
    <t>Habrophlebia eldae Jacob &amp; Sartori, 1984</t>
  </si>
  <si>
    <t>Nigrobaetis niger</t>
  </si>
  <si>
    <t>Oligoneuriella rhenana</t>
  </si>
  <si>
    <t>Rhithrogena allobrogica</t>
  </si>
  <si>
    <t>Rhithrogena alpestris</t>
  </si>
  <si>
    <t>Rhithrogena beskidensis</t>
  </si>
  <si>
    <t>Rhithrogena carpatoalpina</t>
  </si>
  <si>
    <t>Rhithrogena corcontica</t>
  </si>
  <si>
    <t>Rhithrogena degrangei</t>
  </si>
  <si>
    <t>Rhithrogena dorieri</t>
  </si>
  <si>
    <t>Rhithrogena germanica</t>
  </si>
  <si>
    <t>Rhithrogena gratianopolitana</t>
  </si>
  <si>
    <t>Rhithrogena grischuna</t>
  </si>
  <si>
    <t>Rhithrogena nivata</t>
  </si>
  <si>
    <t>Rhithrogena savoiensis</t>
  </si>
  <si>
    <t>Rhithrogena semicolorata</t>
  </si>
  <si>
    <t>Torleya major (Klapalek, 195)</t>
  </si>
  <si>
    <t>Antrodia albida</t>
  </si>
  <si>
    <t>Arrhenia auriscalpium</t>
  </si>
  <si>
    <t>Bovista pusilla</t>
  </si>
  <si>
    <t>Cortinarius (Tel.) pulchripes</t>
  </si>
  <si>
    <t>Geopora arenicola</t>
  </si>
  <si>
    <t>Geopora tenuis</t>
  </si>
  <si>
    <t>Mycenella margaritispora</t>
  </si>
  <si>
    <t>Omphalina pyxidata</t>
  </si>
  <si>
    <t>Omphalina velutipes</t>
  </si>
  <si>
    <t>Phellinus hippophaeicola</t>
  </si>
  <si>
    <t>Rhytisma salicinum</t>
  </si>
  <si>
    <t>Sarcoleotia globosa</t>
  </si>
  <si>
    <t>Tulostoma petrii</t>
  </si>
  <si>
    <t>Verpa bohemica</t>
  </si>
  <si>
    <t>Cerura vinula</t>
  </si>
  <si>
    <t>Hyles hippophaes</t>
  </si>
  <si>
    <t>Proserpinus proserpina</t>
  </si>
  <si>
    <t>Cladonia cariosa</t>
  </si>
  <si>
    <t>Cladonia ciliata</t>
  </si>
  <si>
    <t>Cladonia rei</t>
  </si>
  <si>
    <t>Stereocaulon glareosum</t>
  </si>
  <si>
    <t>Stereocaulon incrustatum</t>
  </si>
  <si>
    <t>Stereocaulon tomentosum</t>
  </si>
  <si>
    <t>Microcondylaea compressa (Menke, 1828)</t>
  </si>
  <si>
    <t>Calopteryx virgo meridionalis Sélys, 1853</t>
  </si>
  <si>
    <t>Calopteryx virgo virgo</t>
  </si>
  <si>
    <t>Coenagrion mercuriale</t>
  </si>
  <si>
    <t>Cordulegaster boltonii</t>
  </si>
  <si>
    <t>Gomphus vulgatissimus</t>
  </si>
  <si>
    <t>Onychogomphus forcipatus forcipatus (Linnaeus, 1758)</t>
  </si>
  <si>
    <t>Onychogomphus forcipatus s.l.</t>
  </si>
  <si>
    <t>Onychogomphus forcipatus unguiculatus (Vander Linden, 182)</t>
  </si>
  <si>
    <t>Onychogomphus uncatus (Charpentier, 184)</t>
  </si>
  <si>
    <t>Ophiogomphus cecilia</t>
  </si>
  <si>
    <t>Bryodemella tuberculata (Fabricius, 1775)</t>
  </si>
  <si>
    <t>Chorthippus pullus</t>
  </si>
  <si>
    <t>Epacromius tergestinus (Charpentier, 1825)</t>
  </si>
  <si>
    <t>Locusta migratoria cinerascens (Fabricius, 1781)</t>
  </si>
  <si>
    <t>Pteronemobius lineolatus (Brullé, 1835)</t>
  </si>
  <si>
    <t>Tetrix tuerki</t>
  </si>
  <si>
    <t>Xya variegata Latreille, 189</t>
  </si>
  <si>
    <t>Alosa alosa (Linnaeus, 1758)</t>
  </si>
  <si>
    <t>Alosa fallax (Geoffroy, 1827)</t>
  </si>
  <si>
    <t>Chondrostoma nasus</t>
  </si>
  <si>
    <t>Hucho hucho (Linnaeus, 1758)</t>
  </si>
  <si>
    <t>Lampetra fluviatilis (Linnaeus, 1758)</t>
  </si>
  <si>
    <t>Lampetra planeri (Bloch, 1784)</t>
  </si>
  <si>
    <t>Lampetra zanandreai Vladykov, 1955</t>
  </si>
  <si>
    <t>Parachondrostoma toxostoma (Vallot, 1837)</t>
  </si>
  <si>
    <t>Salmo marmoratus Cuvier, 1829</t>
  </si>
  <si>
    <t xml:space="preserve">Salmo rhodanensis Fowler, 1974                                    </t>
  </si>
  <si>
    <t>Salmo salar (Linnaeus, 1758)</t>
  </si>
  <si>
    <t>Salmo trutta lake f.</t>
  </si>
  <si>
    <t>Telestes muticellus (Risso, 1826)</t>
  </si>
  <si>
    <t>Zingel asper (Linnaeus, 1758)</t>
  </si>
  <si>
    <t>Amphinemura triangularis</t>
  </si>
  <si>
    <t>Besdolus ventralis (Pictet, 1841)</t>
  </si>
  <si>
    <t>Brachyptera braueri (Klapalek, 19)</t>
  </si>
  <si>
    <t>Brachyptera monilicornis (Pictet, 1841)</t>
  </si>
  <si>
    <t>Brachyptera seticornis</t>
  </si>
  <si>
    <t>Brachyptera trifasciata</t>
  </si>
  <si>
    <t>Capnia nigra</t>
  </si>
  <si>
    <t>Capnioneura nemuroides</t>
  </si>
  <si>
    <t>Chloroperla tripunctata</t>
  </si>
  <si>
    <t>Dinocras ferreri</t>
  </si>
  <si>
    <t>Dinocras megacephala</t>
  </si>
  <si>
    <t>Isogenus nubecula Newman, 1833</t>
  </si>
  <si>
    <t>Isoperla carbonaria Aubert, 1953</t>
  </si>
  <si>
    <t>Isoperla orobica</t>
  </si>
  <si>
    <t>Isoperla oxylepis</t>
  </si>
  <si>
    <t>Isoperla rivulorum</t>
  </si>
  <si>
    <t>Leuctra albida</t>
  </si>
  <si>
    <t>Leuctra autumnalis</t>
  </si>
  <si>
    <t>Leuctra elisabethae</t>
  </si>
  <si>
    <t>Leuctra festai Aubert, 1954</t>
  </si>
  <si>
    <t>Leuctra geniculata</t>
  </si>
  <si>
    <t>Leuctra helvetica</t>
  </si>
  <si>
    <t>Leuctra hexacantha</t>
  </si>
  <si>
    <t>Leuctra insubrica</t>
  </si>
  <si>
    <t>Leuctra leptogaster</t>
  </si>
  <si>
    <t>Leuctra meridionalis Aubert, 1951</t>
  </si>
  <si>
    <t>Leuctra moselyi</t>
  </si>
  <si>
    <t>Leuctra niveola</t>
  </si>
  <si>
    <t>Leuctra pseudorosinae</t>
  </si>
  <si>
    <t>Leuctra ravizzai</t>
  </si>
  <si>
    <t>Leuctra schmidi</t>
  </si>
  <si>
    <t>Nemoura avicularis</t>
  </si>
  <si>
    <t>Nemoura cambrica</t>
  </si>
  <si>
    <t>Nemoura flexuosa</t>
  </si>
  <si>
    <t>Nemoura marginata</t>
  </si>
  <si>
    <t>Nemoura obtusa</t>
  </si>
  <si>
    <t>Nemoura sciurus</t>
  </si>
  <si>
    <t>Nemoura uncinata</t>
  </si>
  <si>
    <t>Nemoura undulata</t>
  </si>
  <si>
    <t>Perla abdominalis</t>
  </si>
  <si>
    <t>Perla marginata</t>
  </si>
  <si>
    <t>Protonemura algovia</t>
  </si>
  <si>
    <t>Protonemura brevistyla</t>
  </si>
  <si>
    <t>Protonemura lateralis</t>
  </si>
  <si>
    <t>Protonemura meyeri</t>
  </si>
  <si>
    <t>Protonemura nimborella</t>
  </si>
  <si>
    <t>Protonemura nitida</t>
  </si>
  <si>
    <t>Protonemura praecox</t>
  </si>
  <si>
    <t>Rhabdiopteryx alpina</t>
  </si>
  <si>
    <t>Rhabdiopteryx harperi</t>
  </si>
  <si>
    <t>Rhabdiopteryx neglecta</t>
  </si>
  <si>
    <t>Siphonoperla torrentium</t>
  </si>
  <si>
    <t>Taeniopteryx hubaulti</t>
  </si>
  <si>
    <t>Taeniopteryx kuehtreiberi</t>
  </si>
  <si>
    <t>Taeniopteryx nebulosa (Linnaeus, 1758)</t>
  </si>
  <si>
    <t>Taeniopteryx schoenemundi Mertens, 1923</t>
  </si>
  <si>
    <t>Xanthoperla apicalis (Newman, 1836)</t>
  </si>
  <si>
    <t>Apium nodiflorum (L.) Lag.</t>
  </si>
  <si>
    <t>Apium repens (Jacq.) Lag.</t>
  </si>
  <si>
    <t>Arabis nemorensis (Hoffm.) W. D. J. Koch</t>
  </si>
  <si>
    <t>Bromus racemosus L.</t>
  </si>
  <si>
    <t>Calamagrostis pseudophragmites (Haller f.) Koeler</t>
  </si>
  <si>
    <t>Callitriche cophocarpa Sendtn.</t>
  </si>
  <si>
    <t>Callitriche hamulata W. D. J. Koch</t>
  </si>
  <si>
    <t>Callitriche stagnalis Scop.</t>
  </si>
  <si>
    <t>Carex atrofusca Schkuhr</t>
  </si>
  <si>
    <t>Carex microglochin Wahlenb.</t>
  </si>
  <si>
    <t>Chondrilla chondrilloides (Ard.) H. Karst.</t>
  </si>
  <si>
    <t>Corrigiola litoralis L.</t>
  </si>
  <si>
    <t>Cyperus michelianus (L.) Delile</t>
  </si>
  <si>
    <t>Dactylorhiza lapponica (Hartm.) Soó</t>
  </si>
  <si>
    <t>Epilobium dodonaei Vill.</t>
  </si>
  <si>
    <t>Equisetum ramosissimum Desf.</t>
  </si>
  <si>
    <t>Erucastrum nasturtiifolium (Poir.) O. E. Schulz</t>
  </si>
  <si>
    <t>Glaucium flavum Crantz</t>
  </si>
  <si>
    <t>Gnaphalium luteoalbum L.</t>
  </si>
  <si>
    <t>Hierochloë odorata (L.) P. Beauv.</t>
  </si>
  <si>
    <t>Juncus capitatus Weigel</t>
  </si>
  <si>
    <t>Lomatogonium carinthiacum (Wulfen) Rchb.</t>
  </si>
  <si>
    <t>Myosurus minimus L.</t>
  </si>
  <si>
    <t>Myriophyllum alterniflorum DC.</t>
  </si>
  <si>
    <t>Potamogeton coloratus Hornem.</t>
  </si>
  <si>
    <t>Potamogeton helveticus (G. Fisch.) W. Koch</t>
  </si>
  <si>
    <t>Potamogeton nodosus Poir.</t>
  </si>
  <si>
    <t>Ptychotis saxifraga (L.) Loret &amp; Barrandon</t>
  </si>
  <si>
    <t>Rumex aquaticus L.</t>
  </si>
  <si>
    <t>Sagina subulata (Sw.) C. Presl</t>
  </si>
  <si>
    <t>Salix ×hegetschweileri Heer</t>
  </si>
  <si>
    <t>Salix bicolor Willd.</t>
  </si>
  <si>
    <t>Salix caesia Vill.</t>
  </si>
  <si>
    <t>Salix daphnoides Vill.</t>
  </si>
  <si>
    <t>Salix foetida DC.</t>
  </si>
  <si>
    <t>Salix glabra Scop.</t>
  </si>
  <si>
    <t>Salix glaucosericea Flod.</t>
  </si>
  <si>
    <t>Salix laggeri Wimm.</t>
  </si>
  <si>
    <t>Scrophularia canina L.</t>
  </si>
  <si>
    <t>Senecio erraticus Bertol.</t>
  </si>
  <si>
    <t>Sisymbrium supinum L.</t>
  </si>
  <si>
    <t>Teucrium scordium L.</t>
  </si>
  <si>
    <t>Tofieldia pusilla (Michx.) Pers.</t>
  </si>
  <si>
    <t>Trifolium saxatile All.</t>
  </si>
  <si>
    <t>Veronica acinifolia L.</t>
  </si>
  <si>
    <t>Adicella reducta</t>
  </si>
  <si>
    <t>Agapetus nimbulus</t>
  </si>
  <si>
    <t>Agapetus ochripes</t>
  </si>
  <si>
    <t>Allogamus antennatus</t>
  </si>
  <si>
    <t>Allogamus mendax</t>
  </si>
  <si>
    <t>Allotrichia pallicornis</t>
  </si>
  <si>
    <t>Anisogamus difformis</t>
  </si>
  <si>
    <t>Annitella obscurata</t>
  </si>
  <si>
    <t>Anomalopterygella chauviniana</t>
  </si>
  <si>
    <t>Athripsodes bilineatus</t>
  </si>
  <si>
    <t>Beraeamyia squamosa</t>
  </si>
  <si>
    <t>Beraeodes minutus</t>
  </si>
  <si>
    <t>Brachycentrus maculatus</t>
  </si>
  <si>
    <t>Brachycentrus montanus Klapalek, 1892</t>
  </si>
  <si>
    <t>Brachycentrus subnubilus Curtis, 1834</t>
  </si>
  <si>
    <t>Chaetopterygopsis maclachlani</t>
  </si>
  <si>
    <t>Chaetopteryx gessneri</t>
  </si>
  <si>
    <t>Chaetopteryx major</t>
  </si>
  <si>
    <t>Cryptothrix nebulicola</t>
  </si>
  <si>
    <t>Drusus annulatus</t>
  </si>
  <si>
    <t>Drusus mixtus</t>
  </si>
  <si>
    <t>Ecclisopteryx guttulata</t>
  </si>
  <si>
    <t>Enoicyla reichenbachii</t>
  </si>
  <si>
    <t>Glossosoma bifidum</t>
  </si>
  <si>
    <t>Halesus digitatus</t>
  </si>
  <si>
    <t>Halesus tesselatus</t>
  </si>
  <si>
    <t>Hydatophylax infumatus</t>
  </si>
  <si>
    <t>Hydropsyche fulvipes</t>
  </si>
  <si>
    <t>Hydropsyche saxonica</t>
  </si>
  <si>
    <t>Hydropsyche tenuis</t>
  </si>
  <si>
    <t>Hydroptila ivisa</t>
  </si>
  <si>
    <t>Hydroptila martini</t>
  </si>
  <si>
    <t>Hydroptila occulta</t>
  </si>
  <si>
    <t>Hydroptila tigurina Ris, 1894</t>
  </si>
  <si>
    <t>Ironoquia dubia</t>
  </si>
  <si>
    <t>Ithytrichia lamellaris</t>
  </si>
  <si>
    <t>Lepidostoma basale</t>
  </si>
  <si>
    <t>Lithax obscurus</t>
  </si>
  <si>
    <t>Metanoea flavipennis</t>
  </si>
  <si>
    <t>Metanoea rhaetica</t>
  </si>
  <si>
    <t>Micrasema minimum</t>
  </si>
  <si>
    <t>Micrasema morosum</t>
  </si>
  <si>
    <t>Micrasema setiferum</t>
  </si>
  <si>
    <t>Micropterna fissa</t>
  </si>
  <si>
    <t>Micropterna nycterobia</t>
  </si>
  <si>
    <t>Notidobia ciliaris</t>
  </si>
  <si>
    <t>Orthotrichia angustella McLachlan, 1865</t>
  </si>
  <si>
    <t>Oxyethira simplex Ris, 1897</t>
  </si>
  <si>
    <t>Philopotamus ludificatus</t>
  </si>
  <si>
    <t>Philopotamus montanus</t>
  </si>
  <si>
    <t>Plectrocnemia appennina</t>
  </si>
  <si>
    <t>Polycentropus corniger</t>
  </si>
  <si>
    <t>Polycentropus irroratus</t>
  </si>
  <si>
    <t>Polycentropus kingi</t>
  </si>
  <si>
    <t>Polycentropus morettii</t>
  </si>
  <si>
    <t>Potamophylax luctuosus</t>
  </si>
  <si>
    <t>Potamophylax rotundipennis</t>
  </si>
  <si>
    <t>Rhyacophila albardana</t>
  </si>
  <si>
    <t>Rhyacophila aquitanica</t>
  </si>
  <si>
    <t>Rhyacophila aurata</t>
  </si>
  <si>
    <t>Rhyacophila glareosa</t>
  </si>
  <si>
    <t>Rhyacophila pascoei McLachlan, 1879</t>
  </si>
  <si>
    <t>Rhyacophila praemorsa</t>
  </si>
  <si>
    <t>Rhyacophila pubescens</t>
  </si>
  <si>
    <t>Rhyacophila rectispina</t>
  </si>
  <si>
    <t>Rhyacophila simulatrix</t>
  </si>
  <si>
    <t>Rhyacophila stigmatica</t>
  </si>
  <si>
    <t>Rhyacophila torrentium</t>
  </si>
  <si>
    <t>Rhyacophila tristis</t>
  </si>
  <si>
    <t>Rhyacophila vulgaris</t>
  </si>
  <si>
    <t>Silo piceus</t>
  </si>
  <si>
    <t>Stenophylax mucronatus</t>
  </si>
  <si>
    <t>Tinodes antonioi</t>
  </si>
  <si>
    <t>Tinodes dives</t>
  </si>
  <si>
    <t>Tinodes luscinia</t>
  </si>
  <si>
    <t>Tinodes maclachlani</t>
  </si>
  <si>
    <t>Tinodes maculicornis</t>
  </si>
  <si>
    <t>Tinodes pallidulus</t>
  </si>
  <si>
    <t>Wormaldia copiosa</t>
  </si>
  <si>
    <t>Wormaldia mediana</t>
  </si>
  <si>
    <t>Wormaldia pulla</t>
  </si>
  <si>
    <t>Wormaldia subnigra</t>
  </si>
  <si>
    <t>Wormaldia variegata</t>
  </si>
  <si>
    <t>Andrena nigroaenea</t>
  </si>
  <si>
    <t>Andrena tibialis</t>
  </si>
  <si>
    <t>Lasioglossum aeratum</t>
  </si>
  <si>
    <t>Lasioglossum nigripes</t>
  </si>
  <si>
    <t>Lasioglossum nitidiusculum</t>
  </si>
  <si>
    <t>Lasioglossum parvulum</t>
  </si>
  <si>
    <t>Megachile circumcincta</t>
  </si>
  <si>
    <t>Aloina aloides (Schultz) Kindb.</t>
  </si>
  <si>
    <t>Aloina ambigua (Bruch &amp; Schimp.) Limpr.</t>
  </si>
  <si>
    <t>Aloina brevirostris (Hook. &amp; Grev.) Kindb.</t>
  </si>
  <si>
    <t>Aloina obliquifolia (Müll.Hal.) Broth.</t>
  </si>
  <si>
    <t>Archidium alternifolium (Hedw.) Mitt.</t>
  </si>
  <si>
    <t>Bryum ruderale Crundw. &amp; Nyholm</t>
  </si>
  <si>
    <t>Bryum subapiculatum Hampe</t>
  </si>
  <si>
    <t>Dicranella howei Renauld &amp; Cardot</t>
  </si>
  <si>
    <t>Ditrichum lineare (Sw.) Lindb.</t>
  </si>
  <si>
    <t>Ephemerum minutissimum Lindb.</t>
  </si>
  <si>
    <t>Hydrogonium consanguineum (Thwaites &amp; Mitt.) Hilp.</t>
  </si>
  <si>
    <t>Hygroamblystegium humile (P.Beauv.) Vanderp. &amp; al.</t>
  </si>
  <si>
    <t>Philonotis marchica (Hedw.) Brid.</t>
  </si>
  <si>
    <t>Physcomitrium eurystomum Sendtn.</t>
  </si>
  <si>
    <t>Pohlia melanodon (Brid.) A.J.Shaw</t>
  </si>
  <si>
    <t>Pseudephemerum nitidum (Hedw.) Loeske</t>
  </si>
  <si>
    <t>Riccardia incurvata Lindb.</t>
  </si>
  <si>
    <t>Riccia canaliculata Hoffm.</t>
  </si>
  <si>
    <t>Riccia cavernosa Hoffm.</t>
  </si>
  <si>
    <t>Riccia huebeneriana Lindenb.</t>
  </si>
  <si>
    <t>Achnatherum calamagrostis (L.) P. Beauv.</t>
  </si>
  <si>
    <t>Alisma lanceolatum With.</t>
  </si>
  <si>
    <t>Anchusa officinalis L.</t>
  </si>
  <si>
    <t>Apera interrupta (L.) P. Beauv.</t>
  </si>
  <si>
    <t>Arabis nova Vill.</t>
  </si>
  <si>
    <t>Barbarea intermedia Boreau</t>
  </si>
  <si>
    <t>Bidens tripartita L. subsp. tripartita</t>
  </si>
  <si>
    <t>Blackstonia acuminata (W. D. J. Koch &amp; Ziz) Domin</t>
  </si>
  <si>
    <t>Blitum virgatum L.</t>
  </si>
  <si>
    <t>Callitriche palustris L.</t>
  </si>
  <si>
    <t>Carduus acanthoides L.</t>
  </si>
  <si>
    <t>Carduus crispus L.</t>
  </si>
  <si>
    <t>Carduus nutans L. subsp. nutans</t>
  </si>
  <si>
    <t>Carduus nutans subsp. platylepis (Rchb. &amp; Saut.) Nyman</t>
  </si>
  <si>
    <t>Carex demissa Hornem.</t>
  </si>
  <si>
    <t>Carex viridula Michx.</t>
  </si>
  <si>
    <t>Centaurium pulchellum (Sw.) Druce</t>
  </si>
  <si>
    <t>Chenopodium botrys L.</t>
  </si>
  <si>
    <t>Chondrilla juncea L.</t>
  </si>
  <si>
    <t>Coronopus squamatus (Forssk.) Asch.</t>
  </si>
  <si>
    <t>Crepis foetida L.</t>
  </si>
  <si>
    <t>Cyperus flavescens L.</t>
  </si>
  <si>
    <t>Descurainia sophia (L.) Prantl</t>
  </si>
  <si>
    <t>Echinops sphaerocephalus L.</t>
  </si>
  <si>
    <t>Eleocharis austriaca Hayek</t>
  </si>
  <si>
    <t>Eleocharis mamillata H. Lindb.</t>
  </si>
  <si>
    <t>Eleocharis ovata (Roth) Roem. &amp; Schult.</t>
  </si>
  <si>
    <t>Eleocharis palustris (L.) Roem. &amp; Schult.</t>
  </si>
  <si>
    <t>Elymus athericus (Link) Kerguélen</t>
  </si>
  <si>
    <t>Epipactis atrorubens Besser</t>
  </si>
  <si>
    <t>Filago arvensis L.</t>
  </si>
  <si>
    <t>Gnaphalium uliginosum L.</t>
  </si>
  <si>
    <t>Gypsophila muralis L.</t>
  </si>
  <si>
    <t>Hippophaë rhamnoides L.</t>
  </si>
  <si>
    <t>Hyoscyamus niger L.</t>
  </si>
  <si>
    <t>Hypericum humifusum L.</t>
  </si>
  <si>
    <t>Inula conyzae (Griess.) Meikle</t>
  </si>
  <si>
    <t>Inula helvetica Weber</t>
  </si>
  <si>
    <t>Isolepis setacea (L.) R. Br.</t>
  </si>
  <si>
    <t>Juncus bufonius L.</t>
  </si>
  <si>
    <t>Juncus compressus Jacq.</t>
  </si>
  <si>
    <t>Juncus sphaerocarpus Nees</t>
  </si>
  <si>
    <t>Juncus subnodulosus Schrank</t>
  </si>
  <si>
    <t>Juncus tenageia L. f.</t>
  </si>
  <si>
    <t>Kickxia elatine (L.) Dumort.</t>
  </si>
  <si>
    <t>Kickxia spuria (L.) Dumort.</t>
  </si>
  <si>
    <t>Leontodon saxatilis Lam.</t>
  </si>
  <si>
    <t>Lepidium graminifolium L.</t>
  </si>
  <si>
    <t>Lepidium ruderale L.</t>
  </si>
  <si>
    <t>Lythrum portula (L.) D. A. Webb</t>
  </si>
  <si>
    <t>Marrubium vulgare L.</t>
  </si>
  <si>
    <t>Melilotus altissimus Thuill.</t>
  </si>
  <si>
    <t>Minuartia hybrida (Vill.) Schischk.</t>
  </si>
  <si>
    <t>Nepeta cataria L.</t>
  </si>
  <si>
    <t>Odontites vulgaris Moench</t>
  </si>
  <si>
    <t>Ononis spinosa L. subsp. spinosa</t>
  </si>
  <si>
    <t>Onopordum acanthium L.</t>
  </si>
  <si>
    <t>Papaver dubium subsp. lecoqii (Lamotte) Syme</t>
  </si>
  <si>
    <t>Plantago major subsp. intermedia (Gilib.) Lange</t>
  </si>
  <si>
    <t>Poa compressa L.</t>
  </si>
  <si>
    <t>Polygonum hydropiper L.</t>
  </si>
  <si>
    <t>Polygonum minus Huds.</t>
  </si>
  <si>
    <t>Polygonum mite Schrank</t>
  </si>
  <si>
    <t>Potentilla supina L.</t>
  </si>
  <si>
    <t>Puccinellia distans (Jacq.) Parl.</t>
  </si>
  <si>
    <t>Pulicaria dysenterica (L.) Bernh.</t>
  </si>
  <si>
    <t>Ranunculus sceleratus L.</t>
  </si>
  <si>
    <t>Reseda luteola L.</t>
  </si>
  <si>
    <t>Rorippa ×anceps (Wahlenb.) Rchb.</t>
  </si>
  <si>
    <t>Rorippa amphibia (L.) Besser</t>
  </si>
  <si>
    <t>Rorippa islandica (Gunnerus) Borbás</t>
  </si>
  <si>
    <t>Rorippa palustris (L.) Besser</t>
  </si>
  <si>
    <t>Rumex pulcher L.</t>
  </si>
  <si>
    <t>Rumex sanguineus L.</t>
  </si>
  <si>
    <t>Rumex scutatus L.</t>
  </si>
  <si>
    <t>Sagina apetala subsp. erecta F. Herm.</t>
  </si>
  <si>
    <t>Saxifraga tridactylites L.</t>
  </si>
  <si>
    <t>Schoenoplectus lacustris (L.) Palla</t>
  </si>
  <si>
    <t>Schoenoplectus mucronatus (L.) Palla</t>
  </si>
  <si>
    <t>Schoenoplectus pungens (Vahl) Palla</t>
  </si>
  <si>
    <t>Schoenoplectus supinus (L.) Palla</t>
  </si>
  <si>
    <t>Schoenoplectus tabernaemontani (C. C. Gmel.) Palla</t>
  </si>
  <si>
    <t>Schoenoplectus triqueter (L.) Palla</t>
  </si>
  <si>
    <t>Scrophularia juratensis Schleich.</t>
  </si>
  <si>
    <t>Sedum album L.</t>
  </si>
  <si>
    <t>Sedum montanum Songeon &amp; E. P. Perrier</t>
  </si>
  <si>
    <t>Sedum sexangulare L.</t>
  </si>
  <si>
    <t>Senecio aquaticus Hill</t>
  </si>
  <si>
    <t>Senecio viscosus L.</t>
  </si>
  <si>
    <t>Sisymbrium austriacum Jacq.</t>
  </si>
  <si>
    <t>Spergularia rubra (L.) J. Presl &amp; C. Presl</t>
  </si>
  <si>
    <t>Thlaspi perfoliatum L.</t>
  </si>
  <si>
    <t>Tragopogon dubius Scop.</t>
  </si>
  <si>
    <t>Trifolium fragiferum L.</t>
  </si>
  <si>
    <t>Turritis glabra L.</t>
  </si>
  <si>
    <t>Verbascum blattaria L.</t>
  </si>
  <si>
    <t>Verbascum densiflorum Bertol.</t>
  </si>
  <si>
    <t>Verbascum lychnitis L.</t>
  </si>
  <si>
    <t>Verbascum nigrum L.</t>
  </si>
  <si>
    <t>Verbascum phlomoides L.</t>
  </si>
  <si>
    <t>Verbascum pulverulentum Vill.</t>
  </si>
  <si>
    <t>Verbascum thapsus L. subsp. thapsus</t>
  </si>
  <si>
    <t>Veronica anagallis-aquatica L.</t>
  </si>
  <si>
    <t>Veronica anagalloides Guss.</t>
  </si>
  <si>
    <t>Veronica beccabunga L.</t>
  </si>
  <si>
    <t>Veronica catenata Pennell</t>
  </si>
  <si>
    <t>Veronica scutellata L.</t>
  </si>
  <si>
    <t>Vincetoxicum hirundinaria Medik.</t>
  </si>
  <si>
    <t>Vulpia bromoides (L.) Gray</t>
  </si>
  <si>
    <t>Vulpia myuros (L.) C. C. Gmel.</t>
  </si>
  <si>
    <t>Melitta nigricans</t>
  </si>
  <si>
    <t>Tetralonia salicariae</t>
  </si>
  <si>
    <t>Acrocephalus scirpaceus</t>
  </si>
  <si>
    <t>Anas clypeata</t>
  </si>
  <si>
    <t>Anas crecca</t>
  </si>
  <si>
    <t>Anas querquedula</t>
  </si>
  <si>
    <t xml:space="preserve">Anas strepera                           </t>
  </si>
  <si>
    <t xml:space="preserve">Aythya ferina                           </t>
  </si>
  <si>
    <t>Aythya fuligula (Linnaeus, 1758)</t>
  </si>
  <si>
    <t>Bucephala clangula</t>
  </si>
  <si>
    <t>Locustella luscinioides (Savi, 1824)</t>
  </si>
  <si>
    <t>Mergus serrator</t>
  </si>
  <si>
    <t>Netta rufina (Pallas, 1773)</t>
  </si>
  <si>
    <t>Panurus biarmicus (Linnaeus, 1758)</t>
  </si>
  <si>
    <t>Porzana parva</t>
  </si>
  <si>
    <t>Porzana porzana</t>
  </si>
  <si>
    <t>Porzana pusilla</t>
  </si>
  <si>
    <t>Bryum intermedium (Brid.) Blandow</t>
  </si>
  <si>
    <t>Cinclidotus danubicus Schiffn. &amp; Baumgartner</t>
  </si>
  <si>
    <t>Cinclidotus fontinaloides (Hedw.) P.Beauv.</t>
  </si>
  <si>
    <t>Cinclidotus riparius (Brid.) Arn.</t>
  </si>
  <si>
    <t>Didymodon sinuosus (Mitt.) Delogne</t>
  </si>
  <si>
    <t>Hydrogonium bolleanum (Müll.Hal.) A.Jaeger</t>
  </si>
  <si>
    <t>Hygroamblystegium fluviatile (Hedw.) Loeske</t>
  </si>
  <si>
    <t>Hygroamblystegium tenax (Hedw.) Jenn.</t>
  </si>
  <si>
    <t>Leskea polycarpa Hedw.</t>
  </si>
  <si>
    <t>Orthotrichum cupulatum riparium Huebener</t>
  </si>
  <si>
    <t>Oxyrrhynchium speciosum (Brid.) Warnst.</t>
  </si>
  <si>
    <t>Riccia rhenana Müll.Frib.</t>
  </si>
  <si>
    <t>Riella notarisii (Mont.) Mont.</t>
  </si>
  <si>
    <t>Schistidium rivulare aggr.</t>
  </si>
  <si>
    <t>Tortella humilis (Hedw.) Jenn.</t>
  </si>
  <si>
    <t>Agonum impressum (Panzer, 1796)</t>
  </si>
  <si>
    <t>Stenolophus discophorus (Fischer von Waldheim, 1823)</t>
  </si>
  <si>
    <t>Agonum piceum</t>
  </si>
  <si>
    <t>Asaphidion austriacum</t>
  </si>
  <si>
    <t>Badister dilatatus</t>
  </si>
  <si>
    <t>Badister peltatuspeltatus</t>
  </si>
  <si>
    <t>Chlaenius tristis</t>
  </si>
  <si>
    <t>Platynus longiventris Mannerheim, 1825</t>
  </si>
  <si>
    <t>Astacus astacus Linnaeus, 1758</t>
  </si>
  <si>
    <t>Baetis buceratus</t>
  </si>
  <si>
    <t>Baetis liebenauae Keffermüller, 1974</t>
  </si>
  <si>
    <t>Baetis pentaphlebodes Ujhelyi, 1966</t>
  </si>
  <si>
    <t>Caenis lactea</t>
  </si>
  <si>
    <t>Choroterpes picteti Eaton, 1871</t>
  </si>
  <si>
    <t>Ecdyonurus insignis</t>
  </si>
  <si>
    <t>Ephemera glaucops Pictet, 1843-1845</t>
  </si>
  <si>
    <t>Ephemera lineata</t>
  </si>
  <si>
    <t>Ephemera vulgata</t>
  </si>
  <si>
    <t>Ephemerella notata</t>
  </si>
  <si>
    <t>Ephoron virgo</t>
  </si>
  <si>
    <t>Heptagenia coerulans</t>
  </si>
  <si>
    <t>Heptagenia longicauda</t>
  </si>
  <si>
    <t>Heptagenia sulphurea</t>
  </si>
  <si>
    <t>Leptophlebia marginata</t>
  </si>
  <si>
    <t>Leptophlebia vespertina (Linnaeus, 1758)</t>
  </si>
  <si>
    <t>Potamanthus luteus</t>
  </si>
  <si>
    <t>Procloeon bifidum</t>
  </si>
  <si>
    <t>Procloeon pennulatum</t>
  </si>
  <si>
    <t>Siphlonurus aestivalis</t>
  </si>
  <si>
    <t>Bisporella scolochloae</t>
  </si>
  <si>
    <t>Dasyscyphella acutipilosa</t>
  </si>
  <si>
    <t>Lachnum controversum</t>
  </si>
  <si>
    <t>Lophodermium arundinaceum</t>
  </si>
  <si>
    <t>Marasmius limosus</t>
  </si>
  <si>
    <t>Massarina arundinacea</t>
  </si>
  <si>
    <t>Mycena belliarum</t>
  </si>
  <si>
    <t>Puccinia magnusiana</t>
  </si>
  <si>
    <t>Scirrhia rimosa</t>
  </si>
  <si>
    <t>Sigarispora arundinis</t>
  </si>
  <si>
    <t>Tapesia evilescens</t>
  </si>
  <si>
    <t>Tapesia hydrophila</t>
  </si>
  <si>
    <t xml:space="preserve">Tapesia retincola </t>
  </si>
  <si>
    <t>Anisus vortex  (Linnaeus, 1758)</t>
  </si>
  <si>
    <t>Anisus vorticulus  (Troschel, 1834)</t>
  </si>
  <si>
    <t>Anodonta anatina (Linnaeus, 1758)</t>
  </si>
  <si>
    <t>Anodonta cygnea</t>
  </si>
  <si>
    <t>Anodonta exulcerata</t>
  </si>
  <si>
    <t>Bithynia leachii  (Sheppard, 1823)</t>
  </si>
  <si>
    <t>Gyraulus acronicus  (A. Férussac, 187)</t>
  </si>
  <si>
    <t>Gyraulus laevis  (Alder, 1838)</t>
  </si>
  <si>
    <t>Marstoniopsis insubrica  (Küster, 1853)</t>
  </si>
  <si>
    <t>Physa fontinalis  (Linnaeus, 1758)</t>
  </si>
  <si>
    <t>Pisidium conventus  Clessin, 1877</t>
  </si>
  <si>
    <t>Pisidium lilljeborgii  Clessin, 1886</t>
  </si>
  <si>
    <t>Pisidium pseudosphaerium  J. Favre, 1927</t>
  </si>
  <si>
    <t>Pisidium pulchellum  Jenyns, 1832</t>
  </si>
  <si>
    <t>Pisidium tenuilineatum  Stelfox, 1918</t>
  </si>
  <si>
    <t>Radix ampla  (W. Hartmann, 1821)</t>
  </si>
  <si>
    <t>Segmentina nitida  (O.F. Müller, 1774)</t>
  </si>
  <si>
    <t>Theodoxus fluviatilis  (Linnaeus, 1758)</t>
  </si>
  <si>
    <t>Unio crassus Philipson, 1788</t>
  </si>
  <si>
    <t>Unio mancus Lamarck, 1819</t>
  </si>
  <si>
    <t>Unio pictorum</t>
  </si>
  <si>
    <t>Unio tumidus</t>
  </si>
  <si>
    <t>Valvata macrostoma  Mörch, 1864</t>
  </si>
  <si>
    <t>Valvata piscinalis alpestris Küster, 1853</t>
  </si>
  <si>
    <t>Valvata studeri  Boeters &amp; Falkner, 1998</t>
  </si>
  <si>
    <t>Viviparus contectus  (Millet, 1813)</t>
  </si>
  <si>
    <t>Aeshna isoceles</t>
  </si>
  <si>
    <t>Brachytron pratense</t>
  </si>
  <si>
    <t>Calopteryx splendens caprai Conci, 1956</t>
  </si>
  <si>
    <t>Calopteryx splendens splendens (Harris, 1782)</t>
  </si>
  <si>
    <t>Coenagrion ornatum (Sélys, 185)</t>
  </si>
  <si>
    <t>Epitheca bimaculata</t>
  </si>
  <si>
    <t>Gomphus pulchellus Sélys, 184</t>
  </si>
  <si>
    <t>Gomphus simillimus</t>
  </si>
  <si>
    <t>Leucorrhinia caudalis</t>
  </si>
  <si>
    <t>Sympecma paedisca</t>
  </si>
  <si>
    <t>Sympetrum danae</t>
  </si>
  <si>
    <t>Alosa agone (Scopoli, 1786)</t>
  </si>
  <si>
    <t>Anguilla anguilla</t>
  </si>
  <si>
    <t>Barbus barbus (Linnaeus, 1758)</t>
  </si>
  <si>
    <t>Barbus caninus (Risso, 1826)</t>
  </si>
  <si>
    <t>Barbus plebejus</t>
  </si>
  <si>
    <t>Chondrostoma soetta (Linnaeus, 1758)</t>
  </si>
  <si>
    <t>Misgurnus fossilis (Linnaeus, 1758)</t>
  </si>
  <si>
    <t>Padogobius bonelli (Guenther, 1861)</t>
  </si>
  <si>
    <t xml:space="preserve">Sabanejewia larvata (De Filippi, 1859)                                   </t>
  </si>
  <si>
    <t xml:space="preserve">Salmo labrax Pallas, 1814                                         </t>
  </si>
  <si>
    <t>Salvelinus profundus Schillinger, 191</t>
  </si>
  <si>
    <t>Salvelinus umbla</t>
  </si>
  <si>
    <t>Besdolus imhoffi</t>
  </si>
  <si>
    <t>Isoperla obscura</t>
  </si>
  <si>
    <t>Perlodes dispar</t>
  </si>
  <si>
    <t>Alisma gramineum Lej.</t>
  </si>
  <si>
    <t>Arenaria gothica Fr.</t>
  </si>
  <si>
    <t>Armeria alpina var. purpurea (W. D. J. Koch) E. Baumann</t>
  </si>
  <si>
    <t>Baldellia ranunculoides (L.) Parl.</t>
  </si>
  <si>
    <t>Berula erecta (Huds.) Coville</t>
  </si>
  <si>
    <t>Butomus umbellatus L.</t>
  </si>
  <si>
    <t>Caldesia parnassifolia (L.) Parl.</t>
  </si>
  <si>
    <t>Callitriche obtusangula Le Gall</t>
  </si>
  <si>
    <t>Cardamine dentata Schult.</t>
  </si>
  <si>
    <t>Ceratophyllum demersum L.</t>
  </si>
  <si>
    <t>Ceratophyllum submersum L.</t>
  </si>
  <si>
    <t>Deschampsia littoralis (Gaudin) Reut.</t>
  </si>
  <si>
    <t>Elatine alsinastrum L.</t>
  </si>
  <si>
    <t>Elatine hexandra (Lapierre) DC.</t>
  </si>
  <si>
    <t>Elatine hydropiper L.</t>
  </si>
  <si>
    <t>Eleocharis acicularis (L.) Roem. &amp; Schult.</t>
  </si>
  <si>
    <t>Fimbristylis annua (All.) Roem. &amp; Schult.</t>
  </si>
  <si>
    <t>Glyceria maxima (Hartm.) Holmb.</t>
  </si>
  <si>
    <t>Hippuris vulgaris L.</t>
  </si>
  <si>
    <t>Hottonia palustris L.</t>
  </si>
  <si>
    <t>Hydrocharis morsus-ranae L.</t>
  </si>
  <si>
    <t>Isoëtes echinospora Durieu</t>
  </si>
  <si>
    <t>Isoëtes lacustris L.</t>
  </si>
  <si>
    <t>Leersia oryzoides (L.) Sw.</t>
  </si>
  <si>
    <t>Lemna gibba L.</t>
  </si>
  <si>
    <t>Lemna minor L.</t>
  </si>
  <si>
    <t>Lemna trisulca L.</t>
  </si>
  <si>
    <t>Littorella uniflora (L.) Asch.</t>
  </si>
  <si>
    <t>Marsilea quadrifolia L.</t>
  </si>
  <si>
    <t>Myosotis cespitosa Schultz</t>
  </si>
  <si>
    <t>Myosotis rehsteineri Wartm.</t>
  </si>
  <si>
    <t>Myriophyllum verticillatum L.</t>
  </si>
  <si>
    <t>Najas marina L.</t>
  </si>
  <si>
    <t>Najas minor All.</t>
  </si>
  <si>
    <t>Nuphar lutea (L.) Sm.</t>
  </si>
  <si>
    <t>Nuphar pumila (Timm) DC.</t>
  </si>
  <si>
    <t>Nymphaea alba L.</t>
  </si>
  <si>
    <t>Nymphoides peltata (S. G. Gmel.) Kuntze</t>
  </si>
  <si>
    <t>Pilularia globulifera L.</t>
  </si>
  <si>
    <t>Poa palustris L.</t>
  </si>
  <si>
    <t>Polygonum amphibium L.</t>
  </si>
  <si>
    <t>Potamogeton ×angustifolius Bercht. &amp; J. Presl</t>
  </si>
  <si>
    <t>Potamogeton ×decipiens Nolte</t>
  </si>
  <si>
    <t>Potamogeton ×nitens Weber</t>
  </si>
  <si>
    <t>Potamogeton acutifolius Link</t>
  </si>
  <si>
    <t>Potamogeton alpinus Balb.</t>
  </si>
  <si>
    <t>Potamogeton berchtoldii Fieber</t>
  </si>
  <si>
    <t>Potamogeton crispus L.</t>
  </si>
  <si>
    <t>Potamogeton filiformis Pers.</t>
  </si>
  <si>
    <t>Potamogeton friesii Rupr.</t>
  </si>
  <si>
    <t>Potamogeton gramineus L.</t>
  </si>
  <si>
    <t>Potamogeton lucens L.</t>
  </si>
  <si>
    <t>Potamogeton obtusifolius Mert. &amp; W. D. J. Koch</t>
  </si>
  <si>
    <t>Potamogeton pectinatus L.</t>
  </si>
  <si>
    <t>Potamogeton perfoliatus L.</t>
  </si>
  <si>
    <t>Potamogeton polygonifolius Pourr.</t>
  </si>
  <si>
    <t>Potamogeton praelongus Wulfen</t>
  </si>
  <si>
    <t>Potamogeton pusillus L.</t>
  </si>
  <si>
    <t>Potamogeton trichoides Cham. &amp; Schltdl.</t>
  </si>
  <si>
    <t>Ranunculus aquatilis L.</t>
  </si>
  <si>
    <t>Ranunculus circinatus Sibth.</t>
  </si>
  <si>
    <t>Ranunculus lingua L.</t>
  </si>
  <si>
    <t>Ranunculus peltatus Schrank</t>
  </si>
  <si>
    <t>Ranunculus peltatus Schrank subsp. peltatus</t>
  </si>
  <si>
    <t>Ranunculus reptans L.</t>
  </si>
  <si>
    <t>Ranunculus rionii Lagger</t>
  </si>
  <si>
    <t>Ranunculus trichophyllus Chaix</t>
  </si>
  <si>
    <t>Ranunculus trichophyllus subsp. eradicatus (Laest.) C. D. K. Cook</t>
  </si>
  <si>
    <t>Sagittaria sagittifolia L.</t>
  </si>
  <si>
    <t>Scrophularia umbrosa Dumort.</t>
  </si>
  <si>
    <t>Sium latifolium L.</t>
  </si>
  <si>
    <t>Sparganium angustifolium Michx.</t>
  </si>
  <si>
    <t>Sparganium emersum Rehmann</t>
  </si>
  <si>
    <t>Sparganium erectum L.</t>
  </si>
  <si>
    <t>Sparganium erectum subsp. microcarpum (Neuman) Domin</t>
  </si>
  <si>
    <t>Sparganium erectum subsp. neglectum (Beeby) K. Richt.</t>
  </si>
  <si>
    <t>Spirodela polyrhiza (L.) Schleid.</t>
  </si>
  <si>
    <t>Trapa natans L.</t>
  </si>
  <si>
    <t>Typha angustifolia L.</t>
  </si>
  <si>
    <t>Typha shuttleworthii W. D. J. Koch &amp; Sond.</t>
  </si>
  <si>
    <t>Utricularia ochroleuca R. W. Hartm.</t>
  </si>
  <si>
    <t>Utricularia stygia G. Thor</t>
  </si>
  <si>
    <t>Utricularia vulgaris L.</t>
  </si>
  <si>
    <t>Zannichellia palustris L.</t>
  </si>
  <si>
    <t>Agapetus laniger</t>
  </si>
  <si>
    <t>Agraylea multipunctata</t>
  </si>
  <si>
    <t>Agrypnia picta Kolenati, 1848</t>
  </si>
  <si>
    <t>Agrypnia varia</t>
  </si>
  <si>
    <t>Anabolia lombarda</t>
  </si>
  <si>
    <t>Athripsodes leucophaeus (Rambur, 1842)</t>
  </si>
  <si>
    <t>Ceraclea annulicornis</t>
  </si>
  <si>
    <t>Ceraclea aurea</t>
  </si>
  <si>
    <t>Ceraclea fulva</t>
  </si>
  <si>
    <t>Ceraclea nigronervosa</t>
  </si>
  <si>
    <t>Ceraclea riparia</t>
  </si>
  <si>
    <t>Ceraclea senilis</t>
  </si>
  <si>
    <t>Chimarra marginata</t>
  </si>
  <si>
    <t>Cyrnus flavidus</t>
  </si>
  <si>
    <t>Hydropsyche bulbifera</t>
  </si>
  <si>
    <t>Hydropsyche exocellata</t>
  </si>
  <si>
    <t>Hydropsyche guttata</t>
  </si>
  <si>
    <t>Hydropsyche modesta</t>
  </si>
  <si>
    <t>Hydroptila brissaga</t>
  </si>
  <si>
    <t>Hydroptila rheni</t>
  </si>
  <si>
    <t>Hydroptila simulans</t>
  </si>
  <si>
    <t>Hydroptila sparsa</t>
  </si>
  <si>
    <t>Ithytrichia clavata</t>
  </si>
  <si>
    <t>Limnephilus flavospinosus</t>
  </si>
  <si>
    <t>Limnephilus politus McLachlan, 1865</t>
  </si>
  <si>
    <t>Molanna albicans</t>
  </si>
  <si>
    <t>Mystacides nigra</t>
  </si>
  <si>
    <t>Neureclipsis bimaculata</t>
  </si>
  <si>
    <t>Oxyethira flavicornis</t>
  </si>
  <si>
    <t>Platyphylax frauenfeldi</t>
  </si>
  <si>
    <t>Psychomyia fragilis</t>
  </si>
  <si>
    <t>Sericostoma galeatum</t>
  </si>
  <si>
    <t>Stactobiella risi</t>
  </si>
  <si>
    <t>Hyla arborea</t>
  </si>
  <si>
    <t>Lissotriton helveticus</t>
  </si>
  <si>
    <t>Cleistocarpidium palustre (Bruch &amp; Schimp.) Ochyra &amp; Bedn.-Ochyra</t>
  </si>
  <si>
    <t>Microbryum floerkeanum (F.Weber &amp; D.Mohr) Schimp.</t>
  </si>
  <si>
    <t>Weissia squarrosa (Nees &amp; Hornsch.) Müll.Hal.</t>
  </si>
  <si>
    <t>Arthroplea congener Bengstsson, 198</t>
  </si>
  <si>
    <t>Anisus spirorbis  (Linnaeus, 1758)</t>
  </si>
  <si>
    <t>Tetrix ceperoi</t>
  </si>
  <si>
    <t>Bidens cernua L.</t>
  </si>
  <si>
    <t>Blackstonia perfoliata (L.) Huds.</t>
  </si>
  <si>
    <t>Carex bohemica Schreb.</t>
  </si>
  <si>
    <t>Cicuta virosa L.</t>
  </si>
  <si>
    <t>Juncus bulbosus L.</t>
  </si>
  <si>
    <t>Limosella aquatica L.</t>
  </si>
  <si>
    <t>Lindernia procumbens (Krock.) Borbás</t>
  </si>
  <si>
    <t>Ludwigia palustris (L.) Elliott</t>
  </si>
  <si>
    <t>Lysimachia thyrsiflora L.</t>
  </si>
  <si>
    <t>Lythrum hyssopifolia L.</t>
  </si>
  <si>
    <t>Ranunculus sardous Crantz</t>
  </si>
  <si>
    <t>Rumex maritimus L.</t>
  </si>
  <si>
    <t>Sagina nodosa (L.) Fenzl</t>
  </si>
  <si>
    <t>Samolus valerandi L.</t>
  </si>
  <si>
    <t>Utricularia bremii Heer</t>
  </si>
  <si>
    <t>Utricularia intermedia Hayne</t>
  </si>
  <si>
    <t>Utricularia minor L.</t>
  </si>
  <si>
    <t>Agrypnia obsoleta</t>
  </si>
  <si>
    <t>Anabolia brevipennis</t>
  </si>
  <si>
    <t>Holocentropus dubius</t>
  </si>
  <si>
    <t>Holocentropus picicornis</t>
  </si>
  <si>
    <t>Holocentropus stagnalis</t>
  </si>
  <si>
    <t>Hydroptila dampfi</t>
  </si>
  <si>
    <t>Hydroptila pulchricornis</t>
  </si>
  <si>
    <t>Limnephilus affinis</t>
  </si>
  <si>
    <t>Limnephilus algosus</t>
  </si>
  <si>
    <t>Limnephilus binotatus</t>
  </si>
  <si>
    <t>Limnephilus bipunctatus</t>
  </si>
  <si>
    <t>Limnephilus borealis</t>
  </si>
  <si>
    <t>Limnephilus elegans</t>
  </si>
  <si>
    <t>Limnephilus helveticus</t>
  </si>
  <si>
    <t>Limnephilus incisus</t>
  </si>
  <si>
    <t>Limnephilus italicus</t>
  </si>
  <si>
    <t>Limnephilus vittatus</t>
  </si>
  <si>
    <t>Nemotaulius punctatolineatus</t>
  </si>
  <si>
    <t>Oecetis furva</t>
  </si>
  <si>
    <t>Oligostomis reticulata</t>
  </si>
  <si>
    <t>Triaenodes bicolor</t>
  </si>
  <si>
    <t>Tricholeiochiton fagesii</t>
  </si>
  <si>
    <t>Bombus muscorum</t>
  </si>
  <si>
    <t>Hylaeus moricei</t>
  </si>
  <si>
    <t>Hylaeus pectoralis</t>
  </si>
  <si>
    <t>Hylaeus pfankuchi</t>
  </si>
  <si>
    <t>Ardea purpurea Linnaeus, 1766</t>
  </si>
  <si>
    <t>Carpodacus erythrinus</t>
  </si>
  <si>
    <t>Numenius arquata (Linnaeus, 1758)</t>
  </si>
  <si>
    <t>Remiz pendulinus</t>
  </si>
  <si>
    <t>Amblystegium radicale (P.Beauv.) Schimp.</t>
  </si>
  <si>
    <t>Aulacomnium palustre (Hedw.) Schwägr.</t>
  </si>
  <si>
    <t>Barbilophozia kunzeana (Huebener) Müll.Frib.</t>
  </si>
  <si>
    <t>Brachythecium mildeanum (Schimp.) Schimp.</t>
  </si>
  <si>
    <t>Brachythecium turgidum (Hartm.) Kindb.</t>
  </si>
  <si>
    <t>Breidleria pratensis (Spruce) Loeske</t>
  </si>
  <si>
    <t>Breutelia chrysocoma (Hedw.) Lindb.</t>
  </si>
  <si>
    <t>Bryum pseudotriquetrum subsp. neodamense (Itzigs.) J.J.Amann</t>
  </si>
  <si>
    <t>Bryum uliginosum (Brid.) Bruch &amp; Schimp.</t>
  </si>
  <si>
    <t>Calliergon cordifolium (Hedw.) Kindb.</t>
  </si>
  <si>
    <t>Calliergon giganteum (Schimp.) Kindb.</t>
  </si>
  <si>
    <t>Calliergon richardsonii (Mitt.) Kindb.</t>
  </si>
  <si>
    <t>Calliergonella lindbergii (Mitt.) Hedenäs</t>
  </si>
  <si>
    <t>Cephalozia loitlesbergeri Schiffn.</t>
  </si>
  <si>
    <t>Cephaloziella hampeana (Nees) Loeske</t>
  </si>
  <si>
    <t>Cephaloziella spinigera (Lindb.) Jørg.</t>
  </si>
  <si>
    <t>Cinclidium stygium Sw.</t>
  </si>
  <si>
    <t>Dicranum bonjeanii De Not.</t>
  </si>
  <si>
    <t>Drepanocladus sendtneri (H.Müll.) Warnst.</t>
  </si>
  <si>
    <t>Drepanocladus trifarius (F.Weber &amp; D.Mohr) Paris</t>
  </si>
  <si>
    <t>Drepanocladus turgescens (T.Jensen) Broth.</t>
  </si>
  <si>
    <t>Hamatocaulis vernicosus (Mitt.) Hedenäs</t>
  </si>
  <si>
    <t>Helodium blandowii (F.Weber &amp; D.Mohr) Warnst.</t>
  </si>
  <si>
    <t>Hypnum imponens Hedw.</t>
  </si>
  <si>
    <t>Meesia longiseta Hedw.</t>
  </si>
  <si>
    <t>Meesia triquetra (Jolycl.) Ångstr.</t>
  </si>
  <si>
    <t>Mesoptychia bantriensis (Hook.) L.Söderstr. &amp; Vá?a</t>
  </si>
  <si>
    <t>Odontoschisma denudatum (Mart.) Dumort. denudatum</t>
  </si>
  <si>
    <t>Odontoschisma elongatum (Lindb.) A.Evans</t>
  </si>
  <si>
    <t>Odontoschisma francisci (Hook.) L.Söderstr. &amp; Vá?a</t>
  </si>
  <si>
    <t>Oncophorus wahlenbergii Brid.</t>
  </si>
  <si>
    <t>Plagiomnium elatum (Bruch &amp; Schimp.) T.J.Kop.</t>
  </si>
  <si>
    <t>Plagiomnium ellipticum (Brid.) T.J.Kop.</t>
  </si>
  <si>
    <t>Polytrichum commune Hedw. subsp. commune</t>
  </si>
  <si>
    <t>Polytrichum longisetum Brid.</t>
  </si>
  <si>
    <t>Pseudobryum cinclidioides (Huebener) T.J.Kop.</t>
  </si>
  <si>
    <t>Rhizomnium magnifolium (Horik.) T.J.Kop.</t>
  </si>
  <si>
    <t>Riccardia chamedryfolia (With.) Grolle</t>
  </si>
  <si>
    <t>Scapania paludicola Loeske &amp; Müll.Frib.</t>
  </si>
  <si>
    <t>Scorpidium cossonii (Schimp.) Hedenäs</t>
  </si>
  <si>
    <t>Scorpidium revolvens (anon.) Rubers</t>
  </si>
  <si>
    <t>Scorpidium scorpioides (Hedw.) Limpr.</t>
  </si>
  <si>
    <t>Sphagnum affine Renauld &amp; Cardot</t>
  </si>
  <si>
    <t>Sphagnum angustifolium (Russow) C.E.O.Jensen</t>
  </si>
  <si>
    <t>Sphagnum centrale C.E.O.Jensen</t>
  </si>
  <si>
    <t>Sphagnum contortum Schultz</t>
  </si>
  <si>
    <t>Sphagnum fallax (H.Klinggr.) H.Klinggr.</t>
  </si>
  <si>
    <t>Sphagnum fimbriatum Wilson</t>
  </si>
  <si>
    <t>Sphagnum inundatum Russow</t>
  </si>
  <si>
    <t>Sphagnum majus (Russow) C.E.O.Jensen subsp. majus</t>
  </si>
  <si>
    <t>Sphagnum molle Sull.</t>
  </si>
  <si>
    <t>Sphagnum palustre L. subsp. palustre</t>
  </si>
  <si>
    <t>Sphagnum papillosum Lindb.</t>
  </si>
  <si>
    <t>Sphagnum platyphyllum (Braithw.) Warnst.</t>
  </si>
  <si>
    <t>Sphagnum russowii Warnst.</t>
  </si>
  <si>
    <t>Sphagnum squarrosum Crome</t>
  </si>
  <si>
    <t>Sphagnum subfulvum Sjors subsp. subfulvum</t>
  </si>
  <si>
    <t>Sphagnum subnitens Russow &amp; Warnst.</t>
  </si>
  <si>
    <t>Sphagnum subnitens Russow &amp; Warnst. subsp. subnitens</t>
  </si>
  <si>
    <t>Sphagnum subnitens subsp. ferrugineum Flatberg</t>
  </si>
  <si>
    <t>Sphagnum subsecundum Nees</t>
  </si>
  <si>
    <t>Sphagnum tenellum (Brid.) Brid.</t>
  </si>
  <si>
    <t>Sphagnum teres (Schimp.) Ångstr.</t>
  </si>
  <si>
    <t>Sphagnum warnstorfii Russow</t>
  </si>
  <si>
    <t>Splachnum ampullaceum Hedw.</t>
  </si>
  <si>
    <t>Splachnum sphaericum Hedw.</t>
  </si>
  <si>
    <t>Straminergon stramineum (Brid.) Hedenäs</t>
  </si>
  <si>
    <t>Tomentypnum nitens (Hedw.) Loeske</t>
  </si>
  <si>
    <t>Warnstorfia exannulata (Schimp.) Loeske</t>
  </si>
  <si>
    <t>Warnstorfia fluitans (Hedw.) Loeske</t>
  </si>
  <si>
    <t>Warnstorfia sarmentosa (Wahlenb.) Hedenäs</t>
  </si>
  <si>
    <t>Acupalpus brunnipes (Sturm, 1825)</t>
  </si>
  <si>
    <t>Acupalpus exiguus</t>
  </si>
  <si>
    <t>Acupalpus maculatus (Schaum, 186)</t>
  </si>
  <si>
    <t>Acupalpus parvulus</t>
  </si>
  <si>
    <t>Agonum fuliginosum</t>
  </si>
  <si>
    <t>Agonum gracile</t>
  </si>
  <si>
    <t>Agonum lugens</t>
  </si>
  <si>
    <t>Agonum marginatum</t>
  </si>
  <si>
    <t>Agonum scitulum Dejean, 1828</t>
  </si>
  <si>
    <t>Agonum versutum Sturm, 1824</t>
  </si>
  <si>
    <t>Amblystomus niger (Heer, 1841)</t>
  </si>
  <si>
    <t>Badister collaris Motschulsky, 1844</t>
  </si>
  <si>
    <t>Bembidion bruxellense Wesmael, 1835</t>
  </si>
  <si>
    <t>Bembidion guttula</t>
  </si>
  <si>
    <t>Bembidion obliquum Sturm, 1825</t>
  </si>
  <si>
    <t>Bembidion octomaculatum</t>
  </si>
  <si>
    <t>Blethisa multipunctata (Linnaeus, 1758)</t>
  </si>
  <si>
    <t>Chlaenius spoliatus (P. Rossi, 179)</t>
  </si>
  <si>
    <t>Demetrias imperialis</t>
  </si>
  <si>
    <t>Demetrias monostigma</t>
  </si>
  <si>
    <t>Drypta dentata (P. Rossi, 179)</t>
  </si>
  <si>
    <t>Elaphrus cupreus</t>
  </si>
  <si>
    <t>Elaphrus uliginosus Fabricius, 1775</t>
  </si>
  <si>
    <t>Leistus terminatus (Panzer, 1793)</t>
  </si>
  <si>
    <t>Odacantha melanura</t>
  </si>
  <si>
    <t>Oodes helopioides helopioides</t>
  </si>
  <si>
    <t>Paradromius longiceps (Dejean, 1826)</t>
  </si>
  <si>
    <t>Patrobus australis J.R. Sahlberg, 1875</t>
  </si>
  <si>
    <t>Philorhizus quadrisignatus (Dejean, 1825)</t>
  </si>
  <si>
    <t>Platynus livens (Gyllenhal, 181)</t>
  </si>
  <si>
    <t>Pterostichus aterrimus (Herbst, 1784)</t>
  </si>
  <si>
    <t>Pterostichus gracilis</t>
  </si>
  <si>
    <t>Pterostichus oenotrius</t>
  </si>
  <si>
    <t>Stenolophus mixtus</t>
  </si>
  <si>
    <t>Stenolophus skrimshiranus Stephens, 1828</t>
  </si>
  <si>
    <t>Trechus rubens</t>
  </si>
  <si>
    <t>Bryoglossum gracile</t>
  </si>
  <si>
    <t>Clavaria argillacea Pers.: Fr.</t>
  </si>
  <si>
    <t>Cytidia salicina</t>
  </si>
  <si>
    <t>Epithele typhae</t>
  </si>
  <si>
    <t>Geoglossum glabrum</t>
  </si>
  <si>
    <t>Hebeloma remyi</t>
  </si>
  <si>
    <t>Heterosphaeria patella</t>
  </si>
  <si>
    <t>Hypholoma subericaeum (Fr.) Kuehner</t>
  </si>
  <si>
    <t>Inocybe leptocystis</t>
  </si>
  <si>
    <t>Inocybe relicina Fr.</t>
  </si>
  <si>
    <t>Inocybe salicis</t>
  </si>
  <si>
    <t>Lachnum nudipes (Fuckel) Nannf.</t>
  </si>
  <si>
    <t>Lactarius scoticus</t>
  </si>
  <si>
    <t>Niptera pulla</t>
  </si>
  <si>
    <t>Rickenella mellea</t>
  </si>
  <si>
    <t>Tapesia retincola</t>
  </si>
  <si>
    <t>Tephrocybe palustris</t>
  </si>
  <si>
    <t>Carcharodus floccifera</t>
  </si>
  <si>
    <t>Coenonympha hero</t>
  </si>
  <si>
    <t>Coenonympha oedippus</t>
  </si>
  <si>
    <t>Euphydryas aurinia aurinia</t>
  </si>
  <si>
    <t>Euthrix potatoria</t>
  </si>
  <si>
    <t>Pelosia obtusa</t>
  </si>
  <si>
    <t>Phengaris alcon alcon</t>
  </si>
  <si>
    <t>Phengaris nausithous</t>
  </si>
  <si>
    <t>Phengaris teleius</t>
  </si>
  <si>
    <t>Phragmataecia castaneae</t>
  </si>
  <si>
    <t>Spilosoma urticae</t>
  </si>
  <si>
    <t>Thumatha senex</t>
  </si>
  <si>
    <t>Zygaena trifolii</t>
  </si>
  <si>
    <t>Micromys minutus</t>
  </si>
  <si>
    <t>Cochlicopa nitens (M. von Gallenstein, 1848)</t>
  </si>
  <si>
    <t>Euconulus trochiformis aggr.</t>
  </si>
  <si>
    <t>Quickella arenaria (Potiez &amp; Michaud, 1835)</t>
  </si>
  <si>
    <t>Vallonia enniensis</t>
  </si>
  <si>
    <t>Vertigo angustior Jeffreys, 183</t>
  </si>
  <si>
    <t>Vertigo antivertigo</t>
  </si>
  <si>
    <t>Vertigo genesii (Gredler, 1856)</t>
  </si>
  <si>
    <t>Vertigo geyeri</t>
  </si>
  <si>
    <t>Vertigo lilljeborgi (Westerlund, 1871)</t>
  </si>
  <si>
    <t>Vertigo modesta arctica (Wallenberg, 1858)</t>
  </si>
  <si>
    <t>Vertigo moulinsiana</t>
  </si>
  <si>
    <t>Ceriagrion tenellum</t>
  </si>
  <si>
    <t>Nehalennia speciosa</t>
  </si>
  <si>
    <t>Orthetrum coerulescens</t>
  </si>
  <si>
    <t>Chorthippus montanus</t>
  </si>
  <si>
    <t>Conocephalus dorsalis</t>
  </si>
  <si>
    <t>Pteronemobius heydenii</t>
  </si>
  <si>
    <t>Stethophyma grossum</t>
  </si>
  <si>
    <t>Achillea ptarmica L.</t>
  </si>
  <si>
    <t>Agrostis canina L.</t>
  </si>
  <si>
    <t>Allium angulosum L.</t>
  </si>
  <si>
    <t>Allium suaveolens Jacq.</t>
  </si>
  <si>
    <t>Anagallis tenella (L.) L.</t>
  </si>
  <si>
    <t>Betula humilis Schrank</t>
  </si>
  <si>
    <t>Blysmus compressus (L.) Link</t>
  </si>
  <si>
    <t>Bolboschoenus maritimus aggr.</t>
  </si>
  <si>
    <t>Calamagrostis canescens (F. H. Wigg.) Roth</t>
  </si>
  <si>
    <t>Calamagrostis stricta (Timm) Koeler</t>
  </si>
  <si>
    <t>Calla palustris L.</t>
  </si>
  <si>
    <t>Cardamine matthioli Moretti</t>
  </si>
  <si>
    <t>Cardamine udicola Jord.</t>
  </si>
  <si>
    <t>Carex acuta L.</t>
  </si>
  <si>
    <t>Carex appropinquata Schumach.</t>
  </si>
  <si>
    <t>Carex buxbaumii Wahlenb.</t>
  </si>
  <si>
    <t>Carex canescens L.</t>
  </si>
  <si>
    <t>Carex cespitosa L.</t>
  </si>
  <si>
    <t>Carex diandra Schrank</t>
  </si>
  <si>
    <t>Carex dioica L.</t>
  </si>
  <si>
    <t>Carex distans L.</t>
  </si>
  <si>
    <t>Carex disticha Huds.</t>
  </si>
  <si>
    <t>Carex echinata Murray</t>
  </si>
  <si>
    <t>Carex elata All.</t>
  </si>
  <si>
    <t>Carex hartmanii Cajander</t>
  </si>
  <si>
    <t>Carex hostiana DC.</t>
  </si>
  <si>
    <t>Carex juncella (Fr.) Th. Fr.</t>
  </si>
  <si>
    <t>Carex lepidocarpa Tausch</t>
  </si>
  <si>
    <t>Carex paupercula Michx.</t>
  </si>
  <si>
    <t>Carex pseudocyperus L.</t>
  </si>
  <si>
    <t>Carex pulicaris L.</t>
  </si>
  <si>
    <t>Carex punctata Gaudin</t>
  </si>
  <si>
    <t>Carex riparia Curtis</t>
  </si>
  <si>
    <t>Carex tomentosa L.</t>
  </si>
  <si>
    <t>Carex vaginata Tausch</t>
  </si>
  <si>
    <t>Carex vesicaria L.</t>
  </si>
  <si>
    <t>Carex vulpina L.</t>
  </si>
  <si>
    <t>Cirsium rivulare (Jacq.) All.</t>
  </si>
  <si>
    <t>Cirsium tuberosum (L.) All.</t>
  </si>
  <si>
    <t>Cladium mariscus (L.) Pohl</t>
  </si>
  <si>
    <t>Cyperus glomeratus L.</t>
  </si>
  <si>
    <t>Cyperus longus L.</t>
  </si>
  <si>
    <t>Cyperus rotundus L.</t>
  </si>
  <si>
    <t>Dactylorhiza cruenta (O. F. Müll.) Soó</t>
  </si>
  <si>
    <t>Dactylorhiza incarnata (L.) Soó</t>
  </si>
  <si>
    <t>Dactylorhiza incarnata subsp. ochroleuca (Boll) P. F. Hunt &amp; Summerh.</t>
  </si>
  <si>
    <t>Dactylorhiza majalis (Rchb.) P. F. Hunt &amp; Summerh.</t>
  </si>
  <si>
    <t>Dactylorhiza traunsteineri (Rchb.) Soó</t>
  </si>
  <si>
    <t>Drosera ×obovata Mert. &amp; W. D. J. Koch</t>
  </si>
  <si>
    <t>Eleocharis uniglumis (Link) Schult.</t>
  </si>
  <si>
    <t>Epipactis palustris (L.) Crantz</t>
  </si>
  <si>
    <t>Eriophorum angustifolium Honck.</t>
  </si>
  <si>
    <t>Eriophorum latifolium Hoppe</t>
  </si>
  <si>
    <t>Eriophorum scheuchzeri Hoppe</t>
  </si>
  <si>
    <t>Galium boreale L.</t>
  </si>
  <si>
    <t>Galium palustre L.</t>
  </si>
  <si>
    <t>Galium uliginosum L.</t>
  </si>
  <si>
    <t>Gentiana amarella L.</t>
  </si>
  <si>
    <t>Gladiolus imbricatus L.</t>
  </si>
  <si>
    <t>Gladiolus palustris Gaudin</t>
  </si>
  <si>
    <t>Gratiola officinalis L.</t>
  </si>
  <si>
    <t>Herminium monorchis (L.) R. Br.</t>
  </si>
  <si>
    <t>Hieracium caespitosum Dumort.</t>
  </si>
  <si>
    <t>Hydrocotyle vulgaris L.</t>
  </si>
  <si>
    <t>Inula salicina L.</t>
  </si>
  <si>
    <t>Iris sibirica L.</t>
  </si>
  <si>
    <t>Juncus acutiflorus Hoffm.</t>
  </si>
  <si>
    <t>Juncus alpinoarticulatus Chaix</t>
  </si>
  <si>
    <t>Juncus conglomeratus L.</t>
  </si>
  <si>
    <t>Juncus filiformis L.</t>
  </si>
  <si>
    <t>Laserpitium prutenicum L.</t>
  </si>
  <si>
    <t>Lathyrus palustris L.</t>
  </si>
  <si>
    <t>Liparis loeselii (L.) Rich.</t>
  </si>
  <si>
    <t>Lotus maritimus L.</t>
  </si>
  <si>
    <t>Lotus tenuis Willd.</t>
  </si>
  <si>
    <t>Minuartia stricta (Sw.) Hiern</t>
  </si>
  <si>
    <t>Oenanthe aquatica (L.) Poir.</t>
  </si>
  <si>
    <t>Oenanthe fistulosa L.</t>
  </si>
  <si>
    <t>Oenanthe lachenalii C. C. Gmel.</t>
  </si>
  <si>
    <t>Oenanthe peucedanifolia Pollich</t>
  </si>
  <si>
    <t>Ophioglossum vulgatum L.</t>
  </si>
  <si>
    <t>Orchis laxiflora Lam.</t>
  </si>
  <si>
    <t>Orchis palustris Jacq.</t>
  </si>
  <si>
    <t>Pedicularis palustris L.</t>
  </si>
  <si>
    <t>Pedicularis sylvatica L.</t>
  </si>
  <si>
    <t>Peucedanum palustre (L.) Moench</t>
  </si>
  <si>
    <t>Primula farinosa L.</t>
  </si>
  <si>
    <t>Rumex hydrolapathum Huds.</t>
  </si>
  <si>
    <t>Salix myrtilloides L.</t>
  </si>
  <si>
    <t>Salix repens L.</t>
  </si>
  <si>
    <t>Saxifraga hirculus L.</t>
  </si>
  <si>
    <t>Schoenus ferrugineus L.</t>
  </si>
  <si>
    <t>Scorzonera humilis L.</t>
  </si>
  <si>
    <t>Scrophularia auriculata L.</t>
  </si>
  <si>
    <t>Scutellaria galericulata L.</t>
  </si>
  <si>
    <t>Selinum carvifolia (L.) L.</t>
  </si>
  <si>
    <t>Senecio paludosus L.</t>
  </si>
  <si>
    <t>Serratula tinctoria L. subsp. tinctoria</t>
  </si>
  <si>
    <t>Spiranthes aestivalis (Poir.) Rich.</t>
  </si>
  <si>
    <t>Succisa pratensis Moench</t>
  </si>
  <si>
    <t>Swertia perennis L.</t>
  </si>
  <si>
    <t>Taraxacum palustre aggr.</t>
  </si>
  <si>
    <t>Tephroseris helenitis (L.) B. Nord.</t>
  </si>
  <si>
    <t>Thalictrum flavum L.</t>
  </si>
  <si>
    <t>Thalictrum simplex L.</t>
  </si>
  <si>
    <t>Thelypteris palustris Schott</t>
  </si>
  <si>
    <t>Trifolium spadiceum L.</t>
  </si>
  <si>
    <t>Triglochin palustris L.</t>
  </si>
  <si>
    <t>Typha minima Hoppe</t>
  </si>
  <si>
    <t>Valeriana dioica L.</t>
  </si>
  <si>
    <t>Valeriana versifolia Brügger</t>
  </si>
  <si>
    <t>Viola elatior Fr.</t>
  </si>
  <si>
    <t>Viola palustris L.</t>
  </si>
  <si>
    <t>Viola persicifolia auct.</t>
  </si>
  <si>
    <t>Willemetia stipitata (Jacq.) Dalla Torre</t>
  </si>
  <si>
    <t>Erotesis baltica</t>
  </si>
  <si>
    <t>Grammotaulius nigropunctatus</t>
  </si>
  <si>
    <t>Hagenella clathrata</t>
  </si>
  <si>
    <t>Limnephilus germanus</t>
  </si>
  <si>
    <t>Limnephilus nigriceps</t>
  </si>
  <si>
    <t>Limnephilus sericeus</t>
  </si>
  <si>
    <t>Limnephilus subcentralis</t>
  </si>
  <si>
    <t>Trichostegia minor</t>
  </si>
  <si>
    <t>Bombus veteranus</t>
  </si>
  <si>
    <t>Drepanocladus aduncus (Hedw.) Warnst.</t>
  </si>
  <si>
    <t>Physcomitrium eurystomum Sendtn. subsp. eurystomum</t>
  </si>
  <si>
    <t>Rhodobryum roseum (Hedw.) Limpr.</t>
  </si>
  <si>
    <t>Calycellina ulmariae</t>
  </si>
  <si>
    <t>Cudoniella clavus (Alb. et Schwein.: Fr.) Dennis</t>
  </si>
  <si>
    <t>Diplonaevia emergens</t>
  </si>
  <si>
    <t>Entoloma costatum (Fr.: Fr.) P. Kumm.</t>
  </si>
  <si>
    <t>Entoloma griseorubidum (Kuehner) Noordel.</t>
  </si>
  <si>
    <t>Galerina jaapii A.H. Sm. et  Singer</t>
  </si>
  <si>
    <t>Hohenbuehelia longipes (Boud.) M.M. Moser</t>
  </si>
  <si>
    <t>Hymenoscyphus equisetinus (Velen.) Dennis</t>
  </si>
  <si>
    <t>Hymenoscyphus rhodoleucus (Fr.:Fr.) Phill.</t>
  </si>
  <si>
    <t>Hypholoma ericaeoides P.D. Orton</t>
  </si>
  <si>
    <t>Mycena latifolia (Peck) Sacc.</t>
  </si>
  <si>
    <t>Triphragmium ulmariae</t>
  </si>
  <si>
    <t>Verpatinia spiraeicola</t>
  </si>
  <si>
    <t>Oxychilus clarus (Held, 1838)</t>
  </si>
  <si>
    <t>Vallonia declivis Sterki, 1893</t>
  </si>
  <si>
    <t>Bidens radiata Thuill.</t>
  </si>
  <si>
    <t>Cirsium canum (L.) All.</t>
  </si>
  <si>
    <t>Cirsium helenioides (L.) Hill</t>
  </si>
  <si>
    <t>Cirsium palustre (L.) Scop.</t>
  </si>
  <si>
    <t>Epilobium tetragonum L. subsp. tetragonum</t>
  </si>
  <si>
    <t>Euphorbia palustris L.</t>
  </si>
  <si>
    <t>Fritillaria meleagris L.</t>
  </si>
  <si>
    <t>Gentiana asclepiadea L.</t>
  </si>
  <si>
    <t>Hypericum ×desetangsii Lamotte</t>
  </si>
  <si>
    <t>Hypericum maculatum subsp. obtusiusculum (Tourlet) Hayek</t>
  </si>
  <si>
    <t>Hypericum tetrapterum Fr.</t>
  </si>
  <si>
    <t>Juncus articulatus L.</t>
  </si>
  <si>
    <t>Lotus pedunculatus Cav.</t>
  </si>
  <si>
    <t>Myosotis nemorosa Besser</t>
  </si>
  <si>
    <t>Polemonium caeruleum L.</t>
  </si>
  <si>
    <t>Rhinanthus angustifolius C. C. Gmel.</t>
  </si>
  <si>
    <t>Silaum silaus (L.) Schinz &amp; Thell.</t>
  </si>
  <si>
    <t>Silene flos-cuculi (L.) Clairv.</t>
  </si>
  <si>
    <t>Stachys palustris L.</t>
  </si>
  <si>
    <t>Thalictrum lucidum L.</t>
  </si>
  <si>
    <t>Valeriana officinalis L.</t>
  </si>
  <si>
    <t>Valeriana pratensis Dierb.</t>
  </si>
  <si>
    <t>Valeriana repens Host</t>
  </si>
  <si>
    <t>Andrena mitis</t>
  </si>
  <si>
    <t>Megachile ligniseca</t>
  </si>
  <si>
    <t>Nycticorax nycticorax</t>
  </si>
  <si>
    <t>Anomodon rostratus (Hedw.) Schimp.</t>
  </si>
  <si>
    <t>Anomodon tristis (Ces.) Sull. &amp; Lesq.</t>
  </si>
  <si>
    <t>Brachythecium capillaceum (F.Weber &amp; D.Mohr) Giacom.</t>
  </si>
  <si>
    <t>Campylostelium saxicola (F.Weber &amp; D.Mohr) Bruch &amp; Schimp.</t>
  </si>
  <si>
    <t>Dialytrichia mucronata (Brid.) Broth.</t>
  </si>
  <si>
    <t>Homalia trichomanoides (Hedw.) Brid.</t>
  </si>
  <si>
    <t>Lejeunea cavifolia (Ehrh.) Lindb.</t>
  </si>
  <si>
    <t>Metzgeria conjugata Lindb. subsp. conjugata</t>
  </si>
  <si>
    <t>Metzgeria violacea (Ach.) Dumort.</t>
  </si>
  <si>
    <t>Neckera pumila Hedw.</t>
  </si>
  <si>
    <t>Philonotis capillaris Lindb.</t>
  </si>
  <si>
    <t>Syntrichia latifolia (Hartm.) Huebener</t>
  </si>
  <si>
    <t>Ulota bruchii Brid.</t>
  </si>
  <si>
    <t>Zygodon dentatus (Limpr.) Kartt.</t>
  </si>
  <si>
    <t>Zygodon viridissimus (Dicks.) Brid.</t>
  </si>
  <si>
    <t>Myotis alcathoe</t>
  </si>
  <si>
    <t>Agrilus convexicollis</t>
  </si>
  <si>
    <t>Agrilus lineola</t>
  </si>
  <si>
    <t>Agrilus subauratus</t>
  </si>
  <si>
    <t>Aromia moschata</t>
  </si>
  <si>
    <t>Chlorophorus herbstii</t>
  </si>
  <si>
    <t>Cyrtoclytus capra</t>
  </si>
  <si>
    <t>Herophila tristis</t>
  </si>
  <si>
    <t>Lamprodila decipiens</t>
  </si>
  <si>
    <t>Leptura aethiops</t>
  </si>
  <si>
    <t>Necydalis major</t>
  </si>
  <si>
    <t>Rusticoclytus rusticus</t>
  </si>
  <si>
    <t>Saperda similis</t>
  </si>
  <si>
    <t>Strangalia attenuata</t>
  </si>
  <si>
    <t>Trachypteris picta</t>
  </si>
  <si>
    <t>Trichius gallicus Dejean, 1821</t>
  </si>
  <si>
    <t>Amara gebleri Dejean, 1831</t>
  </si>
  <si>
    <t>Elaphrus aureus</t>
  </si>
  <si>
    <t>Harpalus progrediens Schauberger, 1922</t>
  </si>
  <si>
    <t>Amanita friabilis</t>
  </si>
  <si>
    <t>Amanita strobiliformis</t>
  </si>
  <si>
    <t>Antrodia macra</t>
  </si>
  <si>
    <t>Antrodia malicola</t>
  </si>
  <si>
    <t>Antrodia sinuosa</t>
  </si>
  <si>
    <t>Antrodiella semisupina (Berk. et M.A. Curtis) Ryvarden et I. Johans.</t>
  </si>
  <si>
    <t>Bjerkandera fumosa</t>
  </si>
  <si>
    <t>Bolbitius pluteoides M.M.Moser</t>
  </si>
  <si>
    <t>Bryocentria brongniartii</t>
  </si>
  <si>
    <t>Ceriporia purpurea</t>
  </si>
  <si>
    <t>Ceriporiopsis resinascens</t>
  </si>
  <si>
    <t>Chondrostereum purpureum</t>
  </si>
  <si>
    <t>Ciboria amentacea</t>
  </si>
  <si>
    <t>Ciboria viridifusca</t>
  </si>
  <si>
    <t>Clavaria rosea Fr.</t>
  </si>
  <si>
    <t>Clitocybe alnetorum</t>
  </si>
  <si>
    <t>Clitocybe candicans</t>
  </si>
  <si>
    <t>Clitocybe diosma</t>
  </si>
  <si>
    <t>Clitocybe elegantula</t>
  </si>
  <si>
    <t>Clitocybe pseudo-obbata</t>
  </si>
  <si>
    <t>Clitocybe truncicola (Peck.) Sacc.</t>
  </si>
  <si>
    <t>Coleosporium campanulae</t>
  </si>
  <si>
    <t>Coleosporium solidaginis</t>
  </si>
  <si>
    <t>Conocybe pseudopilosella</t>
  </si>
  <si>
    <t>Conocybe subovalis</t>
  </si>
  <si>
    <t>Coprinellus disseminatus</t>
  </si>
  <si>
    <t>Coprinellus domesticus</t>
  </si>
  <si>
    <t>Coprinopsis atramentaria</t>
  </si>
  <si>
    <t>Coprinopsis cortinata</t>
  </si>
  <si>
    <t>Coprinopsis patouillardii</t>
  </si>
  <si>
    <t>Coprinopsis phaeospora</t>
  </si>
  <si>
    <t>Coprinus truncorum (Scop.) Fr.ss.Romagn.</t>
  </si>
  <si>
    <t>Coriolopsis gallica</t>
  </si>
  <si>
    <t>Coriolopsis trogii</t>
  </si>
  <si>
    <t>Corticium roseum</t>
  </si>
  <si>
    <t>Crepidotus cesatii</t>
  </si>
  <si>
    <t>Crepidotus subverrucisporus</t>
  </si>
  <si>
    <t>Cyathicula coronata</t>
  </si>
  <si>
    <t>Cystolepiota moelleri</t>
  </si>
  <si>
    <t>Cystolepiota seminuda</t>
  </si>
  <si>
    <t>Daedaleopsis confragosa</t>
  </si>
  <si>
    <t>Daldinia concentrica</t>
  </si>
  <si>
    <t>Daldinia occidentalis</t>
  </si>
  <si>
    <t>Diatrype bullata</t>
  </si>
  <si>
    <t>Diatrypella favacea</t>
  </si>
  <si>
    <t>Disciotis venosa</t>
  </si>
  <si>
    <t>Encoelia fascicularis (Alb. et Schwein.: Fr.) Karst.</t>
  </si>
  <si>
    <t>Encoelia furfuracea</t>
  </si>
  <si>
    <t>Entoloma (All.) excentricum</t>
  </si>
  <si>
    <t>Entoloma (Lep.) dichroum</t>
  </si>
  <si>
    <t>Entoloma (Lep.) pseudocoelestinum</t>
  </si>
  <si>
    <t>Entoloma (Lep.) tjallingiorum</t>
  </si>
  <si>
    <t>Entoloma (Nol.) pleopodium</t>
  </si>
  <si>
    <t>Entoloma (Pou.) dysthaloides</t>
  </si>
  <si>
    <t>Entoloma minutum (P. Karst.) Noordel.</t>
  </si>
  <si>
    <t>Entoloma plebejum (Kalchbr.) Noordel.</t>
  </si>
  <si>
    <t>Entoloma rhodocylix (Lasch: Fr.) M.M.  Moser</t>
  </si>
  <si>
    <t>Entoloma scabiosum (Fr.) Quel.</t>
  </si>
  <si>
    <t>Erythricium laetum</t>
  </si>
  <si>
    <t>Eutypella alnifraga</t>
  </si>
  <si>
    <t>Exidia plana</t>
  </si>
  <si>
    <t>Exidia recisa</t>
  </si>
  <si>
    <t>Flammulaster muricatus</t>
  </si>
  <si>
    <t>Flammulina fennae</t>
  </si>
  <si>
    <t>Galerina laevis</t>
  </si>
  <si>
    <t>Gymnopus oreadoides (Pass.) Antonin et Noordel.</t>
  </si>
  <si>
    <t>Gymnopus vernus (Ryman) Antonin et Noordel.</t>
  </si>
  <si>
    <t>Gyromitra parma</t>
  </si>
  <si>
    <t>Haasiella venustissima</t>
  </si>
  <si>
    <t>Hebeloma tomentosum (M.M. Moser) Groeger et Zschieschang</t>
  </si>
  <si>
    <t>Helvella queletii</t>
  </si>
  <si>
    <t>Hemimycena crispata</t>
  </si>
  <si>
    <t>Hemitrichia calyculata</t>
  </si>
  <si>
    <t>Hydnocystis piligera</t>
  </si>
  <si>
    <t>Hydnum albidum</t>
  </si>
  <si>
    <t>Hymenoscyphus fraxineus</t>
  </si>
  <si>
    <t>Hyphodermella corrugata</t>
  </si>
  <si>
    <t>Hyphodontia arguta</t>
  </si>
  <si>
    <t>Hypocreopsis lichenoides</t>
  </si>
  <si>
    <t>Hypoxylon fuscum</t>
  </si>
  <si>
    <t>Hysterium pulicare</t>
  </si>
  <si>
    <t>Hysterographium fraxini</t>
  </si>
  <si>
    <t>Inocybe alnea</t>
  </si>
  <si>
    <t>Inocybe bresadolae</t>
  </si>
  <si>
    <t>Inocybe calospora Quel.</t>
  </si>
  <si>
    <t>Inocybe fraudans</t>
  </si>
  <si>
    <t>Inocybe hirtelloides</t>
  </si>
  <si>
    <t>Inocybe phaeosticta</t>
  </si>
  <si>
    <t>Inocybe splendens</t>
  </si>
  <si>
    <t>Inocybe tabacina Furrer-Ziogas</t>
  </si>
  <si>
    <t>Inonotus radiatus</t>
  </si>
  <si>
    <t>Lactarius aspideus</t>
  </si>
  <si>
    <t>Lactarius lilacinus</t>
  </si>
  <si>
    <t>Lentinellus omphalodes</t>
  </si>
  <si>
    <t>Lentinus cyathiformis (Schaeff.) Bres.</t>
  </si>
  <si>
    <t>Lepiota griseovirens</t>
  </si>
  <si>
    <t>Lepiota lilacea</t>
  </si>
  <si>
    <t>Lepiota pseudofelina J.E. Lange</t>
  </si>
  <si>
    <t>Lepiota tomentella</t>
  </si>
  <si>
    <t>Leptosphaeria acuta</t>
  </si>
  <si>
    <t>Leucoagaricus wichanskyi (Pilat) Singer</t>
  </si>
  <si>
    <t>Leucopaxillus rhodoleucus (Romell) Kuehner</t>
  </si>
  <si>
    <t>Limacella delicata</t>
  </si>
  <si>
    <t>Litschauerella clematidis (Bourdot et Galzin) J. Erikss. et Ryvarden</t>
  </si>
  <si>
    <t>Lyophyllum ochraceum</t>
  </si>
  <si>
    <t>Marasmiellus candidus</t>
  </si>
  <si>
    <t>Marasmius tremulae Velen.</t>
  </si>
  <si>
    <t>Melanoleuca paedida</t>
  </si>
  <si>
    <t>Melastiza chateri</t>
  </si>
  <si>
    <t>Merismodes anomala</t>
  </si>
  <si>
    <t>Meruliopsis corium</t>
  </si>
  <si>
    <t>Mollisia amenticola</t>
  </si>
  <si>
    <t>Morchella esculenta</t>
  </si>
  <si>
    <t>Morchella semilibera</t>
  </si>
  <si>
    <t>Mycena adonis (Bull.: Fr.) S.F.Gray</t>
  </si>
  <si>
    <t>Mycena adscendens (Lasch) Maas Geest.</t>
  </si>
  <si>
    <t>Mycena alphitophora (Berk.) Sacc.</t>
  </si>
  <si>
    <t>Mycena floridula</t>
  </si>
  <si>
    <t>Mycena hiemalis</t>
  </si>
  <si>
    <t>Mycena niveipes</t>
  </si>
  <si>
    <t>Mycena vitilis</t>
  </si>
  <si>
    <t>Naucoria alnetorum</t>
  </si>
  <si>
    <t>Naucoria escharioides</t>
  </si>
  <si>
    <t>Oxyporus obducens (Pers.:Fr.) Donk</t>
  </si>
  <si>
    <t>Panaeolus fontinalis A.H.Sm.</t>
  </si>
  <si>
    <t>Panaeolus guttulatus</t>
  </si>
  <si>
    <t>Panellus ringens</t>
  </si>
  <si>
    <t>Panus suavissimus (Fr.) Singer</t>
  </si>
  <si>
    <t>Parasola leiocephala</t>
  </si>
  <si>
    <t>Paxillus rubicundulus</t>
  </si>
  <si>
    <t>Peniophora limitata</t>
  </si>
  <si>
    <t>Peniophora polygonia (Fr.) Bourdot et Galzin</t>
  </si>
  <si>
    <t>Peniophora violaceolivida</t>
  </si>
  <si>
    <t>Peziza michelii</t>
  </si>
  <si>
    <t>Phaeogalera oedipus (Cooke) Romagn.</t>
  </si>
  <si>
    <t>Phanerochaete leprosa</t>
  </si>
  <si>
    <t>Phellinus conchatus</t>
  </si>
  <si>
    <t>Phellinus punctatus</t>
  </si>
  <si>
    <t>Phellinus ribis</t>
  </si>
  <si>
    <t>Phellinus tuberculosus</t>
  </si>
  <si>
    <t>Pholiota heteroclita</t>
  </si>
  <si>
    <t>Pholiota lucifera</t>
  </si>
  <si>
    <t>Pholiota populnea</t>
  </si>
  <si>
    <t>Pholiotina mairei</t>
  </si>
  <si>
    <t>Pleurotus cornucopiae Paul.:Fr.</t>
  </si>
  <si>
    <t>Pluteus cinereofuscus</t>
  </si>
  <si>
    <t>Polyporus brumalis</t>
  </si>
  <si>
    <t>Polyporus ciliatus</t>
  </si>
  <si>
    <t>Polyporus leptocephalus</t>
  </si>
  <si>
    <t>Polyporus mori</t>
  </si>
  <si>
    <t>Polyporus squamosus</t>
  </si>
  <si>
    <t>Psathyrella canoceps</t>
  </si>
  <si>
    <t>Psathyrella prona</t>
  </si>
  <si>
    <t>Psathyrella spadiceogrisea</t>
  </si>
  <si>
    <t>Pulvinula convexella</t>
  </si>
  <si>
    <t>Rhodocybe ardosiaca</t>
  </si>
  <si>
    <t>Rhodocybe fallax (Quel.) Singer</t>
  </si>
  <si>
    <t>Rhodocybe melleopallens P.D. Orton</t>
  </si>
  <si>
    <t>Ripartites serotinus Einhell.</t>
  </si>
  <si>
    <t>Rugosomyces ionides</t>
  </si>
  <si>
    <t>Russula alnetorum</t>
  </si>
  <si>
    <t>Sarcoscypha coccinea</t>
  </si>
  <si>
    <t>Septobasidium mariani</t>
  </si>
  <si>
    <t>Sericeomyces serenus</t>
  </si>
  <si>
    <t>Sistotrema confluens</t>
  </si>
  <si>
    <t>Sowerbyella radiculata</t>
  </si>
  <si>
    <t>Squamanita schreieri</t>
  </si>
  <si>
    <t>Stamnaria americana</t>
  </si>
  <si>
    <t>Steccherinum oreophilum</t>
  </si>
  <si>
    <t>Stenocybe pullatula</t>
  </si>
  <si>
    <t>Stictis radiata</t>
  </si>
  <si>
    <t>Stigmatolemma urceolatum</t>
  </si>
  <si>
    <t>Tapesia fusca</t>
  </si>
  <si>
    <t>Tarzetta catinus</t>
  </si>
  <si>
    <t>Tarzetta cupularis</t>
  </si>
  <si>
    <t>Thyridaria macrostomoides</t>
  </si>
  <si>
    <t>Trametes pubescens</t>
  </si>
  <si>
    <t>Tremella mesenterica</t>
  </si>
  <si>
    <t>Trichopezizella barbata</t>
  </si>
  <si>
    <t>Tubaria conspersa</t>
  </si>
  <si>
    <t>Tubaria pallidispora</t>
  </si>
  <si>
    <t>Vuilleminia alni</t>
  </si>
  <si>
    <t>Xenasma pulverulentum (Litsch.) Donk</t>
  </si>
  <si>
    <t>Apatura ilia</t>
  </si>
  <si>
    <t>Cerura erminea</t>
  </si>
  <si>
    <t>Clostera anachoreta</t>
  </si>
  <si>
    <t>Cybosia mesomella</t>
  </si>
  <si>
    <t>Dicranura ulmi (Denis &amp; Schiffermüller, 1775)</t>
  </si>
  <si>
    <t>Drepana curvatula</t>
  </si>
  <si>
    <t>Euproctis similis</t>
  </si>
  <si>
    <t>Falcaria lacertinaria</t>
  </si>
  <si>
    <t>Gastropacha populifolia</t>
  </si>
  <si>
    <t>Gluphisia crenata</t>
  </si>
  <si>
    <t>Laothoe populi</t>
  </si>
  <si>
    <t>Leucoma salicis</t>
  </si>
  <si>
    <t>Notodonta tritophus</t>
  </si>
  <si>
    <t>Orgyia recens</t>
  </si>
  <si>
    <t>Pelosia muscerda</t>
  </si>
  <si>
    <t>Sesia bembeciformis</t>
  </si>
  <si>
    <t>Smerinthus ocellata</t>
  </si>
  <si>
    <t>Synanthedon formicaeformis</t>
  </si>
  <si>
    <t>Tethea ocularis</t>
  </si>
  <si>
    <t>Tetheella fluctuosa</t>
  </si>
  <si>
    <t>Arthonia byssacea</t>
  </si>
  <si>
    <t>Arthonia dispersa</t>
  </si>
  <si>
    <t>Arthonia elegans</t>
  </si>
  <si>
    <t>Arthonia helvola</t>
  </si>
  <si>
    <t>Arthonia medusula</t>
  </si>
  <si>
    <t>Arthonia vinosa</t>
  </si>
  <si>
    <t>Arthothelium spectabile</t>
  </si>
  <si>
    <t>Arthrosporum populorum</t>
  </si>
  <si>
    <t>Bacidia auerswaldii</t>
  </si>
  <si>
    <t>Bacidia circumspecta</t>
  </si>
  <si>
    <t>Bacidia friesiana</t>
  </si>
  <si>
    <t>Bacidia incompta</t>
  </si>
  <si>
    <t>Bacidia laurocerasi</t>
  </si>
  <si>
    <t>Biatoridium delitescens</t>
  </si>
  <si>
    <t>Biatoridium monasteriense</t>
  </si>
  <si>
    <t>Calicium adaequatum</t>
  </si>
  <si>
    <t>Caloplaca flavorubescens</t>
  </si>
  <si>
    <t>Caloplaca pollinii</t>
  </si>
  <si>
    <t>Candelariella subdeflexa</t>
  </si>
  <si>
    <t>Cetrelia cetrarioides</t>
  </si>
  <si>
    <t>Cetrelia olivetorum</t>
  </si>
  <si>
    <t>Graphis elegans</t>
  </si>
  <si>
    <t>Heterodermia speciosa</t>
  </si>
  <si>
    <t>Micarea coppinsii Tønsberg</t>
  </si>
  <si>
    <t>Pachyphiale ophiospora</t>
  </si>
  <si>
    <t>Pertusaria alpina</t>
  </si>
  <si>
    <t>Pertusaria coccodes</t>
  </si>
  <si>
    <t>Pertusaria constricta</t>
  </si>
  <si>
    <t>Pertusaria pertusa</t>
  </si>
  <si>
    <t>Physcia vitii</t>
  </si>
  <si>
    <t>Pyrenula laevigata</t>
  </si>
  <si>
    <t>Pyrenula nitida</t>
  </si>
  <si>
    <t>Pyrenula nitidella</t>
  </si>
  <si>
    <t>Ramalina obtusata aggr.</t>
  </si>
  <si>
    <t>Ramalina roesleri</t>
  </si>
  <si>
    <t>Ramalina sinensis</t>
  </si>
  <si>
    <t>Ramalina thrausta</t>
  </si>
  <si>
    <t>Rinodina polyspora</t>
  </si>
  <si>
    <t>Rinodina polysporoides</t>
  </si>
  <si>
    <t>Rinodina ventricosa Hinteregger &amp; Giralt</t>
  </si>
  <si>
    <t>Schismatomma decolorans</t>
  </si>
  <si>
    <t>Sclerophora nivea</t>
  </si>
  <si>
    <t>Strangospora ochrophora</t>
  </si>
  <si>
    <t>Strigula glabra</t>
  </si>
  <si>
    <t>Strigula jamesii</t>
  </si>
  <si>
    <t>Thelenella modesta</t>
  </si>
  <si>
    <t>Usnea wasmuthii Räsänen</t>
  </si>
  <si>
    <t>Arion intermedius Normand, 1852</t>
  </si>
  <si>
    <t>Neostyriaca strobel (Strobel, 185)</t>
  </si>
  <si>
    <t>Aconitum variegatum L. subsp. variegatum</t>
  </si>
  <si>
    <t>Carex elongata L.</t>
  </si>
  <si>
    <t>Carex strigosa Huds.</t>
  </si>
  <si>
    <t>Epipactis rhodanensis Gévaudan &amp; Robatsch</t>
  </si>
  <si>
    <t>Equisetum pratense Ehrh.</t>
  </si>
  <si>
    <t>Equisetum telmateia Ehrh.</t>
  </si>
  <si>
    <t>Eupatorium cannabinum L.</t>
  </si>
  <si>
    <t>Malaxis monophyllos (L.) Sw.</t>
  </si>
  <si>
    <t>Malus sylvestris (L.) Mill.</t>
  </si>
  <si>
    <t>Orobanche flava aggr.</t>
  </si>
  <si>
    <t>Osmunda regalis L.</t>
  </si>
  <si>
    <t>Poa remota Forselles</t>
  </si>
  <si>
    <t>Pseudostellaria europaea Schaeftl.</t>
  </si>
  <si>
    <t>Salix pentandra L.</t>
  </si>
  <si>
    <t>Salix viminalis L.</t>
  </si>
  <si>
    <t>Sonchus arvensis subsp. uliginosus (M. Bieb.) Nyman</t>
  </si>
  <si>
    <t>Tamus communis L.</t>
  </si>
  <si>
    <t>Biantheridion undulifolium (Nees) Konstant. &amp; Vilnet</t>
  </si>
  <si>
    <t>Calypogeia neesiana (C.Massal. &amp; Carestia) subsp. neesiana</t>
  </si>
  <si>
    <t>Calypogeia sphagnicola (Arnell &amp; J.Perss.) Warnst.</t>
  </si>
  <si>
    <t>Cephalozia connivens (Dicks.) Lindb.</t>
  </si>
  <si>
    <t>Cephalozia connivens (Dicks.) Lindb. subsp. connivens</t>
  </si>
  <si>
    <t>Cephalozia leucantha Spruce</t>
  </si>
  <si>
    <t>Cephalozia macrostachya Kaal.</t>
  </si>
  <si>
    <t>Cephaloziella elachista (Gottsche &amp; Rabenh.) Schiffn.</t>
  </si>
  <si>
    <t>Dicranella cerviculata (Hedw.) Schimp.</t>
  </si>
  <si>
    <t>Kurzia pauciflora (Dicks.) Grolle</t>
  </si>
  <si>
    <t>Kurzia sylvatica (A.Evans) Grolle</t>
  </si>
  <si>
    <t>Lophozia laxa (Lindb.) Grolle</t>
  </si>
  <si>
    <t>Odontoschisma fluitans (Nees) L.Söderstr. &amp; Vá?a</t>
  </si>
  <si>
    <t>Odontoschisma sphagni (Dicks.) Dumort.</t>
  </si>
  <si>
    <t>Plagiothecium ruthei Limpr.</t>
  </si>
  <si>
    <t>Pohlia sphagnicola (Bruch &amp; Schimp.) Broth.</t>
  </si>
  <si>
    <t>Polytrichum commune Hedw.</t>
  </si>
  <si>
    <t>Sphagnum balticum (Russow) C.E.O.Jensen</t>
  </si>
  <si>
    <t>Sphagnum cuspidatum Hoffm.</t>
  </si>
  <si>
    <t>Sphagnum flexuosum Dozy &amp; Molk.</t>
  </si>
  <si>
    <t>Sphagnum fuscum (Schimp.) H.Klinggr.</t>
  </si>
  <si>
    <t>Sphagnum magellanicum Brid.</t>
  </si>
  <si>
    <t>Sphagnum recurvum aggr.</t>
  </si>
  <si>
    <t>Sphagnum rubellum Wilson</t>
  </si>
  <si>
    <t>Agonum ericeti</t>
  </si>
  <si>
    <t>Bembidion humerale</t>
  </si>
  <si>
    <t>Bradycellus ruficollis</t>
  </si>
  <si>
    <t>Amanita fulva</t>
  </si>
  <si>
    <t>Arrhenia gerardiana</t>
  </si>
  <si>
    <t>Arrhenia onisca</t>
  </si>
  <si>
    <t>Arrhenia philonotis</t>
  </si>
  <si>
    <t>Cantharellus xanthopus</t>
  </si>
  <si>
    <t>Clavaria sphagnicola</t>
  </si>
  <si>
    <t>Clavulinopsis luteoalba (Rea) Corner</t>
  </si>
  <si>
    <t>Clitocybe favrei</t>
  </si>
  <si>
    <t>Cortinarius (Derm.) bataillei</t>
  </si>
  <si>
    <t>Cortinarius (Derm.) cinnamomeoluteus</t>
  </si>
  <si>
    <t>Cortinarius (Derm.) croceoconus</t>
  </si>
  <si>
    <t>Cortinarius (Derm.) huronensis</t>
  </si>
  <si>
    <t>Cortinarius (Derm.) sanguineus</t>
  </si>
  <si>
    <t>Cortinarius (Derm.) uliginosus</t>
  </si>
  <si>
    <t>Cortinarius (Lepr.) limonius</t>
  </si>
  <si>
    <t>Cortinarius (Lepr.) speciosissimus</t>
  </si>
  <si>
    <t>Cortinarius (Myx.) betulinus</t>
  </si>
  <si>
    <t>Cortinarius (Phl.) scaurus</t>
  </si>
  <si>
    <t>Cortinarius (Phl.) subtortus</t>
  </si>
  <si>
    <t>Cortinarius (Ser.) ochrophyllus</t>
  </si>
  <si>
    <t>Cortinarius (Tel.) acutus</t>
  </si>
  <si>
    <t>Cortinarius (Tel.) armillatus</t>
  </si>
  <si>
    <t>Cortinarius (Tel.) evernius</t>
  </si>
  <si>
    <t>Cortinarius (Tel.) fasciatus</t>
  </si>
  <si>
    <t>Cortinarius (Tel.) flexipes</t>
  </si>
  <si>
    <t>Cortinarius (Tel.) flos-paludis</t>
  </si>
  <si>
    <t>Cortinarius (Tel.) glandicolor</t>
  </si>
  <si>
    <t>Cortinarius (Tel.) hemitrichus</t>
  </si>
  <si>
    <t>Cortinarius (Tel.) plumbosus</t>
  </si>
  <si>
    <t>Cortinarius (Tel.) striaepilus</t>
  </si>
  <si>
    <t>Cortinarius bayeri</t>
  </si>
  <si>
    <t>Cortinarius spadiceus (Batsch) Fr.</t>
  </si>
  <si>
    <t>Cortinarius triumphans (Fr.) Fr.</t>
  </si>
  <si>
    <t>Entoloma (Ent.) sericatum</t>
  </si>
  <si>
    <t>Entoloma (Lep.) caliginosus</t>
  </si>
  <si>
    <t>Entoloma (Lep.) sphagnorum</t>
  </si>
  <si>
    <t>Entoloma (Nol.) cetratum</t>
  </si>
  <si>
    <t>Entoloma (Nol.) cuspidiferum</t>
  </si>
  <si>
    <t>Entoloma (Tri.) elodes</t>
  </si>
  <si>
    <t>Entoloma (Tri.) fuscomarginatum</t>
  </si>
  <si>
    <t>Exobasidium juelianum</t>
  </si>
  <si>
    <t>Exobasidium karstenii</t>
  </si>
  <si>
    <t>Exobasidium myrtilli</t>
  </si>
  <si>
    <t>Exobasidium oxycocci</t>
  </si>
  <si>
    <t>Exobasidium pachysporum</t>
  </si>
  <si>
    <t>Exobasidium rostrupii</t>
  </si>
  <si>
    <t>Exobasidium vaccinii</t>
  </si>
  <si>
    <t>Exobasidium vaccinii-uliginosi</t>
  </si>
  <si>
    <t>Galerina gibbosa</t>
  </si>
  <si>
    <t>Galerina mycenoides</t>
  </si>
  <si>
    <t>Galerina paludosa</t>
  </si>
  <si>
    <t>Galerina sphagnicola</t>
  </si>
  <si>
    <t>Galerina sphagnorum</t>
  </si>
  <si>
    <t>Galerina tibiicystis</t>
  </si>
  <si>
    <t>Gerronema brevibasidiatum</t>
  </si>
  <si>
    <t>Gymnopilus fulgens</t>
  </si>
  <si>
    <t>Hebeloma clavulipes</t>
  </si>
  <si>
    <t>Helvella palustris</t>
  </si>
  <si>
    <t>Hygrocybe coccineocrenata</t>
  </si>
  <si>
    <t>Hygrocybe helobia</t>
  </si>
  <si>
    <t>Hygrocybe lepida</t>
  </si>
  <si>
    <t>Hygrocybe substrangulata</t>
  </si>
  <si>
    <t>Hypholoma elongatum</t>
  </si>
  <si>
    <t>Hypholoma laeticolor (F.H. Moeller) P.D. Orton</t>
  </si>
  <si>
    <t>Hypholoma udum</t>
  </si>
  <si>
    <t>Inocybe casimiri</t>
  </si>
  <si>
    <t>Inocybe napipes</t>
  </si>
  <si>
    <t>Inocybe ovatocystis</t>
  </si>
  <si>
    <t>Inocybe paludinella</t>
  </si>
  <si>
    <t>Inocybe proximella</t>
  </si>
  <si>
    <t>Inocybe umbratica</t>
  </si>
  <si>
    <t>Laccaria proxima</t>
  </si>
  <si>
    <t>Lactarius helvus</t>
  </si>
  <si>
    <t>Lactarius repraesentaneus</t>
  </si>
  <si>
    <t>Lactarius rufus</t>
  </si>
  <si>
    <t>Lactarius spinosulus Quel.</t>
  </si>
  <si>
    <t>Lactarius tabidus</t>
  </si>
  <si>
    <t>Lactarius trivialis</t>
  </si>
  <si>
    <t>Lactarius uvidus</t>
  </si>
  <si>
    <t>Lactarius vietus</t>
  </si>
  <si>
    <t>Leccinum cyaneobasileucum</t>
  </si>
  <si>
    <t>Leccinum holopus</t>
  </si>
  <si>
    <t>Leccinum molle</t>
  </si>
  <si>
    <t>Leccinum variicolor</t>
  </si>
  <si>
    <t>Lichenomphalia umbellifera</t>
  </si>
  <si>
    <t>Lizonia baldinii</t>
  </si>
  <si>
    <t>Lizonia empirigonia</t>
  </si>
  <si>
    <t>Lophodermium oxycocci</t>
  </si>
  <si>
    <t>Monilinia megalospora</t>
  </si>
  <si>
    <t>Monilinia urnula</t>
  </si>
  <si>
    <t>Mycena megaspora</t>
  </si>
  <si>
    <t>Naohidemyces vaccinii</t>
  </si>
  <si>
    <t>Nothomitra cinnamomea</t>
  </si>
  <si>
    <t>Ombrophila longispora</t>
  </si>
  <si>
    <t>Omphalina fusconigra P.D. Orton</t>
  </si>
  <si>
    <t>Omphalina oniscus (Fr.: Fr.) Quel.</t>
  </si>
  <si>
    <t>Omphalina philonotis (Lasch ex Fr.) Quel.</t>
  </si>
  <si>
    <t>Peziza limnaea</t>
  </si>
  <si>
    <t>Phellinus nigricans (Fr.: Fr.) P. Karst.</t>
  </si>
  <si>
    <t>Phellinus pini (Brot.: Fr.) L.M. Ames</t>
  </si>
  <si>
    <t>Pholiota henningsii</t>
  </si>
  <si>
    <t>Pholiota myosotis</t>
  </si>
  <si>
    <t>Pholiota nematolomoides (J. Favre) M.M. Moser</t>
  </si>
  <si>
    <t>Psathyrella sphagnicola</t>
  </si>
  <si>
    <t>Rhodocollybia fodiens</t>
  </si>
  <si>
    <t>Rhytisma andromedae</t>
  </si>
  <si>
    <t>Russula aquosa</t>
  </si>
  <si>
    <t>Russula atrorubens</t>
  </si>
  <si>
    <t>Russula betularum</t>
  </si>
  <si>
    <t>Russula decolorans</t>
  </si>
  <si>
    <t>Russula emetica</t>
  </si>
  <si>
    <t>Russula fuscorubroides</t>
  </si>
  <si>
    <t>Russula gracillima</t>
  </si>
  <si>
    <t>Russula griseascens</t>
  </si>
  <si>
    <t>Russula nitida</t>
  </si>
  <si>
    <t>Russula paludosa</t>
  </si>
  <si>
    <t>Russula sphagnophila</t>
  </si>
  <si>
    <t>Russula vinosa</t>
  </si>
  <si>
    <t>Sarcoleotia turficola</t>
  </si>
  <si>
    <t>Suillus flavidus</t>
  </si>
  <si>
    <t>Suillus variegatus</t>
  </si>
  <si>
    <t>Tricholoma fulvum</t>
  </si>
  <si>
    <t>Xeromphalina cornui</t>
  </si>
  <si>
    <t>Calicium trabinellum</t>
  </si>
  <si>
    <t>Cladonia incrassata</t>
  </si>
  <si>
    <t>Cladonia portentosa</t>
  </si>
  <si>
    <t>Cliostomum leprosum</t>
  </si>
  <si>
    <t>Mycoblastus caesius</t>
  </si>
  <si>
    <t>Nemoura dubitans Morton, 1894</t>
  </si>
  <si>
    <t>Betula nana L.</t>
  </si>
  <si>
    <t>Carex chordorrhiza L. f.</t>
  </si>
  <si>
    <t>Carex heleonastes L. f.</t>
  </si>
  <si>
    <t>Carex lasiocarpa Ehrh.</t>
  </si>
  <si>
    <t>Carex limosa L.</t>
  </si>
  <si>
    <t>Carex pauciflora Lightf.</t>
  </si>
  <si>
    <t>Dactylorhiza maculata (L.) Soó subsp. maculata</t>
  </si>
  <si>
    <t>Drosera intermedia Hayne</t>
  </si>
  <si>
    <t>Drosera rotundifolia L.</t>
  </si>
  <si>
    <t>Empetrum nigrum L. subsp. nigrum</t>
  </si>
  <si>
    <t>Eriophorum gracile Roth</t>
  </si>
  <si>
    <t>Eriophorum vaginatum L.</t>
  </si>
  <si>
    <t>Hammarbya paludosa (L.) Kuntze</t>
  </si>
  <si>
    <t>Juncus squarrosus L.</t>
  </si>
  <si>
    <t>Juncus stygius L.</t>
  </si>
  <si>
    <t>Lycopodiella inundata (L.) Holub</t>
  </si>
  <si>
    <t>Potentilla palustris (L.) Scop.</t>
  </si>
  <si>
    <t>Rhynchospora fusca (L.) W. T. Aiton</t>
  </si>
  <si>
    <t>Scheuchzeria palustris L.</t>
  </si>
  <si>
    <t>Sparganium natans L.</t>
  </si>
  <si>
    <t>Trichophorum alpinum (L.) Pers.</t>
  </si>
  <si>
    <t>Vaccinium microcarpum (Rupr.) Schmalh.</t>
  </si>
  <si>
    <t>Vaccinium uliginosum L.</t>
  </si>
  <si>
    <t>Limnephilus griseus</t>
  </si>
  <si>
    <t>Andrena alfkenella</t>
  </si>
  <si>
    <t>Andrena floricola</t>
  </si>
  <si>
    <t>Anthophora balneorum</t>
  </si>
  <si>
    <t>Ceratina chalybea</t>
  </si>
  <si>
    <t>Hoplitis anthocopoides</t>
  </si>
  <si>
    <t>Hylaeus angustatus</t>
  </si>
  <si>
    <t>Hylaeus clypearis</t>
  </si>
  <si>
    <t>Hylaeus duckei</t>
  </si>
  <si>
    <t>Hylaeus paulus</t>
  </si>
  <si>
    <t>Hylaeus punctatus</t>
  </si>
  <si>
    <t>Hylaeus tyrolensis</t>
  </si>
  <si>
    <t>Lithurgus chrysurus</t>
  </si>
  <si>
    <t>Melitta tricincta</t>
  </si>
  <si>
    <t>Panurgus calcaratus</t>
  </si>
  <si>
    <t>Panurgus dentipes</t>
  </si>
  <si>
    <t>Xylocopa iris</t>
  </si>
  <si>
    <t>Perdix perdix (Linnaeus, 1758)</t>
  </si>
  <si>
    <t>Acaulon muticum (Hedw.) Müll.Hal.</t>
  </si>
  <si>
    <t>Anthoceros punctatus L.</t>
  </si>
  <si>
    <t>Bryum violaceum Crundw. &amp; Nyholm</t>
  </si>
  <si>
    <t>Dicranella staphylina H.Whitehouse</t>
  </si>
  <si>
    <t>Didymodon acutus (Brid.) K.Saito</t>
  </si>
  <si>
    <t>Ephemerum serratum (Hedw.) Hampe</t>
  </si>
  <si>
    <t>Fossombronia pusilla (L.) Nees</t>
  </si>
  <si>
    <t>Funaria pulchella H.Philib.</t>
  </si>
  <si>
    <t>Microbryum curvicollum (Hedw.) R.H.Zander</t>
  </si>
  <si>
    <t>Physcomitrium pyriforme (Hedw.) Bruch &amp; Schimp.</t>
  </si>
  <si>
    <t>Riccia bifurca Hoffm.</t>
  </si>
  <si>
    <t>Riccia ciliata Hoffm.</t>
  </si>
  <si>
    <t>Riccia glauca L.</t>
  </si>
  <si>
    <t>Riccia sorocarpa Bisch.</t>
  </si>
  <si>
    <t>Sphaerocarpos texanus Austin</t>
  </si>
  <si>
    <t>Tortula modica R.H.Zander</t>
  </si>
  <si>
    <t>Tortula truncata (Hedw.) Mitt.</t>
  </si>
  <si>
    <t>Weissia longifolia Mitt.</t>
  </si>
  <si>
    <t>Phytoecia pustulata</t>
  </si>
  <si>
    <t>Acupalpus meridianus</t>
  </si>
  <si>
    <t>Agonum antennarium (Duftschmid, 1812)</t>
  </si>
  <si>
    <t>Agonum viridicupreum (Goeze, 1777)</t>
  </si>
  <si>
    <t>Amara apricaria</t>
  </si>
  <si>
    <t>Amara eurynota</t>
  </si>
  <si>
    <t>Amara fusca Dejean, 1828</t>
  </si>
  <si>
    <t>Amara ingenua</t>
  </si>
  <si>
    <t>Amara municipalis</t>
  </si>
  <si>
    <t>Amara proxima Putzeys, 1866</t>
  </si>
  <si>
    <t>Amara sabulosa (Audinet-Serville, 1821)</t>
  </si>
  <si>
    <t>Amara similata</t>
  </si>
  <si>
    <t>Amara tibialis</t>
  </si>
  <si>
    <t>Bembidion genei illigeri</t>
  </si>
  <si>
    <t>Bembidion obtusum</t>
  </si>
  <si>
    <t>Brachinus crepitans</t>
  </si>
  <si>
    <t>Brachinus elegans</t>
  </si>
  <si>
    <t>Brachinus sclopeta (Fabricius, 1792)</t>
  </si>
  <si>
    <t>Calosoma maderae</t>
  </si>
  <si>
    <t>Chlaenius nitidulus</t>
  </si>
  <si>
    <t>Chlaenius vestitus</t>
  </si>
  <si>
    <t>Cylindera germanica</t>
  </si>
  <si>
    <t>Dolichus halensis</t>
  </si>
  <si>
    <t>Harpalus dimidiatus</t>
  </si>
  <si>
    <t>Harpalus fuscipalpis Sturm, 1818</t>
  </si>
  <si>
    <t>Harpalus luteicornis</t>
  </si>
  <si>
    <t>Harpalus marginellus</t>
  </si>
  <si>
    <t>Harpalus smaragdinus</t>
  </si>
  <si>
    <t>Harpalus tenebrosus</t>
  </si>
  <si>
    <t>Harpalus zabroides</t>
  </si>
  <si>
    <t>Laemostenus terricola (Herbst, 1784)</t>
  </si>
  <si>
    <t>Leistus spinibarbis (Fabricius, 1775)</t>
  </si>
  <si>
    <t>Notiophilus substriatus G.R. Waterhouse, 1833</t>
  </si>
  <si>
    <t>Ophonus ardosiacus</t>
  </si>
  <si>
    <t>Ophonus azureus</t>
  </si>
  <si>
    <t>Ophonus sabulicola</t>
  </si>
  <si>
    <t>Ophonus stictus</t>
  </si>
  <si>
    <t>Poecilus cupreus</t>
  </si>
  <si>
    <t>Pterostichus macer</t>
  </si>
  <si>
    <t>Pterostichus quadrifoveolatus Letzner, 1852</t>
  </si>
  <si>
    <t>Zabrus tenebrioides tenebrioides</t>
  </si>
  <si>
    <t>Agaricus nivescens (F.H. Moeller) F.H. Moeller</t>
  </si>
  <si>
    <t>Agaricus subperonatus (J.E. Lange) Singer</t>
  </si>
  <si>
    <t>Aleuria aurantia</t>
  </si>
  <si>
    <t>Bostrichonema polygoni</t>
  </si>
  <si>
    <t>Coleroa robertiani</t>
  </si>
  <si>
    <t>Conocybe antipus (Lasch) Kuehner</t>
  </si>
  <si>
    <t>Echinoderma echinaceum (J.E.Lange) Bon</t>
  </si>
  <si>
    <t>Erysiphe artemisiae</t>
  </si>
  <si>
    <t>Erysiphe convolvuli</t>
  </si>
  <si>
    <t>Eudarluca caricis</t>
  </si>
  <si>
    <t>Hygrocybe spadicea (Scop.: Fr.) P. Karst.</t>
  </si>
  <si>
    <t>Lamprospora seaveri</t>
  </si>
  <si>
    <t>Lamprospora tortulae-ruralis</t>
  </si>
  <si>
    <t>Microsphaera trifolii</t>
  </si>
  <si>
    <t>Octospora crosslandii</t>
  </si>
  <si>
    <t>Peronospora iberidis</t>
  </si>
  <si>
    <t>Phaeosphaeria nodorum</t>
  </si>
  <si>
    <t>Phyllachora cynodontis</t>
  </si>
  <si>
    <t>Puccinia coronata</t>
  </si>
  <si>
    <t>Puccinia graminis</t>
  </si>
  <si>
    <t>Puccinia malvacearum</t>
  </si>
  <si>
    <t>Ramularia simplex</t>
  </si>
  <si>
    <t>Uromyces striatus</t>
  </si>
  <si>
    <t>Carcharodus baeticus (Rambur, 1839)</t>
  </si>
  <si>
    <t>Cupido argiades</t>
  </si>
  <si>
    <t>Dahlica leoi (Dierl, 197)</t>
  </si>
  <si>
    <t>Heteropterus morpheus</t>
  </si>
  <si>
    <t>Lycaena dispar</t>
  </si>
  <si>
    <t>Melitaea deione (Geyer, 1832)</t>
  </si>
  <si>
    <t>Pyronia tithonus</t>
  </si>
  <si>
    <t>Pomatias elegans (O.F. Müller, 1774)</t>
  </si>
  <si>
    <t>Conocephalus fuscus</t>
  </si>
  <si>
    <t>Euchorthippus declivus</t>
  </si>
  <si>
    <t>Tettigonia caudata (Charpentier, 1845)</t>
  </si>
  <si>
    <t>Adonis aestivalis L.</t>
  </si>
  <si>
    <t>Adonis flammea Jacq.</t>
  </si>
  <si>
    <t>Aethusa cynapium L.</t>
  </si>
  <si>
    <t>Agrostemma githago L.</t>
  </si>
  <si>
    <t>Ajuga chamaepitys (L.) Schreb.</t>
  </si>
  <si>
    <t>Anagallis foemina Mill.</t>
  </si>
  <si>
    <t>Androsace maxima L.</t>
  </si>
  <si>
    <t>Anthemis arvensis L.</t>
  </si>
  <si>
    <t>Anthemis cotula L.</t>
  </si>
  <si>
    <t>Aphanes australis Rydb.</t>
  </si>
  <si>
    <t>Arctium minus Bernh. subsp. minus</t>
  </si>
  <si>
    <t>Arctium tomentosum Mill.</t>
  </si>
  <si>
    <t>Asperugo procumbens L.</t>
  </si>
  <si>
    <t>Asperula arvensis L.</t>
  </si>
  <si>
    <t>Atriplex prostrata DC.</t>
  </si>
  <si>
    <t>Ballota nigra L. subsp. nigra</t>
  </si>
  <si>
    <t>Ballota nigra subsp. meridionalis (Bég.) Bég.</t>
  </si>
  <si>
    <t>Bromus arvensis L.</t>
  </si>
  <si>
    <t>Bromus commutatus Schrad.</t>
  </si>
  <si>
    <t>Bromus grossus DC.</t>
  </si>
  <si>
    <t>Bromus secalinus L.</t>
  </si>
  <si>
    <t>Bromus squarrosus L.</t>
  </si>
  <si>
    <t>Bufonia paniculata Dubois</t>
  </si>
  <si>
    <t>Buglossoides arvensis (L.) I. M. Johnst.</t>
  </si>
  <si>
    <t>Bunias erucago L.</t>
  </si>
  <si>
    <t>Bunium bulbocastanum L.</t>
  </si>
  <si>
    <t>Bupleurum rotundifolium L.</t>
  </si>
  <si>
    <t>Calendula arvensis L.</t>
  </si>
  <si>
    <t>Camelina microcarpa DC.</t>
  </si>
  <si>
    <t>Caucalis platycarpos L.</t>
  </si>
  <si>
    <t>Centaurea cyanus L.</t>
  </si>
  <si>
    <t>Centaurea splendens L.</t>
  </si>
  <si>
    <t>Chenopodium glaucum L.</t>
  </si>
  <si>
    <t>Chenopodium murale L.</t>
  </si>
  <si>
    <t>Chenopodium urbicum L.</t>
  </si>
  <si>
    <t>Conium maculatum L.</t>
  </si>
  <si>
    <t>Consolida regalis Gray</t>
  </si>
  <si>
    <t>Cynosurus echinatus L.</t>
  </si>
  <si>
    <t>Euphorbia exigua L.</t>
  </si>
  <si>
    <t>Euphorbia falcata L.</t>
  </si>
  <si>
    <t>Euphorbia platyphyllos L.</t>
  </si>
  <si>
    <t>Fumaria vaillantii Loisel.</t>
  </si>
  <si>
    <t>Galeopsis ladanum L.</t>
  </si>
  <si>
    <t>Galeopsis segetum Neck.</t>
  </si>
  <si>
    <t>Holosteum umbellatum L.</t>
  </si>
  <si>
    <t>Lactuca virosa L.</t>
  </si>
  <si>
    <t>Lamium amplexicaule L.</t>
  </si>
  <si>
    <t>Lappula deflexa (Wahlenb.) Garcke</t>
  </si>
  <si>
    <t>Lappula squarrosa (Retz.) Dumort.</t>
  </si>
  <si>
    <t>Lathyrus aphaca L.</t>
  </si>
  <si>
    <t>Lathyrus cicera L.</t>
  </si>
  <si>
    <t>Lathyrus hirsutus L.</t>
  </si>
  <si>
    <t>Lathyrus nissolia L.</t>
  </si>
  <si>
    <t>Lathyrus tuberosus L.</t>
  </si>
  <si>
    <t>Legousia hybrida (L.) Delarbre</t>
  </si>
  <si>
    <t>Legousia speculum-veneris (L.) Chaix</t>
  </si>
  <si>
    <t>Leonurus cardiaca L.</t>
  </si>
  <si>
    <t>Lolium rigidum Gaudin</t>
  </si>
  <si>
    <t>Lolium temulentum L.</t>
  </si>
  <si>
    <t>Melampyrum arvense L.</t>
  </si>
  <si>
    <t>Mentha pulegium L.</t>
  </si>
  <si>
    <t>Misopates orontium (L.) Raf.</t>
  </si>
  <si>
    <t>Nepeta nuda L.</t>
  </si>
  <si>
    <t>Neslia paniculata (L.) Desv. subsp. paniculata</t>
  </si>
  <si>
    <t>Nigella arvensis L.</t>
  </si>
  <si>
    <t>Papaver argemone L.</t>
  </si>
  <si>
    <t>Papaver hybridum L.</t>
  </si>
  <si>
    <t>Polycnemum majus A. Braun</t>
  </si>
  <si>
    <t>Ranunculus arvensis L.</t>
  </si>
  <si>
    <t>Rubia tinctorum L.</t>
  </si>
  <si>
    <t>Scandix pecten-veneris L.</t>
  </si>
  <si>
    <t>Scirpoides holoschoenus (L.) Soják</t>
  </si>
  <si>
    <t>Sclerochloa dura (L.) P. Beauv.</t>
  </si>
  <si>
    <t>Scorzonera laciniata L. subsp. laciniata</t>
  </si>
  <si>
    <t>Stachys annua (L.) L.</t>
  </si>
  <si>
    <t>Stachys arvensis (L.) L.</t>
  </si>
  <si>
    <t>Stachys germanica L.</t>
  </si>
  <si>
    <t>Torilis arvensis (Huds.) Link</t>
  </si>
  <si>
    <t>Turgenia latifolia (L.) Hoffm.</t>
  </si>
  <si>
    <t>Vaccaria hispanica (Mill.) Rauschert</t>
  </si>
  <si>
    <t>Veronica triphyllos L.</t>
  </si>
  <si>
    <t>Xanthium strumarium L.</t>
  </si>
  <si>
    <t>Plectrocnemia brevis</t>
  </si>
  <si>
    <t>Fossombronia foveolata Lindb.</t>
  </si>
  <si>
    <t>Leucodon sciuroides (Hedw.) Schwägr.</t>
  </si>
  <si>
    <t>Orthotrichum acuminatum H.Philib.</t>
  </si>
  <si>
    <t>Orthotrichum alpestre Bruch &amp; Schimp.</t>
  </si>
  <si>
    <t>Orthotrichum callistomum Bruch &amp; Schimp.</t>
  </si>
  <si>
    <t>Orthotrichum lyellii Hook. &amp; Taylor</t>
  </si>
  <si>
    <t>Orthotrichum pumilum anon.</t>
  </si>
  <si>
    <t>Porella platyphylla (L.) Pfeiff.</t>
  </si>
  <si>
    <t>Porella platyphylla aggr.</t>
  </si>
  <si>
    <t>Syntrichia laevipila Brid.</t>
  </si>
  <si>
    <t>Syntrichia virescens (De Not.) Ochyra</t>
  </si>
  <si>
    <t>Ulota crispa (Hedw.) Brid.</t>
  </si>
  <si>
    <t>Zygodon rupestris Lorentz</t>
  </si>
  <si>
    <t>Zygodon viridissimus aggr.</t>
  </si>
  <si>
    <t>Agaricus cupreobrunneus</t>
  </si>
  <si>
    <t>Agaricus lanipes (F.H. Moeller et Jul. Schaeff.) Singer</t>
  </si>
  <si>
    <t>Agrocybe pediades</t>
  </si>
  <si>
    <t>Chlorophyllum rachodes</t>
  </si>
  <si>
    <t>Conocybe apala</t>
  </si>
  <si>
    <t>Conocybe aurea</t>
  </si>
  <si>
    <t>Coprinus comatus</t>
  </si>
  <si>
    <t>Echinoderma asperum</t>
  </si>
  <si>
    <t>Entoloma (Ent.) aprile</t>
  </si>
  <si>
    <t>Gymnopilus spectabilis</t>
  </si>
  <si>
    <t>Gymnosporangium sabinae</t>
  </si>
  <si>
    <t>Inonotus hispidus</t>
  </si>
  <si>
    <t>Lenzites warnieri Durieu et Mont. In Mont.</t>
  </si>
  <si>
    <t>Lepista personata</t>
  </si>
  <si>
    <t>Leucoagaricus leucothites</t>
  </si>
  <si>
    <t>Monilinia fructigena</t>
  </si>
  <si>
    <t>Oxyporus populinus</t>
  </si>
  <si>
    <t>Parasola plicatilis</t>
  </si>
  <si>
    <t>Pholiotina pygmaeoaffinis</t>
  </si>
  <si>
    <t>Taphrina pruni</t>
  </si>
  <si>
    <t>Tympanis alnea</t>
  </si>
  <si>
    <t>Venturia inaequalis</t>
  </si>
  <si>
    <t>Volvariella bombycina (Pers.:Fr.) Singer</t>
  </si>
  <si>
    <t>Saturnia pyri</t>
  </si>
  <si>
    <t>Maronea constans</t>
  </si>
  <si>
    <t>Rinodina roboris (Nyl.) Arnold</t>
  </si>
  <si>
    <t>Asterella saccata (Wahlenb.) A.Evans</t>
  </si>
  <si>
    <t>Bryum radiculosum Brid.</t>
  </si>
  <si>
    <t>Bryum torquescens Bruch &amp; Schimp.</t>
  </si>
  <si>
    <t>Ceratodon conicus (Hampe) Lindb.</t>
  </si>
  <si>
    <t>Didymodon cordatus Jur.</t>
  </si>
  <si>
    <t>Grimmia orbicularis Wilson</t>
  </si>
  <si>
    <t>Microbryum starckeanum (Hedw.) R.H.Zander</t>
  </si>
  <si>
    <t>Orthotrichum tenellum Brid.</t>
  </si>
  <si>
    <t>Pterygoneurum subsessile (Brid.) Jur.</t>
  </si>
  <si>
    <t>Rhynchostegiella tenella (Dicks.) Limpr.</t>
  </si>
  <si>
    <t>Riccia gougetiana Durieu &amp; Mont.</t>
  </si>
  <si>
    <t>Schistidium helveticum (Schkuhr) Deguchi</t>
  </si>
  <si>
    <t>Syntrichia caninervis gypsophila (G.Roth) Ochyra</t>
  </si>
  <si>
    <t>Syntrichia caninervis Mitt.</t>
  </si>
  <si>
    <t>Targionia hypophylla L.</t>
  </si>
  <si>
    <t>Tortula atrovirens (Sm.) Lindb.</t>
  </si>
  <si>
    <t>Tortula canescens Mont.</t>
  </si>
  <si>
    <t>Tortula inermis (Brid.) Mont.</t>
  </si>
  <si>
    <t>Tortula revolvens (Schimp.) G.Roth</t>
  </si>
  <si>
    <t>Weissia condensa (Voit) Lindb.</t>
  </si>
  <si>
    <t>Harpalus froelichii</t>
  </si>
  <si>
    <t>Plasmopara viticola</t>
  </si>
  <si>
    <t>Uncinula necator</t>
  </si>
  <si>
    <t>Lecanora vinetorum</t>
  </si>
  <si>
    <t>Chenopodium opulifolium Schrad.</t>
  </si>
  <si>
    <t>Phleum paniculatum Huds.</t>
  </si>
  <si>
    <t>Andrena bucephala</t>
  </si>
  <si>
    <t>Andrena florea</t>
  </si>
  <si>
    <t>Andrena varians</t>
  </si>
  <si>
    <t>Sylvia nisoria</t>
  </si>
  <si>
    <t>Abietinella abietina (Hedw.) M.Fleisch.</t>
  </si>
  <si>
    <t>Campylopus pilifer Brid.</t>
  </si>
  <si>
    <t>Encalypta vulgaris Hedw.</t>
  </si>
  <si>
    <t>Entodon concinnus (De Not.) Paris</t>
  </si>
  <si>
    <t>Eurhynchiastrum pulchellum (Hedw.) Ignatov &amp; Huttunen</t>
  </si>
  <si>
    <t>Funaria obtusa (Hedw.) Lindb.</t>
  </si>
  <si>
    <t>Hedwigia ciliata (Hedw.) P. Beauv.</t>
  </si>
  <si>
    <t>Hedwigia stellata Hedenäs</t>
  </si>
  <si>
    <t>Homalothecium lutescens (Hedw.) H.Rob.</t>
  </si>
  <si>
    <t>Neckera besseri (Lobarz.) Jur.</t>
  </si>
  <si>
    <t>Rhabdoweisia fugax (Hedw.) Bruch &amp; Schimp.</t>
  </si>
  <si>
    <t>Rhodobryum ontariense (Kindb.) Kindb.</t>
  </si>
  <si>
    <t>Rhytidium rugosum (Hedw.) Kindb.</t>
  </si>
  <si>
    <t>Schistidium lancifolium (Kindb.) H.H.Blom</t>
  </si>
  <si>
    <t>Thuidium recognitum (Hedw.) Lindb.</t>
  </si>
  <si>
    <t>Amanita mairei</t>
  </si>
  <si>
    <t>Cerrena unicolor</t>
  </si>
  <si>
    <t>Ciboria coryli</t>
  </si>
  <si>
    <t>Cortinarius (Ser.) urbicus</t>
  </si>
  <si>
    <t>Cucurbitaria berberidis</t>
  </si>
  <si>
    <t>Diaporthe detrusa</t>
  </si>
  <si>
    <t>Entoloma sepium</t>
  </si>
  <si>
    <t>Fistulina hepatica</t>
  </si>
  <si>
    <t>Fomes fomentarius</t>
  </si>
  <si>
    <t>Ganoderma australe</t>
  </si>
  <si>
    <t>Ganoderma lipsiense</t>
  </si>
  <si>
    <t>Ganoderma pfeifferi</t>
  </si>
  <si>
    <t>Ganoderma resinaceum</t>
  </si>
  <si>
    <t>Gloeophyllum sepiarium</t>
  </si>
  <si>
    <t>Hymenochaete tabacina</t>
  </si>
  <si>
    <t>Inocybe haemacta</t>
  </si>
  <si>
    <t>Inocybe vulpinella</t>
  </si>
  <si>
    <t>Inonotus obliquus</t>
  </si>
  <si>
    <t>Lactarius pubescens</t>
  </si>
  <si>
    <t>Lactarius pyrogalus</t>
  </si>
  <si>
    <t>Melampsora euonymi-caprearum</t>
  </si>
  <si>
    <t>Meripilus giganteus</t>
  </si>
  <si>
    <t>Microsphaera hedwigii</t>
  </si>
  <si>
    <t>Microsphaera vanbruntiana</t>
  </si>
  <si>
    <t>Ochropsora ariae</t>
  </si>
  <si>
    <t>Perenniporia fraxinea</t>
  </si>
  <si>
    <t>Phellinus robustus</t>
  </si>
  <si>
    <t>Phellinus tremulae</t>
  </si>
  <si>
    <t>Pholiotina aporos</t>
  </si>
  <si>
    <t>Pholiotina appendiculata</t>
  </si>
  <si>
    <t>Pholiotina arrhenii</t>
  </si>
  <si>
    <t>Pholiotina striaepes</t>
  </si>
  <si>
    <t>Phragmidium rubi-idaei</t>
  </si>
  <si>
    <t>Phragmidium violaceum</t>
  </si>
  <si>
    <t>Phyllactinia guttata</t>
  </si>
  <si>
    <t>Phyllactinia mali</t>
  </si>
  <si>
    <t>Piptoporus betulinus</t>
  </si>
  <si>
    <t>Plicatura crispa</t>
  </si>
  <si>
    <t>Protomyces macrosporus</t>
  </si>
  <si>
    <t>Pycnoporus cinnabarinus</t>
  </si>
  <si>
    <t>Pyrenopeziza escharodes</t>
  </si>
  <si>
    <t>Russula exalbicans</t>
  </si>
  <si>
    <t>Schizophyllum commune</t>
  </si>
  <si>
    <t>Tapesia rosae</t>
  </si>
  <si>
    <t>Trametes hirsuta</t>
  </si>
  <si>
    <t>Uncinula adunca</t>
  </si>
  <si>
    <t>Uromyces pisi-sativi</t>
  </si>
  <si>
    <t>Ustulina deusta</t>
  </si>
  <si>
    <t>Arthonia pruinata</t>
  </si>
  <si>
    <t>Bacidia rosella</t>
  </si>
  <si>
    <t>Buellia alboatra</t>
  </si>
  <si>
    <t>Caloplaca lobulata</t>
  </si>
  <si>
    <t>Candelariella viae-lacteae</t>
  </si>
  <si>
    <t>Collema conglomeratum</t>
  </si>
  <si>
    <t>Collema fasciculare</t>
  </si>
  <si>
    <t>Collema furfuraceum</t>
  </si>
  <si>
    <t>Collema ligerinum</t>
  </si>
  <si>
    <t>Collema occultatum</t>
  </si>
  <si>
    <t>Lecania fuscella</t>
  </si>
  <si>
    <t>Lecania koerberiana</t>
  </si>
  <si>
    <t>Lecanora allophana s.l.</t>
  </si>
  <si>
    <t>Parmelia acetabulum</t>
  </si>
  <si>
    <t>Parmotrema stuppeum</t>
  </si>
  <si>
    <t>Phaeophyscia poeltii</t>
  </si>
  <si>
    <t>Physcia clementei</t>
  </si>
  <si>
    <t>Ramalina fastigiata</t>
  </si>
  <si>
    <t>Ramalina panizzei</t>
  </si>
  <si>
    <t>Rinodina colobina</t>
  </si>
  <si>
    <t>Rinodina efflorescens</t>
  </si>
  <si>
    <t>Strangospora pinicola</t>
  </si>
  <si>
    <t>Teloschistes chrysophthalmus</t>
  </si>
  <si>
    <t>Cistus salviifolius L.</t>
  </si>
  <si>
    <t>Cotoneaster tomentosus Lindl.</t>
  </si>
  <si>
    <t>Genista radiata (L.) Scop.</t>
  </si>
  <si>
    <t>Lonicera periclymenum L.</t>
  </si>
  <si>
    <t>Mespilus germanica L.</t>
  </si>
  <si>
    <t>Prunus padus subsp. petraea (Tausch) Domin</t>
  </si>
  <si>
    <t>Rosa abietina Christ</t>
  </si>
  <si>
    <t>Rosa agrestis Savi</t>
  </si>
  <si>
    <t>Rosa caesia Sm.</t>
  </si>
  <si>
    <t>Rosa chavinii Rapin</t>
  </si>
  <si>
    <t>Rosa dumalis Bechst.</t>
  </si>
  <si>
    <t>Rosa elliptica Tausch</t>
  </si>
  <si>
    <t>Rosa gallica L.</t>
  </si>
  <si>
    <t>Rosa glauca Pourr.</t>
  </si>
  <si>
    <t>Rosa jundzillii Besser</t>
  </si>
  <si>
    <t>Rosa micrantha Sm.</t>
  </si>
  <si>
    <t>Rosa montana Chaix</t>
  </si>
  <si>
    <t>Rosa sherardii Davies</t>
  </si>
  <si>
    <t>Rosa stylosa Desv.</t>
  </si>
  <si>
    <t>Rosa tomentella Léman</t>
  </si>
  <si>
    <t>Rosa tomentosa Sm.</t>
  </si>
  <si>
    <t>Rosa villosa L.</t>
  </si>
  <si>
    <t>Andrena combinata</t>
  </si>
  <si>
    <t>Andrena curvungula</t>
  </si>
  <si>
    <t>Andrena falsifica</t>
  </si>
  <si>
    <t>Andrena fulvago</t>
  </si>
  <si>
    <t>Andrena labiata</t>
  </si>
  <si>
    <t>Andrena nana</t>
  </si>
  <si>
    <t>Andrena nitidiuscula</t>
  </si>
  <si>
    <t>Andrena pallitarsis</t>
  </si>
  <si>
    <t>Andrena polita</t>
  </si>
  <si>
    <t>Andrena potentillae</t>
  </si>
  <si>
    <t>Andrena probata</t>
  </si>
  <si>
    <t>Andrena ranunculorum</t>
  </si>
  <si>
    <t>Andrena rufizona</t>
  </si>
  <si>
    <t>Andrena schencki</t>
  </si>
  <si>
    <t>Andrena simillima</t>
  </si>
  <si>
    <t>Andrena thoracica</t>
  </si>
  <si>
    <t>Andrena viridescens</t>
  </si>
  <si>
    <t>Andrena wilkella</t>
  </si>
  <si>
    <t>Anthidium septemspinosum</t>
  </si>
  <si>
    <t>Anthophora aestivalis</t>
  </si>
  <si>
    <t>Anthophora plagiata</t>
  </si>
  <si>
    <t>Bombus argillaceus</t>
  </si>
  <si>
    <t>Bombus subterraneus</t>
  </si>
  <si>
    <t>Bombus sylvarum</t>
  </si>
  <si>
    <t>Chelostoma grande</t>
  </si>
  <si>
    <t>Colletes fodiens</t>
  </si>
  <si>
    <t>Colletes marginatus</t>
  </si>
  <si>
    <t>Colletes mlokossewiczi</t>
  </si>
  <si>
    <t>Dasypoda argentata</t>
  </si>
  <si>
    <t>Dufourea halictula</t>
  </si>
  <si>
    <t>Dufourea inermis</t>
  </si>
  <si>
    <t>Dufourea minuta</t>
  </si>
  <si>
    <t>Eucera interrupta</t>
  </si>
  <si>
    <t>Eucera longicornis</t>
  </si>
  <si>
    <t>Halictus carinthiacus</t>
  </si>
  <si>
    <t>Halictus leucaheneus</t>
  </si>
  <si>
    <t>Halictus quadricinctus</t>
  </si>
  <si>
    <t>Hoplitis acuticornis</t>
  </si>
  <si>
    <t>Hoplitis dalmatica</t>
  </si>
  <si>
    <t>Hoplitis mitis</t>
  </si>
  <si>
    <t>Hoplitis ravouxi</t>
  </si>
  <si>
    <t>Hylaeus punctulatissimus</t>
  </si>
  <si>
    <t>Hylaeus variegatus</t>
  </si>
  <si>
    <t>Icteranthidium laterale</t>
  </si>
  <si>
    <t>Lasioglossum albocinctum</t>
  </si>
  <si>
    <t>Lasioglossum brevicorne</t>
  </si>
  <si>
    <t>Lasioglossum breviventre</t>
  </si>
  <si>
    <t>Lasioglossum buccale</t>
  </si>
  <si>
    <t>Lasioglossum clypeare</t>
  </si>
  <si>
    <t>Lasioglossum convexiusculum</t>
  </si>
  <si>
    <t>Lasioglossum costulatum</t>
  </si>
  <si>
    <t>Lasioglossum discum</t>
  </si>
  <si>
    <t>Lasioglossum euboeense</t>
  </si>
  <si>
    <t>Lasioglossum griseolum</t>
  </si>
  <si>
    <t>Lasioglossum laeve</t>
  </si>
  <si>
    <t>Lasioglossum laevigatum</t>
  </si>
  <si>
    <t>Lasioglossum lissonotum</t>
  </si>
  <si>
    <t>Lasioglossum minutulum</t>
  </si>
  <si>
    <t>Lasioglossum punctatissimum</t>
  </si>
  <si>
    <t>Lasioglossum puncticolle</t>
  </si>
  <si>
    <t>Lasioglossum pygmaeum</t>
  </si>
  <si>
    <t>Lasioglossum semilucens</t>
  </si>
  <si>
    <t>Lasioglossum subfasciatum</t>
  </si>
  <si>
    <t>Lasioglossum tricinctum</t>
  </si>
  <si>
    <t>Lasioglossum xanthopus</t>
  </si>
  <si>
    <t>Megachile flabellipes</t>
  </si>
  <si>
    <t>Megachile melanopyga</t>
  </si>
  <si>
    <t>Megachile pilicrus</t>
  </si>
  <si>
    <t>Melitta dimidiata</t>
  </si>
  <si>
    <t>Melitturga clavicornis</t>
  </si>
  <si>
    <t>Osmia anceyi</t>
  </si>
  <si>
    <t>Osmia gallarum</t>
  </si>
  <si>
    <t>Osmia labialis</t>
  </si>
  <si>
    <t>Osmia mustelina</t>
  </si>
  <si>
    <t>Osmia niveata</t>
  </si>
  <si>
    <t>Osmia rufohirta</t>
  </si>
  <si>
    <t>Osmia spinulosa</t>
  </si>
  <si>
    <t>Osmia submicans</t>
  </si>
  <si>
    <t>Osmia tergestensis</t>
  </si>
  <si>
    <t>Osmia xanthomelana</t>
  </si>
  <si>
    <t>Protosmia minutula</t>
  </si>
  <si>
    <t>Pseudoanthidium scapulare</t>
  </si>
  <si>
    <t>Rhodanthidium caturigense</t>
  </si>
  <si>
    <t>Rhodanthidium septemdentatum</t>
  </si>
  <si>
    <t>Rhophitoides canus</t>
  </si>
  <si>
    <t>Rophites algirus</t>
  </si>
  <si>
    <t>Rophites quinquespinosus</t>
  </si>
  <si>
    <t>Tetralonia dentata</t>
  </si>
  <si>
    <t>Trachusa interrupta</t>
  </si>
  <si>
    <t>Acaulon triquetrum (Spruce) Müll.Hal.</t>
  </si>
  <si>
    <t>Brachythecium campestre (Müll.Hal.) Schimp.</t>
  </si>
  <si>
    <t>Cephaloziella stellulifera (Carrington &amp; Pearson) Croz.</t>
  </si>
  <si>
    <t>Corsinia coriandrina (Spreng.) Lindb.</t>
  </si>
  <si>
    <t>Crossidium aberrans Holz. &amp; E.B.Bartram</t>
  </si>
  <si>
    <t>Fissidens celticus Paton</t>
  </si>
  <si>
    <t>Funaria muhlenbergii Turner</t>
  </si>
  <si>
    <t>Gymnostomum viridulum Brid.</t>
  </si>
  <si>
    <t>Mannia androgyna (L.) A.Evans</t>
  </si>
  <si>
    <t>Mannia fragrans aggr. aggr.</t>
  </si>
  <si>
    <t>Mannia fragrans subsp. fragrans (Balbis) Frye &amp; L.Clark</t>
  </si>
  <si>
    <t>Mannia pilosa (Hornem.) Frye &amp; L.Clark</t>
  </si>
  <si>
    <t>Mannia triandra (Scop.) Grolle</t>
  </si>
  <si>
    <t>Oxymitra incrassata (Brot.) Sérgio &amp; Sim-Sim</t>
  </si>
  <si>
    <t>Pterygoneurum lamellatum (Lindb.) Jur.</t>
  </si>
  <si>
    <t>Riccia ciliifera Lindenb.</t>
  </si>
  <si>
    <t>Riccia crinita Taylor</t>
  </si>
  <si>
    <t>Riccia crozalsii Levier</t>
  </si>
  <si>
    <t>Riccia nigrella DC.</t>
  </si>
  <si>
    <t>Riccia subbifurca Croz.</t>
  </si>
  <si>
    <t>Tortula brevissima Schiffn.</t>
  </si>
  <si>
    <t>Trichostomum triumphans De Not.</t>
  </si>
  <si>
    <t>Agapanthia cardui</t>
  </si>
  <si>
    <t>Agapanthia intermedia</t>
  </si>
  <si>
    <t>Anthaxia istriana</t>
  </si>
  <si>
    <t>Calamobius filum</t>
  </si>
  <si>
    <t>Chlorophorus trifasciatus</t>
  </si>
  <si>
    <t>Chlorophorus varius (O. F. Müller, 1766)</t>
  </si>
  <si>
    <t>Coraebus elatus</t>
  </si>
  <si>
    <t>Iberodorcadion fuliginator</t>
  </si>
  <si>
    <t>Oberea erythrocephala</t>
  </si>
  <si>
    <t>Phytoecia affinis</t>
  </si>
  <si>
    <t>Trachys troglodytes</t>
  </si>
  <si>
    <t>Cymindis axillaris</t>
  </si>
  <si>
    <t>Cymindis miliaris</t>
  </si>
  <si>
    <t>Harpalus calceatus</t>
  </si>
  <si>
    <t>Licinus cassideus</t>
  </si>
  <si>
    <t>Ophonus melletiimelletii</t>
  </si>
  <si>
    <t>Poecilus koyikoyi</t>
  </si>
  <si>
    <t>Poecilus kugelanni</t>
  </si>
  <si>
    <t>Agaricus benesii Pilat</t>
  </si>
  <si>
    <t>Agaricus comtulus</t>
  </si>
  <si>
    <t>Agaricus lutosus (F.H. Moeller) F.H. Moeller</t>
  </si>
  <si>
    <t>Agrocybe pusiola</t>
  </si>
  <si>
    <t>Agrocybe vervacti</t>
  </si>
  <si>
    <t>Amanita lividopallescens</t>
  </si>
  <si>
    <t>Ascozonus woolhopensis (Berk. et Broome) Boud.</t>
  </si>
  <si>
    <t>Bovista tomentosa</t>
  </si>
  <si>
    <t>Camarophyllopsis foetens (W. Phillips) Arnolds</t>
  </si>
  <si>
    <t>Camarophyllopsis schulzeri (Bres.) Herink</t>
  </si>
  <si>
    <t>Camarophyllus berkeleyi (P.D. Orton) P.D. Orton et Watling</t>
  </si>
  <si>
    <t>Camarophyllus fuscescens</t>
  </si>
  <si>
    <t>Clavaria fumosa</t>
  </si>
  <si>
    <t>Clavaria incarnata</t>
  </si>
  <si>
    <t>Clavaria zollingeri</t>
  </si>
  <si>
    <t>Clavulinopsis fusiformis (Sowerby: Fr.) Corner</t>
  </si>
  <si>
    <t>Clitocybe barbularum</t>
  </si>
  <si>
    <t>Clitocybe collina (Velen.) Klan</t>
  </si>
  <si>
    <t>Clitocybe ericetorum</t>
  </si>
  <si>
    <t>Clitocybe glareosa</t>
  </si>
  <si>
    <t>Clitocybe graminicola</t>
  </si>
  <si>
    <t>Crinipellis scabella</t>
  </si>
  <si>
    <t>Cuphophyllus flavipes</t>
  </si>
  <si>
    <t>Cuphophyllus lacmus (Schumach.) Bon</t>
  </si>
  <si>
    <t>Cuphophyllus russocoriaceus (Berk. &amp; T.K. Mill.) Bon</t>
  </si>
  <si>
    <t>Dermoloma cuneifolium</t>
  </si>
  <si>
    <t>Dermoloma josserandii</t>
  </si>
  <si>
    <t>Dermoloma pseudocuneifolium</t>
  </si>
  <si>
    <t>Disciseda bovista</t>
  </si>
  <si>
    <t>Disciseda candida (Schwein.) Lloyd</t>
  </si>
  <si>
    <t>Entoloma (Cla.) rusticoides</t>
  </si>
  <si>
    <t>Entoloma (Ent.) bloxamii</t>
  </si>
  <si>
    <t>Entoloma (Lep.) asprellum</t>
  </si>
  <si>
    <t>Entoloma (Lep.) exile</t>
  </si>
  <si>
    <t>Entoloma (Lep.) lividocyanulum</t>
  </si>
  <si>
    <t>Entoloma (Nol.) clandestinum</t>
  </si>
  <si>
    <t>Entoloma corvinum (Kuehner) Noordel.</t>
  </si>
  <si>
    <t>Entoloma phaeocyathus Noordel.</t>
  </si>
  <si>
    <t>Entoloma porphyrophaeum (Fr.) P. Karst.</t>
  </si>
  <si>
    <t>Floccularia straminea</t>
  </si>
  <si>
    <t>Geastrum coronatum Pers.: Pers.</t>
  </si>
  <si>
    <t>Geastrum melanocephalum</t>
  </si>
  <si>
    <t>Geastrum nanum</t>
  </si>
  <si>
    <t>Geoglossum cookeanum Nannfeld</t>
  </si>
  <si>
    <t>Gerronema josserandii Singer</t>
  </si>
  <si>
    <t>Gymnopilus flavus (Bres.) Singer</t>
  </si>
  <si>
    <t>Gymnopus impudicus</t>
  </si>
  <si>
    <t>Hemimycena mairei</t>
  </si>
  <si>
    <t>Hygrocybe calciphila</t>
  </si>
  <si>
    <t>Hygrocybe calyptriformis (Berk. et Broome) Fayod</t>
  </si>
  <si>
    <t>Hygrocybe ceracea (Wulfen: Fr.) P. Kumm.</t>
  </si>
  <si>
    <t>Hygrocybe fornicata (Fr.) Singer</t>
  </si>
  <si>
    <t>Hygrocybe ingrata J.L. Jensen et F.H. Moeller</t>
  </si>
  <si>
    <t>Hygrocybe insipida (J.E. Lange ex S. Lundell) M.M. Moser</t>
  </si>
  <si>
    <t>Hygrocybe konradii</t>
  </si>
  <si>
    <t>Hygrocybe laeta</t>
  </si>
  <si>
    <t>Hygrocybe mucronella (Fr.) P. Karst.</t>
  </si>
  <si>
    <t>Hygrocybe nitrata</t>
  </si>
  <si>
    <t>Hygrocybe obrussea</t>
  </si>
  <si>
    <t>Hygrocybe ovina (Bull.: Fr.) Kuehner</t>
  </si>
  <si>
    <t>Hygrocybe parvula (Peck) Murrill</t>
  </si>
  <si>
    <t>Hygrocybe persistens</t>
  </si>
  <si>
    <t>Hygrocybe punicea (Fr.) P. Kumm.</t>
  </si>
  <si>
    <t>Hygrocybe reidii Kuehner</t>
  </si>
  <si>
    <t>Hygrocybe subglobispora (P.D. Orton) M.M. Moser</t>
  </si>
  <si>
    <t>Hygrocybe turunda (Fr.: Fr.) P. Karst.</t>
  </si>
  <si>
    <t>Lepiota alba</t>
  </si>
  <si>
    <t>Lepiota oreadiformis</t>
  </si>
  <si>
    <t>Lepiota sublaevigata</t>
  </si>
  <si>
    <t>Lepista caespitosa (Bres.) Singer</t>
  </si>
  <si>
    <t>Lepista rickenii</t>
  </si>
  <si>
    <t>Lycoperdon decipiens</t>
  </si>
  <si>
    <t>Lycoperdon lividum</t>
  </si>
  <si>
    <t>Marasmiellus tricolor (Alb. et Schwein.ex Fr.) Singer</t>
  </si>
  <si>
    <t>Marasmius anomalus</t>
  </si>
  <si>
    <t>Melampsora lini</t>
  </si>
  <si>
    <t>Muscinupta laevis (Fr.) Redhead, Lücking &amp; Lawrey</t>
  </si>
  <si>
    <t>Mycena avenacea</t>
  </si>
  <si>
    <t>Mycena pseudopicta</t>
  </si>
  <si>
    <t>Omphalina griseopallida (Desm.) Quel.</t>
  </si>
  <si>
    <t>Omphalina rustica</t>
  </si>
  <si>
    <t>Panaeolus cinctulus Bolton</t>
  </si>
  <si>
    <t>Phallus hadriani Vent.ex Pers.</t>
  </si>
  <si>
    <t>Pleurotus eryngii</t>
  </si>
  <si>
    <t>Polyporus rhizophilus</t>
  </si>
  <si>
    <t>Poronia punctata (L.: Fr.) Fr.</t>
  </si>
  <si>
    <t>Porpoloma metapodium</t>
  </si>
  <si>
    <t>Porpoloma pes-caprae (Fr.) Singer</t>
  </si>
  <si>
    <t>Psathyrella friesii Kits van Wav.</t>
  </si>
  <si>
    <t>Psathyrella panaeoloides</t>
  </si>
  <si>
    <t>Pseudoclitocybe obbata</t>
  </si>
  <si>
    <t>Psilocybe coprophila (Bull.: Fr.) Quel.</t>
  </si>
  <si>
    <t>Ramaria broomei (Cotton et Wakef.) R.H. Petersen</t>
  </si>
  <si>
    <t>Ramaria roellinii Schild</t>
  </si>
  <si>
    <t>Ramariopsis pulchella (Boud.) Corner</t>
  </si>
  <si>
    <t>Rhizomarasmius undatus (Berk.) R.H. Petersen</t>
  </si>
  <si>
    <t>Rhizopogon obtextus</t>
  </si>
  <si>
    <t>Rhodocybe hirneola (Fr.: Fr.) P.D. Orton</t>
  </si>
  <si>
    <t>Stropharia albocyanea</t>
  </si>
  <si>
    <t>Stropharia melanosperma (Bull.ex Fr.) Quel.</t>
  </si>
  <si>
    <t>Adscita alpina</t>
  </si>
  <si>
    <t>Adscita mannii</t>
  </si>
  <si>
    <t>Adscita statices</t>
  </si>
  <si>
    <t>Arctia villica</t>
  </si>
  <si>
    <t>Arethusana arethusa (Denis &amp; Schiffermüller, 1775)</t>
  </si>
  <si>
    <t>Bembecia albanensis</t>
  </si>
  <si>
    <t>Bembecia scopigera</t>
  </si>
  <si>
    <t>Bijugis bombycella helvetica retiferella</t>
  </si>
  <si>
    <t>Bijugis bombycella rotundella (Bruand, 1847)</t>
  </si>
  <si>
    <t>Boloria dia</t>
  </si>
  <si>
    <t>Brintesia circe</t>
  </si>
  <si>
    <t>Canephora unicolor</t>
  </si>
  <si>
    <t>Carcharodus lavatherae</t>
  </si>
  <si>
    <t>Chamaesphecia dumonti</t>
  </si>
  <si>
    <t>Chamaesphecia empiformis</t>
  </si>
  <si>
    <t>Chazara briseis</t>
  </si>
  <si>
    <t>Coscinia cribraria</t>
  </si>
  <si>
    <t>Cupido osiris</t>
  </si>
  <si>
    <t>Cycnia sordida</t>
  </si>
  <si>
    <t>Dysauxes ancilla</t>
  </si>
  <si>
    <t>Dysauxes punctata</t>
  </si>
  <si>
    <t>Eilema lutarella</t>
  </si>
  <si>
    <t>Eilema pygmaeola</t>
  </si>
  <si>
    <t>Epichnopterix kovacsi Sieder, 1955</t>
  </si>
  <si>
    <t>Epichnopterix pontbrillantella</t>
  </si>
  <si>
    <t>Epichnopterix sieboldi</t>
  </si>
  <si>
    <t>Erebia alberganus</t>
  </si>
  <si>
    <t>Erebia medusa</t>
  </si>
  <si>
    <t>Erebia meolans</t>
  </si>
  <si>
    <t>Erebia triaria</t>
  </si>
  <si>
    <t>Glaucopsyche alexis (Poda, 1761)</t>
  </si>
  <si>
    <t>Hadena laudeti</t>
  </si>
  <si>
    <t>Hemaris tityus</t>
  </si>
  <si>
    <t>Hipparchia semele</t>
  </si>
  <si>
    <t>Hipparchia statilinus</t>
  </si>
  <si>
    <t>Hyles euphorbiae</t>
  </si>
  <si>
    <t>Hyphoraia aulica</t>
  </si>
  <si>
    <t>Hyphoraia testudinaria</t>
  </si>
  <si>
    <t>Hyponephele lycaon (Rottemburg, 1775)</t>
  </si>
  <si>
    <t>Jordanita chloros</t>
  </si>
  <si>
    <t>Jordanita globulariae</t>
  </si>
  <si>
    <t>Jordanita notata</t>
  </si>
  <si>
    <t>Jordanita subsolana</t>
  </si>
  <si>
    <t>Kretania trappi</t>
  </si>
  <si>
    <t>Lasiocampa trifolii</t>
  </si>
  <si>
    <t>Lemonia dumi</t>
  </si>
  <si>
    <t>Lycaena alciphron</t>
  </si>
  <si>
    <t>Malacosoma castrensis</t>
  </si>
  <si>
    <t>Melitaea aurelia Nickerl, 185</t>
  </si>
  <si>
    <t>Melitaea britomartis Assmann, 1847</t>
  </si>
  <si>
    <t>Melitaea didyma (Esper, 1778)</t>
  </si>
  <si>
    <t>Parnassius apollo</t>
  </si>
  <si>
    <t>Parnassius mnemosyne</t>
  </si>
  <si>
    <t>Phalacropterix praecellens (Staundinger, 187)</t>
  </si>
  <si>
    <t>Phengaris alcon rebeli</t>
  </si>
  <si>
    <t>Phragmatobia luctifera</t>
  </si>
  <si>
    <t>Plebejus argyrognomon</t>
  </si>
  <si>
    <t>Polyommatus damon</t>
  </si>
  <si>
    <t>Polyommatus daphnis</t>
  </si>
  <si>
    <t>Polyommatus dorylas</t>
  </si>
  <si>
    <t>Polyommatus escheri</t>
  </si>
  <si>
    <t>Polyommatus thersites</t>
  </si>
  <si>
    <t>Pseudophilotes baton</t>
  </si>
  <si>
    <t>Ptilocephala albida (Esper, 1786)</t>
  </si>
  <si>
    <t>Pyrgus accreta</t>
  </si>
  <si>
    <t>Pyrgus carlinae (Rambur, 1839)</t>
  </si>
  <si>
    <t>Pyrgus carthami (Hübner, 1813)</t>
  </si>
  <si>
    <t>Pyrgus cirsii</t>
  </si>
  <si>
    <t>Pyrgus onopordi</t>
  </si>
  <si>
    <t>Rebelia ferruginans</t>
  </si>
  <si>
    <t>Rebelia herrichiella</t>
  </si>
  <si>
    <t>Rebelia sapho</t>
  </si>
  <si>
    <t>Rebelia thomanni</t>
  </si>
  <si>
    <t>Rhagades pruni</t>
  </si>
  <si>
    <t>Rhyparia purpurata</t>
  </si>
  <si>
    <t>Satyrium acaciae</t>
  </si>
  <si>
    <t>Scolitantides orion</t>
  </si>
  <si>
    <t>Setina irrorella</t>
  </si>
  <si>
    <t>Spiris striata</t>
  </si>
  <si>
    <t>Synansphecia affinis</t>
  </si>
  <si>
    <t>Synanthedon stomoxiformis</t>
  </si>
  <si>
    <t>Thymelicus acteon (Rottemburg, 1775)</t>
  </si>
  <si>
    <t>Watsonarctia casta</t>
  </si>
  <si>
    <t>Zygaena ephialtes</t>
  </si>
  <si>
    <t>Zygaena fausta</t>
  </si>
  <si>
    <t>Zygaena lonicerae</t>
  </si>
  <si>
    <t>Zygaena loti</t>
  </si>
  <si>
    <t>Zygaena minos</t>
  </si>
  <si>
    <t>Zygaena viciae</t>
  </si>
  <si>
    <t>Acarospora nodulosa</t>
  </si>
  <si>
    <t>Acarospora schleicheri</t>
  </si>
  <si>
    <t>Agonimia opuntiella</t>
  </si>
  <si>
    <t>Buellia asterella</t>
  </si>
  <si>
    <t>Buellia elegans</t>
  </si>
  <si>
    <t>Buellia epigaea</t>
  </si>
  <si>
    <t>Catapyrenium daedaleum</t>
  </si>
  <si>
    <t>Cladonia furcata ssp. subrangiformis</t>
  </si>
  <si>
    <t>Cladonia polycarpoides</t>
  </si>
  <si>
    <t>Cladonia rangiformis</t>
  </si>
  <si>
    <t>Fulgensia bracteata</t>
  </si>
  <si>
    <t>Fulgensia subbracteata</t>
  </si>
  <si>
    <t>Heppia adglutinata</t>
  </si>
  <si>
    <t>Heppia lutosa</t>
  </si>
  <si>
    <t>Leprocaulon microscopicum</t>
  </si>
  <si>
    <t>Leptochidium albociliatum (Desm.) M.Choisy</t>
  </si>
  <si>
    <t>Moelleropsis nebulosa (Hoffm.) Gyeln.</t>
  </si>
  <si>
    <t>Psora vallesiaca</t>
  </si>
  <si>
    <t>Solorinella asteriscus</t>
  </si>
  <si>
    <t>Squamarina lentigera</t>
  </si>
  <si>
    <t>Toninia lutosa</t>
  </si>
  <si>
    <t>Toninia tristis</t>
  </si>
  <si>
    <t>Candidula unifasciata</t>
  </si>
  <si>
    <t>Cecilioides veneta (Strobel, 1855)</t>
  </si>
  <si>
    <t>Chondrula tridens</t>
  </si>
  <si>
    <t>Granaria frumentum</t>
  </si>
  <si>
    <t>Granaria variabilis (Draparnaud, 181)</t>
  </si>
  <si>
    <t>Helicella itala</t>
  </si>
  <si>
    <t>Jaminia quadridens</t>
  </si>
  <si>
    <t>Mediterranea adamii (Westerlund, 1886)</t>
  </si>
  <si>
    <t>Oligolimax annularis (S. Studer, 182)</t>
  </si>
  <si>
    <t>Pupilla bigranata (Rossmässler, 1839)</t>
  </si>
  <si>
    <t>Pupilla sterrii</t>
  </si>
  <si>
    <t>Truncatellina callicratis</t>
  </si>
  <si>
    <t>Truncatellina claustralis (Gredler, 1856)</t>
  </si>
  <si>
    <t>Truncatellina cylindrica</t>
  </si>
  <si>
    <t>Xerocrassa geyeri (Soos, 1926)</t>
  </si>
  <si>
    <t>Zebrina detrita</t>
  </si>
  <si>
    <t>Libelloides coccajus</t>
  </si>
  <si>
    <t>Libelloides longicornis</t>
  </si>
  <si>
    <t>Calliptamus barbarus</t>
  </si>
  <si>
    <t>Calliptamus siciliae</t>
  </si>
  <si>
    <t>Chorthippus mollis</t>
  </si>
  <si>
    <t>Leptophyes albovittata (Kollar, 1835)</t>
  </si>
  <si>
    <t>Mantis religiosa</t>
  </si>
  <si>
    <t>Myrmeleotettix maculatus</t>
  </si>
  <si>
    <t>Oedaleus decorus</t>
  </si>
  <si>
    <t>Oedipoda germanica</t>
  </si>
  <si>
    <t>Omocestus rufipes</t>
  </si>
  <si>
    <t>Pachytrachis striolatus</t>
  </si>
  <si>
    <t>Phaneroptera falcata (Poda, 1761)</t>
  </si>
  <si>
    <t>Pholidoptera littoralis insubrica Nadig, 1961</t>
  </si>
  <si>
    <t>Platycleis albopunctata albopunctata</t>
  </si>
  <si>
    <t>Platycleis tessellata (Charpentier, 1825)</t>
  </si>
  <si>
    <t>Polysarcus denticauda</t>
  </si>
  <si>
    <t>Saga pedo</t>
  </si>
  <si>
    <t>Stenobothrus nigromaculatus</t>
  </si>
  <si>
    <t>Stenobothrus stigmaticus (Rambur, 1838)</t>
  </si>
  <si>
    <t>Uvarovitettix depressus</t>
  </si>
  <si>
    <t>Aceras anthropophorum (L.) W. T. Aiton</t>
  </si>
  <si>
    <t>Achillea collina Rchb.</t>
  </si>
  <si>
    <t>Achillea nobilis L.</t>
  </si>
  <si>
    <t>Achillea setacea Waldst. &amp; Kit.</t>
  </si>
  <si>
    <t>Achillea tomentosa L.</t>
  </si>
  <si>
    <t>Adonis vernalis L.</t>
  </si>
  <si>
    <t>Aira caryophyllea L.</t>
  </si>
  <si>
    <t>Aira elegantissima Schur</t>
  </si>
  <si>
    <t>Ajuga genevensis L.</t>
  </si>
  <si>
    <t>Allium carinatum L. subsp. carinatum</t>
  </si>
  <si>
    <t>Allium carinatum subsp. pulchellum Bonnier &amp; Layens</t>
  </si>
  <si>
    <t>Allium lusitanicum Lam.</t>
  </si>
  <si>
    <t>Allium sphaerocephalon L.</t>
  </si>
  <si>
    <t>Alyssum alpestre L.</t>
  </si>
  <si>
    <t>Alyssum alyssoides (L.) L.</t>
  </si>
  <si>
    <t>Anacamptis pyramidalis (L.) Rich.</t>
  </si>
  <si>
    <t>Anthericum liliago L.</t>
  </si>
  <si>
    <t>Anthyllis montana L. subsp. montana</t>
  </si>
  <si>
    <t>Arabis auriculata Lam.</t>
  </si>
  <si>
    <t>Arabis collina Ten.</t>
  </si>
  <si>
    <t>Arabis sagittata (Bertol.) DC.</t>
  </si>
  <si>
    <t>Armeria arenaria (Pers.) Schult.</t>
  </si>
  <si>
    <t>Artemisia campestris L. subsp. campestris</t>
  </si>
  <si>
    <t>Artemisia vallesiaca All.</t>
  </si>
  <si>
    <t>Asperula aristata L. f.</t>
  </si>
  <si>
    <t>Asperula cynanchica L.</t>
  </si>
  <si>
    <t>Asperula purpurea (L.) Ehrend.</t>
  </si>
  <si>
    <t>Asphodelus albus Mill.</t>
  </si>
  <si>
    <t>Aster linosyris (L.) Bernh.</t>
  </si>
  <si>
    <t>Astragalus exscapus L.</t>
  </si>
  <si>
    <t>Astragalus onobrychis L.</t>
  </si>
  <si>
    <t>Biscutella cichoriifolia Loisel.</t>
  </si>
  <si>
    <t>Bothriochloa ischaemum (L.) Keng</t>
  </si>
  <si>
    <t>Botrychium matricariifolium (Döll) W. D. J. Koch</t>
  </si>
  <si>
    <t>Botrychium virginianum (L.) Sw.</t>
  </si>
  <si>
    <t>Bromus erectus subsp. condensatus (Hack.) Asch. &amp; Graebn.</t>
  </si>
  <si>
    <t>Bulbocodium vernum L.</t>
  </si>
  <si>
    <t>Buphthalmum salicifolium L.</t>
  </si>
  <si>
    <t>Calamintha nepeta (L.) Savi</t>
  </si>
  <si>
    <t>Campanula glomerata L. subsp. glomerata</t>
  </si>
  <si>
    <t>Campanula glomerata subsp. farinosa (Andrz.) Kirschl.</t>
  </si>
  <si>
    <t>Campanula patula L. subsp. patula</t>
  </si>
  <si>
    <t>Campanula rapunculus L.</t>
  </si>
  <si>
    <t>Campanula rhomboidalis L.</t>
  </si>
  <si>
    <t>Campanula spicata L.</t>
  </si>
  <si>
    <t>Carex caryophyllea Latourr.</t>
  </si>
  <si>
    <t>Carex fritschii Waisb.</t>
  </si>
  <si>
    <t>Carex halleriana Asso</t>
  </si>
  <si>
    <t>Carex liparocarpos Gaudin</t>
  </si>
  <si>
    <t>Carex praecox Schreb.</t>
  </si>
  <si>
    <t>Carlina acaulis L. subsp. acaulis</t>
  </si>
  <si>
    <t>Carlina biebersteinii Hornem. subsp. biebersteinii</t>
  </si>
  <si>
    <t>Centaurea jacea subsp. angustifolia Gremli</t>
  </si>
  <si>
    <t>Centaurea jacea subsp. gaudinii (Boiss. &amp; Reut.) Gremli</t>
  </si>
  <si>
    <t>Centaurea pseudophrygia C. A. Mey.</t>
  </si>
  <si>
    <t>Centaurea scabiosa L. subsp. scabiosa</t>
  </si>
  <si>
    <t>Centaurea scabiosa subsp. grinensis (Reut.) Nyman</t>
  </si>
  <si>
    <t>Centaurea stoebe L.</t>
  </si>
  <si>
    <t>Centaurea valesiaca (DC.) Jord.</t>
  </si>
  <si>
    <t>Centaurium erythraea Rafn</t>
  </si>
  <si>
    <t>Cerastium brachypetalum Pers. subsp. brachypetalum</t>
  </si>
  <si>
    <t>Cerastium brachypetalum subsp. tenoreanum (Ser.) Soó</t>
  </si>
  <si>
    <t>Cerastium pumilum Curtis</t>
  </si>
  <si>
    <t>Chrysopogon gryllus (L.) Trin.</t>
  </si>
  <si>
    <t>Cleistogenes serotina (L.) Keng</t>
  </si>
  <si>
    <t>Clypeola jonthlaspi L.</t>
  </si>
  <si>
    <t>Cruciata pedemontana (Bellardi) Ehrend.</t>
  </si>
  <si>
    <t>Crupina vulgaris Cass.</t>
  </si>
  <si>
    <t>Cuscuta epithymum (L.) L.</t>
  </si>
  <si>
    <t>Cytisus emeriflorus Rchb.</t>
  </si>
  <si>
    <t>Dactylorhiza sambucina (L.) Soó</t>
  </si>
  <si>
    <t>Danthonia alpina Vest</t>
  </si>
  <si>
    <t>Danthonia decumbens (L.) DC.</t>
  </si>
  <si>
    <t>Dianthus carthusianorum L. subsp. carthusianorum</t>
  </si>
  <si>
    <t>Dianthus deltoides L.</t>
  </si>
  <si>
    <t>Dianthus gratianopolitanus Vill.</t>
  </si>
  <si>
    <t>Dianthus hyssopifolius L.</t>
  </si>
  <si>
    <t>Dianthus seguieri Vill.</t>
  </si>
  <si>
    <t>Dianthus sylvestris Wulfen</t>
  </si>
  <si>
    <t>Diphasiastrum ×issleri (Rouy) Holub</t>
  </si>
  <si>
    <t>Dracocephalum austriacum L.</t>
  </si>
  <si>
    <t>Dracocephalum ruyschiana L.</t>
  </si>
  <si>
    <t>Ephedra helvetica C. A. Mey.</t>
  </si>
  <si>
    <t>Eryngium campestre L.</t>
  </si>
  <si>
    <t>Erysimum rhaeticum aggr.</t>
  </si>
  <si>
    <t>Euphorbia seguieriana Neck. subsp. seguieriana</t>
  </si>
  <si>
    <t>Euphorbia verrucosa L.</t>
  </si>
  <si>
    <t>Euphrasia cisalpina Pugsley</t>
  </si>
  <si>
    <t>Euphrasia nemorosa (Pers.) Wallr.</t>
  </si>
  <si>
    <t>Euphrasia pectinata Ten.</t>
  </si>
  <si>
    <t>Festuca guestfalica Boenn.</t>
  </si>
  <si>
    <t>Festuca laevigata Gaudin</t>
  </si>
  <si>
    <t>Festuca norica (Hack.) K. Richt.</t>
  </si>
  <si>
    <t>Festuca ovina aggr.</t>
  </si>
  <si>
    <t>Festuca pallens Host</t>
  </si>
  <si>
    <t>Festuca rupicola Heuff.</t>
  </si>
  <si>
    <t>Festuca valesiaca Gaudin</t>
  </si>
  <si>
    <t>Filago lutescens Jord.</t>
  </si>
  <si>
    <t>Filago minima (Sm.) Pers.</t>
  </si>
  <si>
    <t>Filago pyramidata L.</t>
  </si>
  <si>
    <t>Filago vulgaris Lam.</t>
  </si>
  <si>
    <t>Filipendula vulgaris Moench</t>
  </si>
  <si>
    <t>Fumana ericoides (Cav.) Gand.</t>
  </si>
  <si>
    <t>Fumana procumbens (Dunal) Gren. &amp; Godr.</t>
  </si>
  <si>
    <t>Gagea saxatilis (Mert. &amp; W. D. J. Koch) Schult. &amp; Schult. f.</t>
  </si>
  <si>
    <t>Galium lucidum All.</t>
  </si>
  <si>
    <t>Galium pumilum Murray</t>
  </si>
  <si>
    <t>Galium rubrum aggr.</t>
  </si>
  <si>
    <t>Galium saxatile L.</t>
  </si>
  <si>
    <t>Galium verum L. subsp. verum</t>
  </si>
  <si>
    <t>Genista germanica L.</t>
  </si>
  <si>
    <t>Genista pilosa L.</t>
  </si>
  <si>
    <t>Genista sagittalis L.</t>
  </si>
  <si>
    <t>Gentiana anisodonta Borbás</t>
  </si>
  <si>
    <t>Gentiana cruciata L.</t>
  </si>
  <si>
    <t>Gentiana germanica Willd.</t>
  </si>
  <si>
    <t>Gentiana insubrica Kunz</t>
  </si>
  <si>
    <t>Gentiana pannonica Scop.</t>
  </si>
  <si>
    <t>Gentiana ramosa Hegetschw.</t>
  </si>
  <si>
    <t>Globularia bisnagarica L.</t>
  </si>
  <si>
    <t>Helianthemum apenninum (L.) Mill.</t>
  </si>
  <si>
    <t>Helianthemum canum (L.) Hornem.</t>
  </si>
  <si>
    <t>Helianthemum nummularium (L.) Mill. subsp. nummularium</t>
  </si>
  <si>
    <t>Helianthemum nummularium subsp. obscurum (Celak.) Holub</t>
  </si>
  <si>
    <t>Helianthemum salicifolium (L.) Mill.</t>
  </si>
  <si>
    <t>Helictotrichon pratense aggr.</t>
  </si>
  <si>
    <t>Helictotrichon pubescens (Huds.) Pilg.</t>
  </si>
  <si>
    <t>Heteropogon contortus (L.) Roem. &amp; Schult.</t>
  </si>
  <si>
    <t>Hieracium bauhinii Schult.</t>
  </si>
  <si>
    <t>Hieracium cymosum L.</t>
  </si>
  <si>
    <t>Hieracium peletierianum Mérat</t>
  </si>
  <si>
    <t>Hieracium pilosella L.</t>
  </si>
  <si>
    <t>Hieracium saussureoides (Arv.-Touv.) Arv.-Touv.</t>
  </si>
  <si>
    <t>Hippocrepis comosa L.</t>
  </si>
  <si>
    <t>Hornungia petraea (L.) Rchb.</t>
  </si>
  <si>
    <t>Hypochaeris maculata L.</t>
  </si>
  <si>
    <t>Hyssopus officinalis L.</t>
  </si>
  <si>
    <t>Inula hirta L.</t>
  </si>
  <si>
    <t>Inula spiraeifolia L.</t>
  </si>
  <si>
    <t>Jasione montana L.</t>
  </si>
  <si>
    <t>Knautia godetii Reut.</t>
  </si>
  <si>
    <t>Knautia purpurea (Vill.) Borbás</t>
  </si>
  <si>
    <t>Knautia transalpina (Christ) Briq.</t>
  </si>
  <si>
    <t>Koeleria eriostachya Pancic</t>
  </si>
  <si>
    <t>Koeleria macrantha (Ledeb.) Schult.</t>
  </si>
  <si>
    <t>Koeleria pyramidata (Lam.) P. Beauv.</t>
  </si>
  <si>
    <t>Koeleria vallesiana (Honck.) Gaudin</t>
  </si>
  <si>
    <t>Lactuca perennis L.</t>
  </si>
  <si>
    <t>Lactuca saligna L.</t>
  </si>
  <si>
    <t>Lathyrus sphaericus Retz.</t>
  </si>
  <si>
    <t>Leontodon crispus Vill.</t>
  </si>
  <si>
    <t>Ligusticum lucidum Mill.</t>
  </si>
  <si>
    <t>Linaria angustissima (Loisel.) Re</t>
  </si>
  <si>
    <t>Linum austriacum L.</t>
  </si>
  <si>
    <t>Linum tenuifolium L.</t>
  </si>
  <si>
    <t>Lomelosia graminifolia (L.) Greuter &amp; Burdet</t>
  </si>
  <si>
    <t>Medicago minima (L.) L.</t>
  </si>
  <si>
    <t>Melica transsilvanica Schur</t>
  </si>
  <si>
    <t>Micropus erectus L.</t>
  </si>
  <si>
    <t>Micropyrum tenellum (L.) Link</t>
  </si>
  <si>
    <t>Minuartia rubra (Scop.) McNeill</t>
  </si>
  <si>
    <t>Minuartia viscosa (Schreb.) Schinz &amp; Thell.</t>
  </si>
  <si>
    <t>Moenchia erecta (L.) G. Gaertn. &amp; al.</t>
  </si>
  <si>
    <t>Moenchia mantica (L.) Bartl.</t>
  </si>
  <si>
    <t>Muscari botryoides (L.) Mill.</t>
  </si>
  <si>
    <t>Myosotis discolor Pers.</t>
  </si>
  <si>
    <t>Myosotis ramosissima Rochel</t>
  </si>
  <si>
    <t>Myosotis stricta Roem. &amp; Schult.</t>
  </si>
  <si>
    <t>Narcissus ×verbanensis (Herb.) M. Roem.</t>
  </si>
  <si>
    <t>Odontites luteus (L.) Clairv.</t>
  </si>
  <si>
    <t>Onobrychis arenaria (Kit.) DC.</t>
  </si>
  <si>
    <t>Ononis natrix L.</t>
  </si>
  <si>
    <t>Ononis pusilla L.</t>
  </si>
  <si>
    <t>Ononis repens L.</t>
  </si>
  <si>
    <t>Onosma helvetica (A. DC.) Boiss.</t>
  </si>
  <si>
    <t>Onosma pseudoarenaria Schur</t>
  </si>
  <si>
    <t>Ophrys apifera Huds.</t>
  </si>
  <si>
    <t>Ophrys araneola Rchb.</t>
  </si>
  <si>
    <t>Ophrys holosericea (Burm. f.) Greuter subsp. holosericea</t>
  </si>
  <si>
    <t>Ophrys holosericea subsp. elatior (R. Engel &amp; P. Quentin) H. Baumann &amp; Künkele</t>
  </si>
  <si>
    <t>Ophrys insectifera L.</t>
  </si>
  <si>
    <t>Ophrys sphegodes Mill.</t>
  </si>
  <si>
    <t>Orchis coriophora L.</t>
  </si>
  <si>
    <t>Orchis militaris L.</t>
  </si>
  <si>
    <t>Orchis morio L.</t>
  </si>
  <si>
    <t>Orchis provincialis DC.</t>
  </si>
  <si>
    <t>Orchis simia Lam.</t>
  </si>
  <si>
    <t>Orchis tridentata Scop.</t>
  </si>
  <si>
    <t>Orchis ustulata L.</t>
  </si>
  <si>
    <t>Orobanche alba Willd.</t>
  </si>
  <si>
    <t>Orobanche arenaria Borkh.</t>
  </si>
  <si>
    <t>Orobanche artemisiae-campestris Gaudin</t>
  </si>
  <si>
    <t>Orobanche bohemica Celak.</t>
  </si>
  <si>
    <t>Orobanche caryophyllacea Sm.</t>
  </si>
  <si>
    <t>Orobanche elatior Sutton</t>
  </si>
  <si>
    <t>Orobanche gracilis Sm.</t>
  </si>
  <si>
    <t>Orobanche minor Sm.</t>
  </si>
  <si>
    <t>Orobanche purpurea aggr.</t>
  </si>
  <si>
    <t>Orobanche purpurea Jacq.</t>
  </si>
  <si>
    <t>Orobanche teucrii Holandre</t>
  </si>
  <si>
    <t>Oxytropis halleri subsp. velutina (Schur) O. Schwarz</t>
  </si>
  <si>
    <t>Oxytropis pilosa (L.) DC.</t>
  </si>
  <si>
    <t>Peucedanum oreoselinum (L.) Moench</t>
  </si>
  <si>
    <t>Phleum phleoides (L.) H. Karst.</t>
  </si>
  <si>
    <t>Pimpinella nigra Mill.</t>
  </si>
  <si>
    <t>Pimpinella saxifraga L.</t>
  </si>
  <si>
    <t>Plantago sempervirens Crantz</t>
  </si>
  <si>
    <t>Poa badensis Willd.</t>
  </si>
  <si>
    <t>Poa molinerii Balb.</t>
  </si>
  <si>
    <t>Poa perconcinna J. R. Edm.</t>
  </si>
  <si>
    <t>Polygala calcarea F. W. Schultz</t>
  </si>
  <si>
    <t>Polygala comosa Schkuhr</t>
  </si>
  <si>
    <t>Polygala pedemontana E. P. Perrier &amp; B. Verl.</t>
  </si>
  <si>
    <t>Polygala serpyllifolia Hosé</t>
  </si>
  <si>
    <t>Polygala vulgaris L. subsp. vulgaris</t>
  </si>
  <si>
    <t>Potentilla alba L.</t>
  </si>
  <si>
    <t>Potentilla alpicola Fauc.</t>
  </si>
  <si>
    <t>Potentilla cinerea Vill.</t>
  </si>
  <si>
    <t>Potentilla heptaphylla L.</t>
  </si>
  <si>
    <t>Potentilla incana G. Gaertn. &amp; al.</t>
  </si>
  <si>
    <t>Potentilla inclinata Vill.</t>
  </si>
  <si>
    <t>Potentilla leucopolitana P. J. Müll.</t>
  </si>
  <si>
    <t>Potentilla praecox F. W. Schultz</t>
  </si>
  <si>
    <t>Potentilla pusilla Host</t>
  </si>
  <si>
    <t>Prunella grandiflora (L.) Scholler</t>
  </si>
  <si>
    <t>Prunella laciniata (L.) L.</t>
  </si>
  <si>
    <t>Pseudolysimachion spicatum (L.) Opiz</t>
  </si>
  <si>
    <t>Pulsatilla halleri (All.) Willd.</t>
  </si>
  <si>
    <t>Pulsatilla montana (Hoppe) Rchb.</t>
  </si>
  <si>
    <t>Pulsatilla vulgaris Mill.</t>
  </si>
  <si>
    <t>Ranunculus bulbosus L.</t>
  </si>
  <si>
    <t>Ranunculus gramineus L.</t>
  </si>
  <si>
    <t>Rorippa stylosa (Pers.) Mansf. &amp; Rothm.</t>
  </si>
  <si>
    <t>Saxifraga bulbifera L.</t>
  </si>
  <si>
    <t>Saxifraga granulata L.</t>
  </si>
  <si>
    <t>Scabiosa columbaria subsp. portae (Huter) Hayek</t>
  </si>
  <si>
    <t>Scabiosa triandra L.</t>
  </si>
  <si>
    <t>Scleranthus annuus subsp. polycarpos (L.) Bonnier &amp; Layens</t>
  </si>
  <si>
    <t>Scleranthus annuus subsp. verticillatus (Tausch) Arcang.</t>
  </si>
  <si>
    <t>Scleranthus perennis L.</t>
  </si>
  <si>
    <t>Scorzonera austriaca Willd.</t>
  </si>
  <si>
    <t>Sedum rubens L.</t>
  </si>
  <si>
    <t>Sedum rupestre L.</t>
  </si>
  <si>
    <t>Serapias vomeracea (Burm. f.) Briq.</t>
  </si>
  <si>
    <t>Seseli annuum L.</t>
  </si>
  <si>
    <t>Seseli annuum L. subsp. annuum</t>
  </si>
  <si>
    <t>Seseli montanum L.</t>
  </si>
  <si>
    <t>Sideritis hyssopifolia L.</t>
  </si>
  <si>
    <t>Silene armeria L.</t>
  </si>
  <si>
    <t>Silene nutans subsp. insubrica (Gaudin) Soldano</t>
  </si>
  <si>
    <t>Silene otites (L.) Wibel</t>
  </si>
  <si>
    <t>Spiranthes spiralis (L.) Chevall.</t>
  </si>
  <si>
    <t>Stachys alopecuros (L.) Benth.</t>
  </si>
  <si>
    <t>Stachys recta L. subsp. recta</t>
  </si>
  <si>
    <t>Stachys recta subsp. grandiflora (Caruel) Arcang.</t>
  </si>
  <si>
    <t>Stipa capillata L.</t>
  </si>
  <si>
    <t>Stipa eriocaulis Borbás subsp. eriocaulis</t>
  </si>
  <si>
    <t>Stipa pennata L.</t>
  </si>
  <si>
    <t>Taraxacum cucullatum aggr.</t>
  </si>
  <si>
    <t>Taraxacum laevigatum aggr.</t>
  </si>
  <si>
    <t>Tephroseris capitata (Wahlenb.) Griseb. &amp; Schenk</t>
  </si>
  <si>
    <t>Tephroseris integrifolia (L.) Holub</t>
  </si>
  <si>
    <t>Teucrium botrys L.</t>
  </si>
  <si>
    <t>Thalictrum minus subsp. saxatile Ces.</t>
  </si>
  <si>
    <t>Thalictrum simplex L. subsp. simplex</t>
  </si>
  <si>
    <t>Thalictrum simplex subsp. galioides (DC.) Korsh.</t>
  </si>
  <si>
    <t>Thesium humifusum DC.</t>
  </si>
  <si>
    <t>Thesium linophyllon L.</t>
  </si>
  <si>
    <t>Thesium pyrenaicum Pourr.</t>
  </si>
  <si>
    <t>Thymus oenipontanus Heinr. Braun</t>
  </si>
  <si>
    <t>Thymus praecox Opiz subsp. praecox</t>
  </si>
  <si>
    <t>Thymus pulegioides subsp. carniolicus (Borbás) P. A. Schmidt</t>
  </si>
  <si>
    <t>Tragopogon pratensis subsp. orientalis (L.) Celak.</t>
  </si>
  <si>
    <t>Trifolium aureum Pollich</t>
  </si>
  <si>
    <t>Trifolium montanum L.</t>
  </si>
  <si>
    <t>Trifolium ochroleucon Huds.</t>
  </si>
  <si>
    <t>Trifolium patens Schreb.</t>
  </si>
  <si>
    <t>Trifolium scabrum L.</t>
  </si>
  <si>
    <t>Trifolium striatum L.</t>
  </si>
  <si>
    <t>Trigonella monspeliaca L.</t>
  </si>
  <si>
    <t>Trinia glauca (L.) Dumort.</t>
  </si>
  <si>
    <t>Trisetum cavanillesii Trin.</t>
  </si>
  <si>
    <t>Tulipa sylvestris subsp. australis (Link) Pamp.</t>
  </si>
  <si>
    <t>Valeriana saliunca All.</t>
  </si>
  <si>
    <t>Veronica austriaca L.</t>
  </si>
  <si>
    <t>Veronica dillenii Crantz</t>
  </si>
  <si>
    <t>Veronica praecox All.</t>
  </si>
  <si>
    <t>Veronica prostrata L. subsp. prostrata</t>
  </si>
  <si>
    <t>Veronica prostrata subsp. scheereri J.-P. Brandt</t>
  </si>
  <si>
    <t>Veronica verna L.</t>
  </si>
  <si>
    <t>Vicia lathyroides L.</t>
  </si>
  <si>
    <t>Viola canina L. subsp. canina</t>
  </si>
  <si>
    <t>Viola kitaibeliana Schult.</t>
  </si>
  <si>
    <t>Vulpia unilateralis (L.) Stace</t>
  </si>
  <si>
    <t>Xeranthemum inapertum (L.) Mill.</t>
  </si>
  <si>
    <t>Andrena denticulata</t>
  </si>
  <si>
    <t>Andrena fulvida</t>
  </si>
  <si>
    <t>Andrena symphyti</t>
  </si>
  <si>
    <t>Anthophora furcata</t>
  </si>
  <si>
    <t>Colletes sierrensis</t>
  </si>
  <si>
    <t>Dufourea dentiventris</t>
  </si>
  <si>
    <t>Hylaeus rinki</t>
  </si>
  <si>
    <t>Lasioglossum majus</t>
  </si>
  <si>
    <t>Lasioglossum pallens</t>
  </si>
  <si>
    <t>Melitta haemorrhoidalis</t>
  </si>
  <si>
    <t>Osmia uncinata</t>
  </si>
  <si>
    <t>Endogemma caespiticia Konstant. &amp; al.</t>
  </si>
  <si>
    <t>Entodon cladorrhizans (Hedw.) Müll.Hal.</t>
  </si>
  <si>
    <t>Streblotrichum enderesii (Garov.) Loeske</t>
  </si>
  <si>
    <t>Agrilus antiquus</t>
  </si>
  <si>
    <t>Agrilus viridis</t>
  </si>
  <si>
    <t>Anthaxia chevrieri</t>
  </si>
  <si>
    <t>Anthaxia cichorii</t>
  </si>
  <si>
    <t>Anthaxia fulgurans</t>
  </si>
  <si>
    <t>Anthaxia nitidula</t>
  </si>
  <si>
    <t>Callimus angulatus</t>
  </si>
  <si>
    <t>Cerambyx scopolii</t>
  </si>
  <si>
    <t>Coraebus rubi</t>
  </si>
  <si>
    <t>Exocentrus punctipennis</t>
  </si>
  <si>
    <t>Habroloma nanum</t>
  </si>
  <si>
    <t>Menesia bipunctata</t>
  </si>
  <si>
    <t>Oberea oculata</t>
  </si>
  <si>
    <t>Phytoecia virgula</t>
  </si>
  <si>
    <t>Poecilonota variolosa</t>
  </si>
  <si>
    <t>Ptosima undecimmaculata</t>
  </si>
  <si>
    <t>Saperda carcharias</t>
  </si>
  <si>
    <t>Saperda perforata</t>
  </si>
  <si>
    <t>Saphanus piceus</t>
  </si>
  <si>
    <t>Tetrops starkii</t>
  </si>
  <si>
    <t>Lebia cyanocephala (Linnaeus, 1758)</t>
  </si>
  <si>
    <t>Lebia marginata (Geoffroy, 1785)</t>
  </si>
  <si>
    <t>Lebia scapularis (Geoffroy, 1785)</t>
  </si>
  <si>
    <t>Licinus depressus</t>
  </si>
  <si>
    <t>Panagaeus bipustulatus (Fabricius, 1775)</t>
  </si>
  <si>
    <t>Philorhizus sigma (P. Rossi, 179)</t>
  </si>
  <si>
    <t>Aleurodiscus aurantius (Pers.: Fr.) J. Schroet.</t>
  </si>
  <si>
    <t>Asterostroma cervicolor (Berk. et M.A. Curtis) Massee</t>
  </si>
  <si>
    <t>Camarophyllopsis atropuncta (Pers.: Fr.) Arnolds</t>
  </si>
  <si>
    <t>Cheilymenia theleboloides (Alb. et Schwein.: Fr.) Boud.</t>
  </si>
  <si>
    <t>Cheilymenia vitellina (Pers.) Dennis</t>
  </si>
  <si>
    <t>Clavulina amethystina (Fr.) Donk</t>
  </si>
  <si>
    <t>Coprinus narcoticus (Batsch: Fr.) Fr.</t>
  </si>
  <si>
    <t>Entoloma (Ent.) clypeatum</t>
  </si>
  <si>
    <t>Entoloma saundersii (Fr.) Sacc.</t>
  </si>
  <si>
    <t>Hygrophorus hedrychii Val.</t>
  </si>
  <si>
    <t>Hymenoscyphus imberbis (Bull.: Fr.) Dennis</t>
  </si>
  <si>
    <t>Hypochnicium detriticum (Bourdot et Galzin) J. Erikss. et Ryvarden</t>
  </si>
  <si>
    <t>Inocybe humilis J. Favre</t>
  </si>
  <si>
    <t>Inocybe squamata J.E. Lange</t>
  </si>
  <si>
    <t>Macrotyphula tremula Berthier</t>
  </si>
  <si>
    <t>Melanoleuca subpulverulenta (Pers.) Metr.</t>
  </si>
  <si>
    <t>Mycena grisellina J. Favre</t>
  </si>
  <si>
    <t>Octospora phagospora (Flageolet et Lorton) Dennis et Itzerott</t>
  </si>
  <si>
    <t>Perenniporia medulla-panis (Jacq.) Donk</t>
  </si>
  <si>
    <t>Phellinus lundellii Niemelae</t>
  </si>
  <si>
    <t>Phellinus rhamni (Bondartsev) H. Jahn</t>
  </si>
  <si>
    <t>Pholiota alnicola (Fr.) Singer</t>
  </si>
  <si>
    <t>Pithya cupressina (Batsch ex Fr.) Fuckel</t>
  </si>
  <si>
    <t>Squamanita odorata (Cool) Bas.</t>
  </si>
  <si>
    <t>Tectella patellaris (Fr.) Murr.</t>
  </si>
  <si>
    <t>Trichophaeopsis paludosa (Boud.) Haeffner et L.G. Krieglst.</t>
  </si>
  <si>
    <t>Tubaria dispersa (Pers.) Singer</t>
  </si>
  <si>
    <t>Adscita dujardini</t>
  </si>
  <si>
    <t>Aglaope infausta (Linnaeus, 1767)</t>
  </si>
  <si>
    <t>Apatura iris</t>
  </si>
  <si>
    <t>Carterocephalus palaemon</t>
  </si>
  <si>
    <t>Cilix glaucata</t>
  </si>
  <si>
    <t>Diaphora mendica</t>
  </si>
  <si>
    <t>Diloba caeruleocephala</t>
  </si>
  <si>
    <t>Eriogaster catax</t>
  </si>
  <si>
    <t>Eriogaster lanestris</t>
  </si>
  <si>
    <t>Euplagia quadripunctaria</t>
  </si>
  <si>
    <t>Hamearis lucina</t>
  </si>
  <si>
    <t>Limenitis populi</t>
  </si>
  <si>
    <t>Limenitis reducta</t>
  </si>
  <si>
    <t>Neptis rivularis (Scopoli, 1763)</t>
  </si>
  <si>
    <t>Polyommatus amandus</t>
  </si>
  <si>
    <t>Saturnia pavonia (Linnaeus, 1758)</t>
  </si>
  <si>
    <t>Thecla betulae</t>
  </si>
  <si>
    <t>Zygaena romeo Duponchel, 1835</t>
  </si>
  <si>
    <t>Caloplaca assigena (Arnold) Dalla Torre &amp; Sarnth.</t>
  </si>
  <si>
    <t>Aconitum napellus subsp. tauricum (Wulfen) Gáyer</t>
  </si>
  <si>
    <t>Aconitum variegatum subsp. rostratum (DC.) Gáyer</t>
  </si>
  <si>
    <t>Adenophora liliifolia (L.) A. DC.</t>
  </si>
  <si>
    <t>Agrimonia procera Wallr.</t>
  </si>
  <si>
    <t>Allium scorodoprasum L.</t>
  </si>
  <si>
    <t>Anemone sylvestris L.</t>
  </si>
  <si>
    <t>Anthericum ramosum L.</t>
  </si>
  <si>
    <t>Anthriscus caucalis M. Bieb.</t>
  </si>
  <si>
    <t>Anthriscus cerefolium (L.) Hoffm.</t>
  </si>
  <si>
    <t>Anthriscus sylvestris subsp. stenophyllus (Rouy &amp; E. G. Camus) Briq.</t>
  </si>
  <si>
    <t>Arctium nemorosum Lej.</t>
  </si>
  <si>
    <t>Asperula tinctoria L.</t>
  </si>
  <si>
    <t>Astragalus cicer L.</t>
  </si>
  <si>
    <t>Barbarea stricta Andrz.</t>
  </si>
  <si>
    <t>Bupleurum longifolium L.</t>
  </si>
  <si>
    <t>Calamintha menthifolia Host</t>
  </si>
  <si>
    <t>Campanula bertolae Colla</t>
  </si>
  <si>
    <t>Campanula bononiensis L.</t>
  </si>
  <si>
    <t>Campanula cervicaria L.</t>
  </si>
  <si>
    <t>Campanula patula subsp. costae (Willk.) Nyman</t>
  </si>
  <si>
    <t>Campanula persicifolia L.</t>
  </si>
  <si>
    <t>Campanula rapunculoides L.</t>
  </si>
  <si>
    <t>Carex pilulifera L.</t>
  </si>
  <si>
    <t>Carpesium cernuum L.</t>
  </si>
  <si>
    <t>Centaurea nemoralis Jord.</t>
  </si>
  <si>
    <t>Centaurea triumfettii All.</t>
  </si>
  <si>
    <t>Cephalaria alpina (L.) Roem. &amp; Schult.</t>
  </si>
  <si>
    <t>Chamaecytisus hirsutus (L.) Link</t>
  </si>
  <si>
    <t>Chamaecytisus supinus (L.) Link</t>
  </si>
  <si>
    <t>Clematis recta L.</t>
  </si>
  <si>
    <t>Coronilla coronata L.</t>
  </si>
  <si>
    <t>Cotinus coggygria Scop.</t>
  </si>
  <si>
    <t>Cruciata glabra (L.) Ehrend.</t>
  </si>
  <si>
    <t>Cynoglossum germanicum Jacq.</t>
  </si>
  <si>
    <t>Cytisus decumbens (Durande) Spach</t>
  </si>
  <si>
    <t>Dictamnus albus L.</t>
  </si>
  <si>
    <t>Digitalis lutea L.</t>
  </si>
  <si>
    <t>Dipsacus pilosus L.</t>
  </si>
  <si>
    <t>Dorycnium herbaceum Vill.</t>
  </si>
  <si>
    <t>Draba muralis L.</t>
  </si>
  <si>
    <t>Erysimum virgatum Roth</t>
  </si>
  <si>
    <t>Fallopia dumetorum (L.) Holub</t>
  </si>
  <si>
    <t>Fragaria moschata Duchesne</t>
  </si>
  <si>
    <t>Gagea minima (L.) Ker Gawl.</t>
  </si>
  <si>
    <t>Galium glaucum L.</t>
  </si>
  <si>
    <t>Geranium divaricatum Ehrh.</t>
  </si>
  <si>
    <t>Geranium lucidum L.</t>
  </si>
  <si>
    <t>Hieracium racemosum aggr.</t>
  </si>
  <si>
    <t>Hieracium umbellatum aggr.</t>
  </si>
  <si>
    <t>Himantoglossum hircinum (L.) Spreng.</t>
  </si>
  <si>
    <t>Iris graminea L.</t>
  </si>
  <si>
    <t>Lathyrus heterophyllus L.</t>
  </si>
  <si>
    <t>Lathyrus sylvestris L.</t>
  </si>
  <si>
    <t>Lithospermum officinale L.</t>
  </si>
  <si>
    <t>Medicago falcata L.</t>
  </si>
  <si>
    <t>Melampyrum cristatum L.</t>
  </si>
  <si>
    <t>Melampyrum nemorosum L.</t>
  </si>
  <si>
    <t>Orobanche alsatica Kirschl. subsp. alsatica</t>
  </si>
  <si>
    <t>Orobanche alsatica subsp. libanotidis (Rupr.) Pusch</t>
  </si>
  <si>
    <t>Orobanche laserpitii-sileris Jord.</t>
  </si>
  <si>
    <t>Orobanche lucorum F. W. Schultz</t>
  </si>
  <si>
    <t>Orobanche lutea Baumg.</t>
  </si>
  <si>
    <t>Orobanche rapum-genistae Thuill.</t>
  </si>
  <si>
    <t>Peucedanum austriacum (Jacq.) W. D. J. Koch</t>
  </si>
  <si>
    <t>Peucedanum austriacum subsp. rablense (Wulfen) Celak.</t>
  </si>
  <si>
    <t>Peucedanum carvifolia Vill.</t>
  </si>
  <si>
    <t>Peucedanum venetum (Spreng.) W. D. J. Koch</t>
  </si>
  <si>
    <t>Peucedanum verticillare (L.) Mert. &amp; W. D. J. Koch</t>
  </si>
  <si>
    <t>Phyteuma scorzonerifolium Vill.</t>
  </si>
  <si>
    <t>Pisum sativum subsp. biflorum (Raf.) Soldano</t>
  </si>
  <si>
    <t>Pleurospermum austriacum (L.) Hoffm.</t>
  </si>
  <si>
    <t>Potentilla rupestris L.</t>
  </si>
  <si>
    <t>Potentilla thuringiaca Link</t>
  </si>
  <si>
    <t>Pulmonaria montana subsp. jurana (Graber) W. Sauer</t>
  </si>
  <si>
    <t>Rosa corymbifera aggr.</t>
  </si>
  <si>
    <t>Rosa rhaetica Gremli</t>
  </si>
  <si>
    <t>Rosa spinosissima L.</t>
  </si>
  <si>
    <t>Salix apennina A. K. Skvortsov</t>
  </si>
  <si>
    <t>Sedum telephium L. subsp. telephium</t>
  </si>
  <si>
    <t>Sedum telephium subsp. maximum (L.) Kirschl.</t>
  </si>
  <si>
    <t>Silene coronaria (L.) Clairv.</t>
  </si>
  <si>
    <t>Silene flos-jovis (L.) Clairv.</t>
  </si>
  <si>
    <t>Sison amomum L.</t>
  </si>
  <si>
    <t>Sisymbrium strictissimum L.</t>
  </si>
  <si>
    <t>Sonchus palustris L.</t>
  </si>
  <si>
    <t>Stellaria neglecta Weihe</t>
  </si>
  <si>
    <t>Symphytum bulbosum K. F. Schimp.</t>
  </si>
  <si>
    <t>Tanacetum corymbosum (L.) Sch. Bip.</t>
  </si>
  <si>
    <t>Thalictrum foetidum L.</t>
  </si>
  <si>
    <t>Thesium bavarum Schrank</t>
  </si>
  <si>
    <t>Trifolium rubens L.</t>
  </si>
  <si>
    <t>Valeriana wallrothii Kreyer</t>
  </si>
  <si>
    <t>Verbascum chaixii Vill. subsp. chaixii</t>
  </si>
  <si>
    <t>Veronica teucrium L.</t>
  </si>
  <si>
    <t>Vicia cracca subsp. incana (Gouan) Rouy</t>
  </si>
  <si>
    <t>Vicia cracca subsp. tenuifolia (Roth) Bonnier &amp; Layens</t>
  </si>
  <si>
    <t>Vicia dumetorum L.</t>
  </si>
  <si>
    <t>Vicia orobus DC.</t>
  </si>
  <si>
    <t>Vicia pisiformis L.</t>
  </si>
  <si>
    <t>Andrena ferox</t>
  </si>
  <si>
    <t>Andrena synadelpha</t>
  </si>
  <si>
    <t>Andrena vulpecula</t>
  </si>
  <si>
    <t>Dendrocopos medius (Linnaeus, 1758)</t>
  </si>
  <si>
    <t>Campylopus oerstedianus (Müll.Hal.) Mitt.</t>
  </si>
  <si>
    <t>Campylopus pilifer subsp. pilifer Brid.</t>
  </si>
  <si>
    <t>Ditrichum pallidum (Hedw.) Hampe</t>
  </si>
  <si>
    <t>Fabronia ciliaris (Brid.) Brid.</t>
  </si>
  <si>
    <t>Fissidens bryoides subsp. curnovii (Mitt.) Dixon</t>
  </si>
  <si>
    <t>Frullania riparia Lehm.</t>
  </si>
  <si>
    <t>Funaria attenuata (Dicks.) Lindb.</t>
  </si>
  <si>
    <t>Haplocladium angustifolium (Hampe &amp; Müll.Hal.) Broth.</t>
  </si>
  <si>
    <t>Haplocladium virginianum (Brid.) Broth.</t>
  </si>
  <si>
    <t>Nogopterium gracile (Hedw.) Crosby &amp; W.R.Buck</t>
  </si>
  <si>
    <t>Philonotis rigida Brid.</t>
  </si>
  <si>
    <t>Polytrichum nanum Hedw.</t>
  </si>
  <si>
    <t>Sematophyllum demissum (Wilson) Mitt.</t>
  </si>
  <si>
    <t>Weissia rutilans (Hedw.) Lindb.</t>
  </si>
  <si>
    <t>Acmaeodera degener</t>
  </si>
  <si>
    <t>Acmaeoderella flavofasciata</t>
  </si>
  <si>
    <t>Acmaeops marginatus</t>
  </si>
  <si>
    <t>Agrilus biguttatus</t>
  </si>
  <si>
    <t>Agrilus laticornis</t>
  </si>
  <si>
    <t>Anaglyptus gibbosus</t>
  </si>
  <si>
    <t>Anisorus quercus</t>
  </si>
  <si>
    <t>Anoplodera rufipes</t>
  </si>
  <si>
    <t>Anoplodera sexguttata</t>
  </si>
  <si>
    <t>Anthaxia manca</t>
  </si>
  <si>
    <t>Anthaxia millefolii</t>
  </si>
  <si>
    <t>Anthaxia podolica</t>
  </si>
  <si>
    <t>Anthaxia sepulchralis</t>
  </si>
  <si>
    <t>Buprestis novemmaculata</t>
  </si>
  <si>
    <t>Buprestis octoguttata</t>
  </si>
  <si>
    <t>Cerambyx miles</t>
  </si>
  <si>
    <t>Chalcophora mariana</t>
  </si>
  <si>
    <t>Chlorophorus figuratus (Scopoli, 1763)</t>
  </si>
  <si>
    <t>Chlorophorus glabromaculatus</t>
  </si>
  <si>
    <t>Chlorophorus sartor (O. F. Müller, 1766)</t>
  </si>
  <si>
    <t>Chrysobothris solieri</t>
  </si>
  <si>
    <t>Cicindela sylvatica Linnaeus, 1758</t>
  </si>
  <si>
    <t>Clytus rhamni</t>
  </si>
  <si>
    <t>Clytus tropicus</t>
  </si>
  <si>
    <t>Coraebus undatus</t>
  </si>
  <si>
    <t>Cortodera humeralis</t>
  </si>
  <si>
    <t>Dicerca berolinensis</t>
  </si>
  <si>
    <t>Dicerca moesta</t>
  </si>
  <si>
    <t>Ergates faber</t>
  </si>
  <si>
    <t>Etorofus pubescens</t>
  </si>
  <si>
    <t>Eurythyrea quercus</t>
  </si>
  <si>
    <t>Glaphyra marmottani</t>
  </si>
  <si>
    <t>Gnorimus variabilis</t>
  </si>
  <si>
    <t>Leioderes kollari</t>
  </si>
  <si>
    <t>Meliboeus fulgidicollis</t>
  </si>
  <si>
    <t>Mesosa curculionoides</t>
  </si>
  <si>
    <t>Morimus asper (Sulzer, 1776)</t>
  </si>
  <si>
    <t>Osmoderma eremita</t>
  </si>
  <si>
    <t>Pedostrangalia revestita</t>
  </si>
  <si>
    <t>Phaenops cyanea</t>
  </si>
  <si>
    <t>Phaenops formaneki</t>
  </si>
  <si>
    <t>Phymatodes rufipes</t>
  </si>
  <si>
    <t>Plagionotus arcuatus</t>
  </si>
  <si>
    <t>Plagionotus detritus</t>
  </si>
  <si>
    <t>Platyderus rufus (Duftschmid, 1812)</t>
  </si>
  <si>
    <t>Pogonocherus caroli Mulsant, 1862</t>
  </si>
  <si>
    <t>Pogonocherus decoratus</t>
  </si>
  <si>
    <t>Protaetia aeruginosa (Drury, 177)</t>
  </si>
  <si>
    <t>Protaetia affinis</t>
  </si>
  <si>
    <t>Protaetia angustata angustata</t>
  </si>
  <si>
    <t>Protaetia fieberi</t>
  </si>
  <si>
    <t>Protaetia marmorata (Fabricius, 1792)</t>
  </si>
  <si>
    <t>Protaetia morio (Fabricius, 1781)</t>
  </si>
  <si>
    <t>Purpuricenus globulicollis Dejean, 1839</t>
  </si>
  <si>
    <t>Purpuricenus kaehleri</t>
  </si>
  <si>
    <t>Rhagium sycophanta</t>
  </si>
  <si>
    <t>Rhamnusium bicolor</t>
  </si>
  <si>
    <t>Ropalopus clavipes</t>
  </si>
  <si>
    <t>Ropalopus femoratus</t>
  </si>
  <si>
    <t>Ropalopus ungaricus</t>
  </si>
  <si>
    <t>Saperda octopunctata</t>
  </si>
  <si>
    <t>Stictoleptura cordigera</t>
  </si>
  <si>
    <t>Stictoleptura erythroptera</t>
  </si>
  <si>
    <t>Stictoleptura scutellata</t>
  </si>
  <si>
    <t>Stomis rostratus (Duftschmid, 1812)</t>
  </si>
  <si>
    <t>Trichius sexualis</t>
  </si>
  <si>
    <t>Trichoferus holosericeus</t>
  </si>
  <si>
    <t>Xylotrechus arvicola</t>
  </si>
  <si>
    <t>Calosoma inquisitor (Linnaeus, 1758)</t>
  </si>
  <si>
    <t>Carabus convexus</t>
  </si>
  <si>
    <t>Cychrus italicus</t>
  </si>
  <si>
    <t>Dromius schneideri Crotch, 1871</t>
  </si>
  <si>
    <t>Lebia trimaculata (Villers, 1789)</t>
  </si>
  <si>
    <t>Molops elatus</t>
  </si>
  <si>
    <t>Sericoda quadripunctata (De Geer, 1774)</t>
  </si>
  <si>
    <t>Tanythrix edurus (Dejean, 1828)</t>
  </si>
  <si>
    <t>Amanita beckeri Huijsman</t>
  </si>
  <si>
    <t>Antrodia ramentacea (Berk. et Broome) Donk</t>
  </si>
  <si>
    <t>Artomyces pyxidatus (Pers.) Jülich</t>
  </si>
  <si>
    <t>Astraeus hygrometricus</t>
  </si>
  <si>
    <t>Bankera fuligineoalba (Schmidt: Fr.) Pouzar</t>
  </si>
  <si>
    <t>Boletopsis grisea (Peck) Bondartsev et Singer</t>
  </si>
  <si>
    <t>Boletus dupainii</t>
  </si>
  <si>
    <t>Boletus pseudoregius</t>
  </si>
  <si>
    <t>Boletus regius</t>
  </si>
  <si>
    <t>Boletus rhodoxanthus</t>
  </si>
  <si>
    <t>Boletus torosus</t>
  </si>
  <si>
    <t>Cantharellus subpruinosus</t>
  </si>
  <si>
    <t>Cerocorticium molare</t>
  </si>
  <si>
    <t>Chalciporus amarellus</t>
  </si>
  <si>
    <t>Cortinarius (Lepr.) humicola</t>
  </si>
  <si>
    <t>Cortinarius (Phl.) caesiocanescens</t>
  </si>
  <si>
    <t>Cortinarius (Phl.) fulmineus</t>
  </si>
  <si>
    <t>Cortinarius (Phl.) pseudoglaucopus</t>
  </si>
  <si>
    <t>Cortinarius (Tel.) torvus</t>
  </si>
  <si>
    <t>Cortinarius causticus Fr.</t>
  </si>
  <si>
    <t>Cortinarius prasinus Fr. ss.K. et M.</t>
  </si>
  <si>
    <t>Cortinarius pseudocyanites R. Hry</t>
  </si>
  <si>
    <t>Crepidotus autochthonus</t>
  </si>
  <si>
    <t>Crepidotus ehrendorferi Hauskn. et Krisai 1989</t>
  </si>
  <si>
    <t>Cystoderma cinnabarinum (Alb. &amp; Schwein.) Fayod</t>
  </si>
  <si>
    <t>Guepiniopsis buccina</t>
  </si>
  <si>
    <t>Gymnopus fusipes</t>
  </si>
  <si>
    <t>Gymnopus quercophilus</t>
  </si>
  <si>
    <t>Hydnellum auratile (Britzelm.) Maas-Geest.</t>
  </si>
  <si>
    <t>Hygrophorus arbustivus</t>
  </si>
  <si>
    <t>Hygrophorus ligatus</t>
  </si>
  <si>
    <t>Hygrophorus nemoreus</t>
  </si>
  <si>
    <t>Hygrophorus persoonii</t>
  </si>
  <si>
    <t>Hyphoderma transiens</t>
  </si>
  <si>
    <t>Hypsizygus ulmarius (Bull.: Fr.) Redhead</t>
  </si>
  <si>
    <t>Incrucipulum ciliare</t>
  </si>
  <si>
    <t>Inocybe agardhii (N. Lund.) P.D. Orton</t>
  </si>
  <si>
    <t>Inocybe dunensis</t>
  </si>
  <si>
    <t>Inocybe griseovelata Kuehner</t>
  </si>
  <si>
    <t>Inonotus rheades (Pers.) P. Karst.</t>
  </si>
  <si>
    <t>Irpicodon pendulus</t>
  </si>
  <si>
    <t>Lactarius chrysorrheus</t>
  </si>
  <si>
    <t>Lactarius deliciosus</t>
  </si>
  <si>
    <t>Lactarius flavidus</t>
  </si>
  <si>
    <t>Lactarius luteolus Peck</t>
  </si>
  <si>
    <t>Lactarius mairei Malencon</t>
  </si>
  <si>
    <t>Lactarius quieticolor</t>
  </si>
  <si>
    <t>Lactarius resimus (Fr.: Fr.) Fr.</t>
  </si>
  <si>
    <t>Lactarius sanguifluus</t>
  </si>
  <si>
    <t>Lactarius subumbonatus Lindgr. 1845</t>
  </si>
  <si>
    <t>Leccinum crocipodium (Letell.) Watling 1961</t>
  </si>
  <si>
    <t>Leccinum quercinum Pilat</t>
  </si>
  <si>
    <t>Lepiota echinella</t>
  </si>
  <si>
    <t>Lepiota parvannulata (Lasch) Gillet</t>
  </si>
  <si>
    <t>Leucopaxillus macrocephalus (Schulz.) Bohus</t>
  </si>
  <si>
    <t>Leucopaxillus mirabilis</t>
  </si>
  <si>
    <t>Marasmius buxi Quel.</t>
  </si>
  <si>
    <t>Marasmius hudsonii (Pers.ex Fr.) Fr.</t>
  </si>
  <si>
    <t>Marasmius querceus</t>
  </si>
  <si>
    <t>Marasmius quercophilus Pouzar</t>
  </si>
  <si>
    <t>Mycena inclinata</t>
  </si>
  <si>
    <t>Mycena polyadelpha</t>
  </si>
  <si>
    <t>Mycenella trachyspora (Rea) Bon</t>
  </si>
  <si>
    <t>Omphalotus olearius (DC ex Fr.) Singer</t>
  </si>
  <si>
    <t>Pachykytospora tuberculosa</t>
  </si>
  <si>
    <t>Peniophora laeta</t>
  </si>
  <si>
    <t>Peniophora proxima</t>
  </si>
  <si>
    <t>Perrotia flammea</t>
  </si>
  <si>
    <t>Phanerochaete martelliana (Bres.) J. Erikss. et Ryvarden</t>
  </si>
  <si>
    <t>Phellinus ferreus (Pers.) Bourdot et Galzin</t>
  </si>
  <si>
    <t>Phellinus torulosus</t>
  </si>
  <si>
    <t>Porpoloma spinulosum (Kuehner. et Romagn.) Singer</t>
  </si>
  <si>
    <t>Pulveroboletus hemichrysus (Berk. et M.A. Curtis) Singer</t>
  </si>
  <si>
    <t>Rhizopogon roseolus</t>
  </si>
  <si>
    <t>Rhytidhysteron hysterinum</t>
  </si>
  <si>
    <t>Ripartites albidoincarnatus (Britzelm.) Konrad &amp; Maubl.</t>
  </si>
  <si>
    <t>Russula amoena</t>
  </si>
  <si>
    <t>Russula amoenolens</t>
  </si>
  <si>
    <t>Russula anatina Romagn.</t>
  </si>
  <si>
    <t>Russula atropurpurea</t>
  </si>
  <si>
    <t>Russula cessans</t>
  </si>
  <si>
    <t>Russula cremeoavellanea</t>
  </si>
  <si>
    <t>Russula cuprea Krombh.</t>
  </si>
  <si>
    <t>Russula faginea</t>
  </si>
  <si>
    <t>Russula galochroa</t>
  </si>
  <si>
    <t>Russula lilacea</t>
  </si>
  <si>
    <t>Russula maculata</t>
  </si>
  <si>
    <t>Russula minutula</t>
  </si>
  <si>
    <t>Russula pallidospora</t>
  </si>
  <si>
    <t>Russula persicina Krombh. (1845)</t>
  </si>
  <si>
    <t>Russula pseudointegra</t>
  </si>
  <si>
    <t>Russula risigallina</t>
  </si>
  <si>
    <t>Russula romellii</t>
  </si>
  <si>
    <t>Russula rosea</t>
  </si>
  <si>
    <t>Russula roseipes</t>
  </si>
  <si>
    <t>Russula torulosa</t>
  </si>
  <si>
    <t>Russula vinosobrunnea</t>
  </si>
  <si>
    <t>Rutstroemia echinophila</t>
  </si>
  <si>
    <t>Sarcodon fuligineoviolaceus</t>
  </si>
  <si>
    <t>Sarcodon joeides</t>
  </si>
  <si>
    <t>Scleroderma polyrhizum Gmel.ex Pers.</t>
  </si>
  <si>
    <t>Skeletocutis lilacina A. David &amp; Jean Keller (1984)</t>
  </si>
  <si>
    <t>Sordaria fimicola</t>
  </si>
  <si>
    <t>Stereum hirsutum</t>
  </si>
  <si>
    <t>Stereum ochraceoflavum</t>
  </si>
  <si>
    <t>Trechispora praefocata (Bourdot et Galzin) Liberta 1966</t>
  </si>
  <si>
    <t>Tricholoma bresadolanum</t>
  </si>
  <si>
    <t>Tricholoma columbetta</t>
  </si>
  <si>
    <t>Tricholoma focale</t>
  </si>
  <si>
    <t>Tricholoma fracticum</t>
  </si>
  <si>
    <t>Tricholoma roseoacerbum</t>
  </si>
  <si>
    <t>Tricholoma ustaloides</t>
  </si>
  <si>
    <t>Xenasma pruinosum (Pat.) Donk</t>
  </si>
  <si>
    <t>Xerocomus armeniacus</t>
  </si>
  <si>
    <t>Xerocomus moravicus</t>
  </si>
  <si>
    <t>Xylobolus frustulatus (Pers.:Fr.) P. Karst.</t>
  </si>
  <si>
    <t>Cymatophorina diluta</t>
  </si>
  <si>
    <t>Drymonia querna</t>
  </si>
  <si>
    <t>Drymonia ruficornis</t>
  </si>
  <si>
    <t>Drymonia velitaris</t>
  </si>
  <si>
    <t>Favonius quercus</t>
  </si>
  <si>
    <t>Furcula bicuspis</t>
  </si>
  <si>
    <t>Furcula bifida</t>
  </si>
  <si>
    <t>Leucodonta bicoloria</t>
  </si>
  <si>
    <t>Libythea celtis</t>
  </si>
  <si>
    <t>Mimas tiliae</t>
  </si>
  <si>
    <t>Notodonta torva</t>
  </si>
  <si>
    <t>Odontosia carmelita (Esper, 1799)</t>
  </si>
  <si>
    <t>Paranthrene insolitus</t>
  </si>
  <si>
    <t>Phyllodesma tremulifolia</t>
  </si>
  <si>
    <t>Polyploca ridens</t>
  </si>
  <si>
    <t>Sabra harpagula</t>
  </si>
  <si>
    <t>Satyrium ilicis</t>
  </si>
  <si>
    <t>Spatalia argentina</t>
  </si>
  <si>
    <t>Synanthedon loranthi</t>
  </si>
  <si>
    <t>Synanthedon scoliaeformis (Borkhausen, 1789)</t>
  </si>
  <si>
    <t>Watsonalla binaria</t>
  </si>
  <si>
    <t>aff. Biatora areolata Kreyer</t>
  </si>
  <si>
    <t>aff. Pyrrhospora quernea (Dicks.) Körb.</t>
  </si>
  <si>
    <t>Arthonia cinereopruinosa Schaer.</t>
  </si>
  <si>
    <t>Arthonia reniformis</t>
  </si>
  <si>
    <t>Bactrospora dryina</t>
  </si>
  <si>
    <t>Caloplaca lucifuga</t>
  </si>
  <si>
    <t>Chaenotheca chlorella</t>
  </si>
  <si>
    <t>Chaenotheca cinerea (Pers.) Tibell</t>
  </si>
  <si>
    <t>Chaenotheca hispidula</t>
  </si>
  <si>
    <t>Chaenotheca laevigata</t>
  </si>
  <si>
    <t>Chromatochlamys muscorum (Fr.) H.Mayrhofer &amp; Poelt</t>
  </si>
  <si>
    <t>Cladonia caespiticia</t>
  </si>
  <si>
    <t>Cladonia peziziformis</t>
  </si>
  <si>
    <t>Collema subflaccidum Degel.</t>
  </si>
  <si>
    <t>Eopyrenula leucoplaca</t>
  </si>
  <si>
    <t>Gyalecta flotowii</t>
  </si>
  <si>
    <t>Gyalecta truncigena</t>
  </si>
  <si>
    <t>Gyalecta ulmi</t>
  </si>
  <si>
    <t>Ochrolechia pallescens</t>
  </si>
  <si>
    <t>Ochrolechia subviridis (Høeg) Erichsen</t>
  </si>
  <si>
    <t>Pachyphiale carneola</t>
  </si>
  <si>
    <t>Pachyphiale fagicola</t>
  </si>
  <si>
    <t>Parmelia minarum Vain.</t>
  </si>
  <si>
    <t>Parmelia reticulata</t>
  </si>
  <si>
    <t>Parmotrema arnoldii</t>
  </si>
  <si>
    <t>Parmotrema chinense</t>
  </si>
  <si>
    <t>Parmotrema crinitum</t>
  </si>
  <si>
    <t>Pertusaria flavida</t>
  </si>
  <si>
    <t>Pertusaria pustulata</t>
  </si>
  <si>
    <t>Pertusaria trachythallina</t>
  </si>
  <si>
    <t>Phaeophyscia hispidula (Ach.) Moberg</t>
  </si>
  <si>
    <t>Rinodina isidioides</t>
  </si>
  <si>
    <t>Sticta limbata (Sm.) Ach.</t>
  </si>
  <si>
    <t>Strangospora deplanata (Almq.) Clauzade &amp; Cl.Roux</t>
  </si>
  <si>
    <t>Thelopsis rubella</t>
  </si>
  <si>
    <t>Usnea florida (L.) F.H.Wigg.</t>
  </si>
  <si>
    <t>Usnea fulvoreagens (Räsänen) Räsänen</t>
  </si>
  <si>
    <t>Usnea glabrata (Ach.) Vain.</t>
  </si>
  <si>
    <t>Acicula lineolata (Pini, 1884)</t>
  </si>
  <si>
    <t>Helicodonta angigyra (Rossmässler, 1834)</t>
  </si>
  <si>
    <t>Oxychilus mortilleti (L. Pfeiffer, 1859)</t>
  </si>
  <si>
    <t>Pagodulina austeniana adamii (Westerlund, 1887)</t>
  </si>
  <si>
    <t>Acer opalus Mill.</t>
  </si>
  <si>
    <t>Anthemis triumfettii (L.) DC.</t>
  </si>
  <si>
    <t>Asarum europaeum L.</t>
  </si>
  <si>
    <t>Asparagus tenuifolius Lam.</t>
  </si>
  <si>
    <t>Asperula taurina L.</t>
  </si>
  <si>
    <t>Asplenium adiantum-nigrum L.</t>
  </si>
  <si>
    <t>Asplenium onopteris L.</t>
  </si>
  <si>
    <t>Buglossoides purpurocaerulea (L.) I. M. Johnst.</t>
  </si>
  <si>
    <t>Buxus sempervirens L.</t>
  </si>
  <si>
    <t>Calamintha ascendens Jord.</t>
  </si>
  <si>
    <t>Calamintha grandiflora (L.) Moench</t>
  </si>
  <si>
    <t>Carex alba Scop.</t>
  </si>
  <si>
    <t>Carex depauperata With.</t>
  </si>
  <si>
    <t>Celtis australis L.</t>
  </si>
  <si>
    <t>Cephalanthera rubra (L.) Rich.</t>
  </si>
  <si>
    <t>Chimaphila umbellata (L.) W. P. C. Barton</t>
  </si>
  <si>
    <t>Cnidium silaifolium (Jacq.) Simonk.</t>
  </si>
  <si>
    <t>Corydalis solida (L.) Clairv.</t>
  </si>
  <si>
    <t>Crepis praemorsa (L.) Walther</t>
  </si>
  <si>
    <t>Cyclamen hederifolium Aiton</t>
  </si>
  <si>
    <t>Cypripedium calceolus L.</t>
  </si>
  <si>
    <t>Cytisus nigricans L.</t>
  </si>
  <si>
    <t>Dactylis polygama Horv.</t>
  </si>
  <si>
    <t>Daphne cneorum L.</t>
  </si>
  <si>
    <t>Doronicum pardalianches L.</t>
  </si>
  <si>
    <t>Dorycnium germanicum (Gremli) Rikli</t>
  </si>
  <si>
    <t>Epipactis leptochila (Godfery) Godfery</t>
  </si>
  <si>
    <t>Epipactis microphylla (Ehrh.) Sw.</t>
  </si>
  <si>
    <t>Epipactis purpurata Sm.</t>
  </si>
  <si>
    <t>Erica carnea L.</t>
  </si>
  <si>
    <t>Erythronium dens-canis L.</t>
  </si>
  <si>
    <t>Festuca heterophylla Lam.</t>
  </si>
  <si>
    <t>Fraxinus ornus L.</t>
  </si>
  <si>
    <t>Galium aristatum L.</t>
  </si>
  <si>
    <t>Galium laevigatum L.</t>
  </si>
  <si>
    <t>Galium sylvaticum L.</t>
  </si>
  <si>
    <t>Geranium bohemicum L.</t>
  </si>
  <si>
    <t>Helleborus niger L.</t>
  </si>
  <si>
    <t>Helleborus viridis L.</t>
  </si>
  <si>
    <t>Hieracium glaucinum aggr.</t>
  </si>
  <si>
    <t>Hieracium laevigatum aggr.</t>
  </si>
  <si>
    <t>Hieracium sabaudum aggr.</t>
  </si>
  <si>
    <t>Hippocrepis emerus (L.) Lassen</t>
  </si>
  <si>
    <t>Hypericum pulchrum L.</t>
  </si>
  <si>
    <t>Isopyrum thalictroides L.</t>
  </si>
  <si>
    <t>Knautia drymeia Heuff.</t>
  </si>
  <si>
    <t>Laburnum anagyroides Medik.</t>
  </si>
  <si>
    <t>Laserpitium gaudinii Moretti</t>
  </si>
  <si>
    <t>Lathyrus linifolius (Reichard) Bässler</t>
  </si>
  <si>
    <t>Lathyrus niger (L.) Bernh.</t>
  </si>
  <si>
    <t>Lathyrus venetus (Mill.) Wohlf.</t>
  </si>
  <si>
    <t>Limodorum abortivum (L.) Sw.</t>
  </si>
  <si>
    <t>Lonicera etrusca Santi</t>
  </si>
  <si>
    <t>Luzula forsteri (Sm.) DC.</t>
  </si>
  <si>
    <t>Mercurialis ovata Sternb. &amp; Hoppe</t>
  </si>
  <si>
    <t>Odontites viscosus (L.) Clairv.</t>
  </si>
  <si>
    <t>Orchis pallens L.</t>
  </si>
  <si>
    <t>Orchis purpurea Huds.</t>
  </si>
  <si>
    <t>Ornithogalum pyrenaicum L. subsp. pyrenaicum</t>
  </si>
  <si>
    <t>Orobanche salviae F. W. Schultz</t>
  </si>
  <si>
    <t>Ostrya carpinifolia Scop.</t>
  </si>
  <si>
    <t>Paeonia officinalis L.</t>
  </si>
  <si>
    <t>Primula veris subsp. columnae (Ten.) Maire &amp; Petitm.</t>
  </si>
  <si>
    <t>Pulmonaria montana Lej. subsp. montana</t>
  </si>
  <si>
    <t>Pulmonaria officinalis L.</t>
  </si>
  <si>
    <t>Pyrola chlorantha Sw.</t>
  </si>
  <si>
    <t>Pyrus nivalis Jacq.</t>
  </si>
  <si>
    <t>Pyrus pyraster Burgsd.</t>
  </si>
  <si>
    <t>Quercus cerris L.</t>
  </si>
  <si>
    <t>Quercus pubescens Willd.</t>
  </si>
  <si>
    <t>Rhamnus cathartica L.</t>
  </si>
  <si>
    <t>Rosa arvensis Huds.</t>
  </si>
  <si>
    <t>Ruscus aculeatus L.</t>
  </si>
  <si>
    <t>Saponaria ocymoides L.</t>
  </si>
  <si>
    <t>Sorbus domestica L.</t>
  </si>
  <si>
    <t>Staphylea pinnata L.</t>
  </si>
  <si>
    <t>Stellaria holostea L.</t>
  </si>
  <si>
    <t>Thesium rostratum Mert. &amp; W. D. J. Koch</t>
  </si>
  <si>
    <t>Trochiscanthes nodiflora (All.) W. D. J. Koch</t>
  </si>
  <si>
    <t>Veratrum nigrum L.</t>
  </si>
  <si>
    <t>Viola mirabilis L.</t>
  </si>
  <si>
    <t>Viola suavis M. Bieb.</t>
  </si>
  <si>
    <t>Viola thomasiana Songeon &amp; E. P. Perrier</t>
  </si>
  <si>
    <t>Vitis sylvestris C. C. Gmel.</t>
  </si>
  <si>
    <t>Osmia pilicornis</t>
  </si>
  <si>
    <t>Anacamptodon splachnoides (Brid.) Brid.</t>
  </si>
  <si>
    <t>Anomodon longifolius (Brid.) Hartm.</t>
  </si>
  <si>
    <t>Anomodon rugelii (Müll.Hal.) Keissl.</t>
  </si>
  <si>
    <t>Antitrichia curtipendula (Hedw.) Brid.</t>
  </si>
  <si>
    <t>Atrichum flavisetum Mitt.</t>
  </si>
  <si>
    <t>Bazzania tricrenata (Wahlenb.) Lindb.</t>
  </si>
  <si>
    <t>Bazzania trilobata (L.) Gray</t>
  </si>
  <si>
    <t>Brachythecium tommasinii fagineum (Milde) Jan Ku?era</t>
  </si>
  <si>
    <t>Buxbaumia viridis (Lam. &amp; DC.) Moug. &amp; Nestl.</t>
  </si>
  <si>
    <t>Callicladium haldanianum (Grev.) H.A.Crum</t>
  </si>
  <si>
    <t>Cololejeunea rossettiana (C.Massal.) Schiffn.</t>
  </si>
  <si>
    <t>Dicranella rufescens (Dicks.) Schimp.</t>
  </si>
  <si>
    <t>Dicranum fulvum Hook.</t>
  </si>
  <si>
    <t>Dicranum tauricum Sapjegin</t>
  </si>
  <si>
    <t>Dicranum viride (Sull. &amp; Lesq.) Lindb.</t>
  </si>
  <si>
    <t>Distichophyllum carinatum Dixon &amp; W.E.Nicholson</t>
  </si>
  <si>
    <t>Fissidens crispus Mont.</t>
  </si>
  <si>
    <t>Fissidens gracilifolius Brugg.-Nann. &amp; Nyholm</t>
  </si>
  <si>
    <t>Frullania fragilifolia (Taylor) Gottsche &amp; al.</t>
  </si>
  <si>
    <t>Geocalyx graveolens (Schrad.) Nees</t>
  </si>
  <si>
    <t>Harpanthus scutatus (F.Weber &amp; D.Mohr) Spruce</t>
  </si>
  <si>
    <t>Heterocladium heteropterum (Brid.) Schimp.</t>
  </si>
  <si>
    <t>Hookeria lucens (Hedw.) Sm.</t>
  </si>
  <si>
    <t>Hypnum fertile Sendtn.</t>
  </si>
  <si>
    <t>Hypnum jutlandicum Holmen &amp; E.Warncke</t>
  </si>
  <si>
    <t>Isothecium myosuroides Brid.</t>
  </si>
  <si>
    <t>Isothecium myosuroides Brid. subsp. myosuroides</t>
  </si>
  <si>
    <t>Liochlaena lanceolata Nees</t>
  </si>
  <si>
    <t>Metzgeria conjugata Lindb.</t>
  </si>
  <si>
    <t>Metzgeria pubescens (Schrank) Raddi</t>
  </si>
  <si>
    <t>Microeurhynchium pumilum (Wilson) Ignatov &amp; Vanderp.</t>
  </si>
  <si>
    <t>Microlejeunea ulicina (Taylor) Steph.</t>
  </si>
  <si>
    <t>Paraleucobryum longifolium (Hedw.) Loeske</t>
  </si>
  <si>
    <t>Porella arboris-vitae (With.) Grolle</t>
  </si>
  <si>
    <t>Porella arboris-vitae (With.) Grolle subsp. arboris-vitae</t>
  </si>
  <si>
    <t>Ptychomitrium polyphyllum (Sw.) Bruch &amp; Schimp.</t>
  </si>
  <si>
    <t>Riccardia latifrons (Lindb.) Lindb. subsp. latifrons</t>
  </si>
  <si>
    <t>Riccardia multifida (L.) Gray subsp. multifida</t>
  </si>
  <si>
    <t>Scapania apiculata Spruce</t>
  </si>
  <si>
    <t>Sciuro-Hypnum curtum (Lindb.) Ignatov</t>
  </si>
  <si>
    <t>Sciuro-Hypnum flotowianum (Sendtn.) Ignatov &amp; Huttunen</t>
  </si>
  <si>
    <t>Seligeria austriaca T.Schauer</t>
  </si>
  <si>
    <t>Seligeria campylopoda Kindb.</t>
  </si>
  <si>
    <t>Thamnobryum neckeroides (Hook.) E.Lawton</t>
  </si>
  <si>
    <t>Trichocolea tomentella (Ehrh.) Dumort.</t>
  </si>
  <si>
    <t>Tritomaria exsecta (Schmidel) Loeske subsp. exsecta</t>
  </si>
  <si>
    <t>Anthaxia nigrojubata incognita</t>
  </si>
  <si>
    <t>Oplosia cinerea</t>
  </si>
  <si>
    <t>Platycerus caprea</t>
  </si>
  <si>
    <t>Platycerus caraboides</t>
  </si>
  <si>
    <t>Rosalia alpina</t>
  </si>
  <si>
    <t>Sinodendron cylindricum</t>
  </si>
  <si>
    <t>Boldoriella tedeschii Sciaky, 1977</t>
  </si>
  <si>
    <t>Carabus hortensis</t>
  </si>
  <si>
    <t>Duvalius longhii</t>
  </si>
  <si>
    <t>Pterostichus aethiops</t>
  </si>
  <si>
    <t>Pterostichus cristatus</t>
  </si>
  <si>
    <t>Abortiporus biennis (Bull.: Fr.) Singer</t>
  </si>
  <si>
    <t>Agaricus altipes (F.H. Moeller) Pilat</t>
  </si>
  <si>
    <t>Agaricus excellens (F.H. Moeller) F.H. Moeller</t>
  </si>
  <si>
    <t>Agaricus leucotrichus (F.H. Moeller) F.H. Moeller</t>
  </si>
  <si>
    <t>Agaricus maleolens F.H. Moeller</t>
  </si>
  <si>
    <t>Agaricus porphyrizon P.D. Orton</t>
  </si>
  <si>
    <t>Agrocybe firma (Peck) Kuehner</t>
  </si>
  <si>
    <t>Aleurodiscus amorphus (Pers.: Fr.) J. Schroet.</t>
  </si>
  <si>
    <t>Amanita alba</t>
  </si>
  <si>
    <t>Amanita eliae</t>
  </si>
  <si>
    <t>Amanita franchetii (Boud.) Fayod</t>
  </si>
  <si>
    <t>Amanita magnivolvata Aalton</t>
  </si>
  <si>
    <t>Amanita pachyvolvata (Bon) Krieglsteiner</t>
  </si>
  <si>
    <t>Amanita phalloides</t>
  </si>
  <si>
    <t>Amanita verna (Bull.) Pers.</t>
  </si>
  <si>
    <t>Amylostereum laevigatum (Fr.: Fr.) Boidin</t>
  </si>
  <si>
    <t>Arcangeliella stephensii (Berk.) Zeller et B.O. Dodge</t>
  </si>
  <si>
    <t>Ascocoryne sarcoides</t>
  </si>
  <si>
    <t>Ascotremella faginea</t>
  </si>
  <si>
    <t>Asterostroma laxum Bres.</t>
  </si>
  <si>
    <t>Biscogniauxia marginata (Fr.: Fr.) Pouzar</t>
  </si>
  <si>
    <t>Biscogniauxia nummularia</t>
  </si>
  <si>
    <t>Bispora antennata</t>
  </si>
  <si>
    <t>Bisporella citrina</t>
  </si>
  <si>
    <t>Boidinia subasperispora (Litsch.) Juelich</t>
  </si>
  <si>
    <t>Boletus fechtneri</t>
  </si>
  <si>
    <t>Boletus junquilleus (Quel.) Boud.</t>
  </si>
  <si>
    <t>Boletus queletii Schulz.</t>
  </si>
  <si>
    <t>Boletus satanas</t>
  </si>
  <si>
    <t>Byssonectria terrestris (Alb. et Schwein.: Fr.) Pfister</t>
  </si>
  <si>
    <t>Caloscypha fulgens (Pers.) Boud.</t>
  </si>
  <si>
    <t>Camarophyllopsis micacea (Berk. et Broome) Arnolds</t>
  </si>
  <si>
    <t>Camarophyllopsis phaeophylla (Romagn.) Arnolds</t>
  </si>
  <si>
    <t>Camarophyllus cinereus (Fr.) Karst.</t>
  </si>
  <si>
    <t>Cantharellus ianthinoxanthus</t>
  </si>
  <si>
    <t>Cantharellus melanoxeros Desm.</t>
  </si>
  <si>
    <t>Ceriporiopsis gilvescens (Bres.) Domanski</t>
  </si>
  <si>
    <t>Clavaria candida Weinm. (ss. Quel.)</t>
  </si>
  <si>
    <t>Clavariadelphus pistillaris</t>
  </si>
  <si>
    <t>Clitocybe costata</t>
  </si>
  <si>
    <t>Clitocybe fuligineipes Metrod</t>
  </si>
  <si>
    <t>Clitocybe gibba</t>
  </si>
  <si>
    <t>Clitocybe lituus (Fr.) Metrod</t>
  </si>
  <si>
    <t>Clitocybe martiorum J. Favre</t>
  </si>
  <si>
    <t>Clitocybe phaeophthalma</t>
  </si>
  <si>
    <t>Clitocybula abundans (Peck) Singer</t>
  </si>
  <si>
    <t>Cordyceps sphecocephala (Klotzsch ex Berk.) Berk. et M.A. Curtis</t>
  </si>
  <si>
    <t>Cortinarius (Derm.) cinnabarinus</t>
  </si>
  <si>
    <t>Cortinarius (Derm.) schaefferi</t>
  </si>
  <si>
    <t>Cortinarius (Myx.) barbatus</t>
  </si>
  <si>
    <t>Cortinarius (Myx.) croceocoeruleus</t>
  </si>
  <si>
    <t>Cortinarius (Phl.) amoenolens</t>
  </si>
  <si>
    <t>Cortinarius (Phl.) azureovelatus</t>
  </si>
  <si>
    <t>Cortinarius (Phl.) callochrous</t>
  </si>
  <si>
    <t>Cortinarius (Phl.) citrinus</t>
  </si>
  <si>
    <t>Cortinarius (Phl.) lividoviolaceus</t>
  </si>
  <si>
    <t>Cortinarius (Phl.) nanceiensis</t>
  </si>
  <si>
    <t>Cortinarius (Phl.) praestans</t>
  </si>
  <si>
    <t>Cortinarius (Phl.) pseudosulphureus</t>
  </si>
  <si>
    <t>Cortinarius (Phl.) splendens</t>
  </si>
  <si>
    <t>Cortinarius (Phl.) vulpinus</t>
  </si>
  <si>
    <t>Cortinarius (Tel.) bulliardii</t>
  </si>
  <si>
    <t>Cortinarius (Tel.) rigidus</t>
  </si>
  <si>
    <t>Cortinarius arcuatorum R. Hry</t>
  </si>
  <si>
    <t>Cortinarius argutus Fr. ss.Ricken</t>
  </si>
  <si>
    <t>Cortinarius aureopulverulentus M.M. Moser</t>
  </si>
  <si>
    <t>Cortinarius azureus Fr.</t>
  </si>
  <si>
    <t>Cortinarius balteatocumatilis (R. Hry) ex P.D. Orton</t>
  </si>
  <si>
    <t>Cortinarius caesiocortinatus Jul. Schaeff.</t>
  </si>
  <si>
    <t>Cortinarius caesiocyaneus Britzelm.</t>
  </si>
  <si>
    <t>Cortinarius cephalixus Fr.</t>
  </si>
  <si>
    <t>Cortinarius cliduchus Fr.</t>
  </si>
  <si>
    <t>Cortinarius coerulescentium R. Hry  1951</t>
  </si>
  <si>
    <t>Cortinarius cyaneus (Bres.) M.M. Moser</t>
  </si>
  <si>
    <t>Cortinarius elegantissimus</t>
  </si>
  <si>
    <t>Cortinarius emollitus Fr.</t>
  </si>
  <si>
    <t>Cortinarius largus Fr.</t>
  </si>
  <si>
    <t>Cortinarius lignicolus Bidaud</t>
  </si>
  <si>
    <t>Cortinarius mairei (M.M. Moser) M.M. Moser</t>
  </si>
  <si>
    <t>Cortinarius moenne-loccozii Bidaud 1993</t>
  </si>
  <si>
    <t>Cortinarius paracephalixus Bohus</t>
  </si>
  <si>
    <t>Cortinarius phoeniceus Maire</t>
  </si>
  <si>
    <t>Cortinarius porphyropus (Alb. et Schwein.) Fr.</t>
  </si>
  <si>
    <t>Cortinarius pumilus (Fr.) J.E. Lange</t>
  </si>
  <si>
    <t>Cortinarius raphanoides (Pers.: Fr.) Fr.</t>
  </si>
  <si>
    <t>Cortinarius rufoolivaceus (Pers.: Fr.) Fr.</t>
  </si>
  <si>
    <t>Cortinarius saporatus Britzelm.</t>
  </si>
  <si>
    <t>Cortinarius sodagnitus R. Hry</t>
  </si>
  <si>
    <t>Cortinarius subporphyropus Pilat</t>
  </si>
  <si>
    <t>Cortinarius subpurpurascens (Batsch) Fr. 1838</t>
  </si>
  <si>
    <t>Cortinarius talus Fr.</t>
  </si>
  <si>
    <t>Cortinarius tophaceus (Fr.: Fr.) Fr.</t>
  </si>
  <si>
    <t>Cortinarius turmalis Fr.</t>
  </si>
  <si>
    <t>Cortinarius variegatus Bres.</t>
  </si>
  <si>
    <t>Cortinarius vespertinus (Fr.) Fr.</t>
  </si>
  <si>
    <t>Cotylidia pannosa</t>
  </si>
  <si>
    <t>Cotylidia undulata (Pers.: Fr.) P. Karst.</t>
  </si>
  <si>
    <t>Craterellus cornucopioides</t>
  </si>
  <si>
    <t>Cristinia gallica (Pilat) Juelich</t>
  </si>
  <si>
    <t>Crustomyces subabruptus</t>
  </si>
  <si>
    <t>Cystoderma superbum Huijsman</t>
  </si>
  <si>
    <t>Dentipellis fragilis (Pers.: Fr.) Donk</t>
  </si>
  <si>
    <t>Diatrype disciformis</t>
  </si>
  <si>
    <t>Diatrype stigma</t>
  </si>
  <si>
    <t>Diplomitoporus flavescens (Bres.) Domanski</t>
  </si>
  <si>
    <t>Discina melaleuca Bres.</t>
  </si>
  <si>
    <t>Echinoderma pseudoasperulum (Knudsen) Bon</t>
  </si>
  <si>
    <t>Entoloma (Ent.) rhodopolium</t>
  </si>
  <si>
    <t>Entoloma (Ent.) venosum</t>
  </si>
  <si>
    <t>Entoloma lepidissimum (Svrcek) Noordel.</t>
  </si>
  <si>
    <t>Eutypa spinosa</t>
  </si>
  <si>
    <t>Exidia cartilaginea S. Lundell et Neuhoff</t>
  </si>
  <si>
    <t>Flammulaster carpophilus</t>
  </si>
  <si>
    <t>Flammulaster ferrugineus (Maire ex Kuehner) Watling</t>
  </si>
  <si>
    <t>Flammulaster granulosus (J.E. Lange) Watling</t>
  </si>
  <si>
    <t>Galerina salicicola P.D. Orton</t>
  </si>
  <si>
    <t>Gloeocystidiellum lactescens (Berk.) Boidin</t>
  </si>
  <si>
    <t>Gloeocystidiellum ochraceum (Fr.:Fr.) Donk</t>
  </si>
  <si>
    <t>Gomphidius roseus (L.) Fr.</t>
  </si>
  <si>
    <t>Gymnopilus odini (Fr.) Kuehner et  Romagn.</t>
  </si>
  <si>
    <t>Gymnopilus picreus (Pers.: Fr.) P. Karst.</t>
  </si>
  <si>
    <t>Gymnopilus stabilis (Weinm.) Kuehner et  Romagn.</t>
  </si>
  <si>
    <t>Gymnopus brassicolens</t>
  </si>
  <si>
    <t>Gymnopus erythropus</t>
  </si>
  <si>
    <t>Gymnopus hariolorum</t>
  </si>
  <si>
    <t>Hebeloma helodes J. Favre</t>
  </si>
  <si>
    <t>Hebeloma sinapizans</t>
  </si>
  <si>
    <t>Helvella phlebophora Pat. et Doass.</t>
  </si>
  <si>
    <t>Hericium coralloides (Scop.: Fr.) Gray em. Fr., Hallen.</t>
  </si>
  <si>
    <t>Hohenbuehelia auriscalpium</t>
  </si>
  <si>
    <t>Hohenbuehelia mastrucata (Fr.: Fr.) Singer</t>
  </si>
  <si>
    <t>Hydnellum compactum (Pers.: Fr.) P. Karst.</t>
  </si>
  <si>
    <t>Hydropus subalpinus</t>
  </si>
  <si>
    <t>Hygrophorus discoxanthus</t>
  </si>
  <si>
    <t>Hygrophorus eburneus</t>
  </si>
  <si>
    <t>Hygrophorus fagi</t>
  </si>
  <si>
    <t>Hygrophorus leporinus Fr.</t>
  </si>
  <si>
    <t>Hygrophorus leucophaeus</t>
  </si>
  <si>
    <t>Hygrophorus lindtneri M.M. Moser</t>
  </si>
  <si>
    <t>Hygrophorus mesotephrus</t>
  </si>
  <si>
    <t>Hygrophorus penarius</t>
  </si>
  <si>
    <t>Hygrophorus poetarum Heim</t>
  </si>
  <si>
    <t>Hygrophorus russula (Schaeff.: Fr.) Quel.</t>
  </si>
  <si>
    <t>Hygrophorus spodoleucus M.M. Moser</t>
  </si>
  <si>
    <t>Hymenogaster vulgaris Tul.ap.Berk. et Broome</t>
  </si>
  <si>
    <t>Hymenopellis radicata</t>
  </si>
  <si>
    <t>Hyphoderma roseocremeum (Bres.) Donk 1957</t>
  </si>
  <si>
    <t>Hypholoma polytrichi (Fr.: Fr.) Ricken</t>
  </si>
  <si>
    <t>Hypoxylon fragiforme</t>
  </si>
  <si>
    <t>Hypoxylon serpens (Pers.:Fr.) Fr.</t>
  </si>
  <si>
    <t>Inocybe adaequata</t>
  </si>
  <si>
    <t>Inocybe asterospora</t>
  </si>
  <si>
    <t>Inocybe corydalina</t>
  </si>
  <si>
    <t>Inocybe flavella P. Karst.</t>
  </si>
  <si>
    <t>Inocybe godeyi</t>
  </si>
  <si>
    <t>Inocybe griseolilacina</t>
  </si>
  <si>
    <t>Inocybe petiginosa</t>
  </si>
  <si>
    <t>Inocybe sambucina (Fr.) Quel.</t>
  </si>
  <si>
    <t>Inocybe tenebrosa Quel.</t>
  </si>
  <si>
    <t>Inocybe tricolor Kuehner</t>
  </si>
  <si>
    <t>Ischnoderma resinosum (Fr.) P. Karst.</t>
  </si>
  <si>
    <t>Jackrogersella cohaerens</t>
  </si>
  <si>
    <t>Lactarius acerrimus</t>
  </si>
  <si>
    <t>Lactarius acris</t>
  </si>
  <si>
    <t>Lactarius azonites</t>
  </si>
  <si>
    <t>Lactarius bertillonii (Neuhoff ex Z.Schaef.) Bon</t>
  </si>
  <si>
    <t>Lactarius blennius</t>
  </si>
  <si>
    <t>Lactarius decipiens</t>
  </si>
  <si>
    <t>Lactarius fluens</t>
  </si>
  <si>
    <t>Lactarius glaucescens</t>
  </si>
  <si>
    <t>Lactarius pallidus</t>
  </si>
  <si>
    <t>Lactarius pterosporus</t>
  </si>
  <si>
    <t>Lactarius romagnesii</t>
  </si>
  <si>
    <t>Lactarius rubrocinctus</t>
  </si>
  <si>
    <t>Lactarius ruginosus</t>
  </si>
  <si>
    <t>Lactarius subdulcis</t>
  </si>
  <si>
    <t>Laxitextum bicolor</t>
  </si>
  <si>
    <t>Lepiota castanea</t>
  </si>
  <si>
    <t>Lepiota clypeolaria</t>
  </si>
  <si>
    <t>Lepiota ignicolor Bres.</t>
  </si>
  <si>
    <t>Lepista densifolia (J. Favre) Singer et Clemencon</t>
  </si>
  <si>
    <t>Leucoagaricus badhamii (Berk. et Broome) Singer 1949</t>
  </si>
  <si>
    <t>Limacella vinosorubescens Furrer-Ziogas</t>
  </si>
  <si>
    <t>Lycoperdon echinatum</t>
  </si>
  <si>
    <t>Lyophyllum transforme</t>
  </si>
  <si>
    <t>Marasmius alliaceus</t>
  </si>
  <si>
    <t>Marasmius cohaerens</t>
  </si>
  <si>
    <t>Marasmius rotula</t>
  </si>
  <si>
    <t>Marasmius saccharinus (Batsch) Fr.</t>
  </si>
  <si>
    <t>Marasmius setosus</t>
  </si>
  <si>
    <t>Marasmius torquescens</t>
  </si>
  <si>
    <t>Megacollybia platyphylla</t>
  </si>
  <si>
    <t>Melanamphora spinifera</t>
  </si>
  <si>
    <t>Melanophyllum eyrei (Mass.) Singer</t>
  </si>
  <si>
    <t>Mucidula mucida</t>
  </si>
  <si>
    <t>Mycena capillaris</t>
  </si>
  <si>
    <t>Mycena crocata</t>
  </si>
  <si>
    <t>Mycena diosma</t>
  </si>
  <si>
    <t>Mycena fagetorum (Fr.) Gillet</t>
  </si>
  <si>
    <t>Mycena mucor (Batsch ex Fr.) Gillet</t>
  </si>
  <si>
    <t>Mycena pelianthina</t>
  </si>
  <si>
    <t>Mycena renati</t>
  </si>
  <si>
    <t>Mycena rosea</t>
  </si>
  <si>
    <t>Mycena smithiana Kuehner</t>
  </si>
  <si>
    <t>Mycena urania (Fr.) Quel.</t>
  </si>
  <si>
    <t>Mycena zephirus</t>
  </si>
  <si>
    <t>neuer Name: Rutstroemia elatina (Alb. et Schwein.:Fr.) Rehm</t>
  </si>
  <si>
    <t>Ombrophila pura</t>
  </si>
  <si>
    <t>Otidea alutacea (Pers.) Massee</t>
  </si>
  <si>
    <t>Oxyporus latemarginatus (Durieu et Mont.ex Mont.) Donk</t>
  </si>
  <si>
    <t>Peziza moravecii (Svrcek) Donadini</t>
  </si>
  <si>
    <t>Phaeocollybia arduennensis Bon</t>
  </si>
  <si>
    <t>Phaeomarasmius erinaceus (Fr.) Kuehner</t>
  </si>
  <si>
    <t>Phlebiella vaga (Fr.) P. Karst.</t>
  </si>
  <si>
    <t>Pholiotina aeruginosa (Romagn.) Moser</t>
  </si>
  <si>
    <t>Pluteus granulatus Bres.</t>
  </si>
  <si>
    <t>Pluteus hiatulus Romagn.</t>
  </si>
  <si>
    <t>Pluteus phlebophorus</t>
  </si>
  <si>
    <t>Pluteus poliocnemis Kuehner</t>
  </si>
  <si>
    <t>Psathyrella multipedata</t>
  </si>
  <si>
    <t>Psathyrella murcida</t>
  </si>
  <si>
    <t>Psathyrella piluliformis</t>
  </si>
  <si>
    <t>Pseudocraterellus sinuosus</t>
  </si>
  <si>
    <t>Pseudoplectania vogesiaca (Pers.) Seav.</t>
  </si>
  <si>
    <t>Pulveroboletus lignicola (Kbch.) Pilat</t>
  </si>
  <si>
    <t>Ramaria (Lent.) stricta</t>
  </si>
  <si>
    <t>Ramaria (Ram.) fumigata</t>
  </si>
  <si>
    <t>Ramaria (Ram.) sanguinea</t>
  </si>
  <si>
    <t>Ramaria flavobrunnescens (G.F. Atk.) Corner</t>
  </si>
  <si>
    <t>Ramaria neoformosa R.H. Petersen</t>
  </si>
  <si>
    <t>Rhodocybe popinalis (Fr.) Singer</t>
  </si>
  <si>
    <t>Rugosomyces obscurissimus (A.Pearson) Bon</t>
  </si>
  <si>
    <t>Russula curtipes</t>
  </si>
  <si>
    <t>Russula cutefracta</t>
  </si>
  <si>
    <t>Russula cyanoxantha</t>
  </si>
  <si>
    <t>Russula delica</t>
  </si>
  <si>
    <t>Russula farinipes</t>
  </si>
  <si>
    <t>Russula fellea</t>
  </si>
  <si>
    <t>Russula fuscorubra (Bres.) Singer</t>
  </si>
  <si>
    <t>Russula grata</t>
  </si>
  <si>
    <t>Russula grisea</t>
  </si>
  <si>
    <t>Russula heterophylla</t>
  </si>
  <si>
    <t>Russula illota</t>
  </si>
  <si>
    <t>Russula mairei</t>
  </si>
  <si>
    <t>Russula rubra (Lamb.ex Fr.) Fr.ss.Bresadola</t>
  </si>
  <si>
    <t>Russula solaris</t>
  </si>
  <si>
    <t>Sarcodon fennicus (P. Karst.) P. Karst.</t>
  </si>
  <si>
    <t>Scutellinia nigrohirtula (Svcrek) LeGal</t>
  </si>
  <si>
    <t>Scutellinia setosa (Nees:Fr.) O. Kuntze</t>
  </si>
  <si>
    <t>Scutiger pes-caprae (Pers.: Fr.) Bond. et Singer</t>
  </si>
  <si>
    <t>Sericeomyces sericatus (K. et R.) Heinem.</t>
  </si>
  <si>
    <t>Simocybe haustellaris (Fr.:Fr.) Watling</t>
  </si>
  <si>
    <t>Steccherinum bourdotii Saliba et J.C. David</t>
  </si>
  <si>
    <t>Strobilomyces strobilaceus</t>
  </si>
  <si>
    <t>Tephrocybe boudieri</t>
  </si>
  <si>
    <t>Tephrocybe rancida</t>
  </si>
  <si>
    <t>Trametes gibbosa</t>
  </si>
  <si>
    <t>Tricholoma caligatum (Viv.) Ricken</t>
  </si>
  <si>
    <t>Tricholoma pardinum</t>
  </si>
  <si>
    <t>Tricholoma sciodes</t>
  </si>
  <si>
    <t>Tricholoma ustale</t>
  </si>
  <si>
    <t>Tyromyces chioneus (Fr.:Fr.) P. Karst.</t>
  </si>
  <si>
    <t>Urnula craterium (Schwein.) Fr.</t>
  </si>
  <si>
    <t>Xerocomus parasiticus (Bull.:Fr.) Quel.</t>
  </si>
  <si>
    <t>Xerocomus porosporus Imler</t>
  </si>
  <si>
    <t>Xerula caussei Maire</t>
  </si>
  <si>
    <t>Xerula pudens</t>
  </si>
  <si>
    <t>Xylaria carpophila</t>
  </si>
  <si>
    <t>Xylaria filiformis (Alb. et Schwein.: Fr.) Fr.</t>
  </si>
  <si>
    <t>Xylaria hypoxylon</t>
  </si>
  <si>
    <t>Callimorpha dominula</t>
  </si>
  <si>
    <t>Drymonia obliterata</t>
  </si>
  <si>
    <t>Endromis versicolora</t>
  </si>
  <si>
    <t>Pericallia matronula</t>
  </si>
  <si>
    <t>Calicium quercinum Pers.</t>
  </si>
  <si>
    <t>Cetrelia chicitae (W.L.Culb.) W.L.Culb. &amp; C.F.Culb.</t>
  </si>
  <si>
    <t>Dimerella lutea</t>
  </si>
  <si>
    <t>Fuscidea arboricola Coppins &amp; Tønsberg</t>
  </si>
  <si>
    <t>Heterodermia leucomela (L.) Poelt</t>
  </si>
  <si>
    <t>Leptogium burnetiae</t>
  </si>
  <si>
    <t>Lobaria scrobiculata</t>
  </si>
  <si>
    <t>Micarea adnata</t>
  </si>
  <si>
    <t>Mycobilimbia carneoalbida</t>
  </si>
  <si>
    <t>Mycobilimbia sphaeroides</t>
  </si>
  <si>
    <t>Parmelia laciniatula (H.Olivier) Zahlbr.</t>
  </si>
  <si>
    <t>Schismatomma graphidioides (Leight.) Zahlbr.</t>
  </si>
  <si>
    <t>Scoliciosporum pruinosum (P.James) Vezda</t>
  </si>
  <si>
    <t>Sticta fuliginosa</t>
  </si>
  <si>
    <t>Arion rufus (Linnaeus, 1758)</t>
  </si>
  <si>
    <t>Charpentieria thomasiana studeri (Pini, 1884)</t>
  </si>
  <si>
    <t>Daudebardia brevipes</t>
  </si>
  <si>
    <t>Daudebardia rufa</t>
  </si>
  <si>
    <t>Deroceras juranum Wüthrich, 1993</t>
  </si>
  <si>
    <t>Phenacolimax major (A. Férussac, 187)</t>
  </si>
  <si>
    <t>Semilimax semilimax (J. Férussac, 182)</t>
  </si>
  <si>
    <t>Trochulus montanus (S. Studer, 182)</t>
  </si>
  <si>
    <t>Vertigo substriata (Jeffreys, 1833)</t>
  </si>
  <si>
    <t>Adoxa moschatellina L.</t>
  </si>
  <si>
    <t>Anemone ranunculoides L.</t>
  </si>
  <si>
    <t>Anthriscus nitida (Wahlenb.) Hazsl.</t>
  </si>
  <si>
    <t>Atropa bella-donna L.</t>
  </si>
  <si>
    <t>Cardamine bulbifera (L.) Crantz</t>
  </si>
  <si>
    <t>Cardamine heptaphylla (Vill.) O. E. Schulz</t>
  </si>
  <si>
    <t>Cardamine trifolia L.</t>
  </si>
  <si>
    <t>Carex pilosa Scop.</t>
  </si>
  <si>
    <t>Circaea ×intermedia Ehrh.</t>
  </si>
  <si>
    <t>Corydalis intermedia (L.) Mérat</t>
  </si>
  <si>
    <t>Dryopteris affinis subsp. borreri (Newman) Fraser-Jenk.</t>
  </si>
  <si>
    <t>Dryopteris carthusiana (Vill.) H. P. Fuchs</t>
  </si>
  <si>
    <t>Epipactis fageticola (C. E. Hermos.) J. Devillers-Tersch. &amp; P. Devillers</t>
  </si>
  <si>
    <t>Epipactis placentina Bongiorni &amp; Grünanger</t>
  </si>
  <si>
    <t>Euonymus latifolius (L.) Mill.</t>
  </si>
  <si>
    <t>Festuca gigantea (L.) Vill.</t>
  </si>
  <si>
    <t>Heracleum sphondylium subsp. alpinum (L.) Bonnier &amp; Layens</t>
  </si>
  <si>
    <t>Laburnum alpinum (Mill.) Bercht. &amp; J. Presl</t>
  </si>
  <si>
    <t>Lamium galeobdolon subsp. flavidum (F. Herm.) Á. Löve &amp; D. Löve</t>
  </si>
  <si>
    <t>Lathyrus vernus (L.) Bernh. subsp. vernus</t>
  </si>
  <si>
    <t>Lunaria rediviva L.</t>
  </si>
  <si>
    <t>Monotropa hypophegea Wallr.</t>
  </si>
  <si>
    <t>Neottia nidus-avis (L.) Rich.</t>
  </si>
  <si>
    <t>Polystichum braunii (Spenn.) Fée</t>
  </si>
  <si>
    <t>Polystichum setiferum (Forssk.) Woyn.</t>
  </si>
  <si>
    <t>Pulmonaria collina W. Sauer</t>
  </si>
  <si>
    <t>Pulmonaria helvetica Bolliger</t>
  </si>
  <si>
    <t>Salvia glutinosa L.</t>
  </si>
  <si>
    <t>Senecio sylvaticus L.</t>
  </si>
  <si>
    <t>Stellaria nemorum subsp. montana (Pierrat) Berher</t>
  </si>
  <si>
    <t>Bombus jonellus</t>
  </si>
  <si>
    <t>Hoplitis robusta</t>
  </si>
  <si>
    <t>Osmia nigriventris</t>
  </si>
  <si>
    <t>Anastrepta orcadensis (Hook.) Schiffn.</t>
  </si>
  <si>
    <t>Andreaea rothii F.Weber &amp; D.Mohr subsp. rothii</t>
  </si>
  <si>
    <t>Barbilophozia quadriloba (Lindb.) Loeske</t>
  </si>
  <si>
    <t>Bryum funckii Schwägr.</t>
  </si>
  <si>
    <t>Calypogeia integristipula Steph.</t>
  </si>
  <si>
    <t>Calypogeia neesiana (C.Massal. &amp; Carestia) Müll.Frib.</t>
  </si>
  <si>
    <t>Campylopus subulatus aggr.</t>
  </si>
  <si>
    <t>Campylopus subulatus Milde</t>
  </si>
  <si>
    <t>Dicranum acutifolium (Lindb. &amp; Arnell) C.E.O.Jensen</t>
  </si>
  <si>
    <t>Dicranum brevifolium (Lindb.) Lindb.</t>
  </si>
  <si>
    <t>Dicranum flexicaule Brid.</t>
  </si>
  <si>
    <t>Dicranum muehlenbeckii Bruch &amp; Schimp.</t>
  </si>
  <si>
    <t>Diphyscium foliosum (Hedw.) D.Mohr</t>
  </si>
  <si>
    <t>Diplophyllum obtusifolium (Hook.) Dumort.</t>
  </si>
  <si>
    <t>Grimmia anomala Schimp.</t>
  </si>
  <si>
    <t>Gymnomitrion corallioides Nees</t>
  </si>
  <si>
    <t>Hypnum callichroum Brid.</t>
  </si>
  <si>
    <t>Hypnum sauteri Schimp.</t>
  </si>
  <si>
    <t>Isopterygiopsis muelleriana (Schimp.) Z.Iwats.</t>
  </si>
  <si>
    <t>Kiaeria starkei (F.Weber &amp; D.Mohr) I.Hagen</t>
  </si>
  <si>
    <t>Lophozia ascendens (Warnst.) R.M.Schust.</t>
  </si>
  <si>
    <t>Lophozia bicrenata (Hoffm.) Dumort.</t>
  </si>
  <si>
    <t>Lophozia obtusa (Lindb.) A.Evans</t>
  </si>
  <si>
    <t>Marsupella funckii (F.Weber &amp; D.Mohr) Dumort.</t>
  </si>
  <si>
    <t>Mesoptychia gillmanii (Austin) L.Söderstr. &amp; Vá?a</t>
  </si>
  <si>
    <t>Mylia taylorii (Hook.) Gray</t>
  </si>
  <si>
    <t>Odontoschisma macounii (Austin) Underw.</t>
  </si>
  <si>
    <t>Paraleucobryum enerve (Thed.) Loeske</t>
  </si>
  <si>
    <t>Polytrichum pallidisetum Funck</t>
  </si>
  <si>
    <t>Pseudoleskea patens (Lindb.) Kindb.</t>
  </si>
  <si>
    <t>Racomitrium elongatum Frisvoll</t>
  </si>
  <si>
    <t>Racomitrium fasciculare (Hedw.) Brid.</t>
  </si>
  <si>
    <t>Racomitrium microcarpon (Hedw.) Brid.</t>
  </si>
  <si>
    <t>Rhabdoweisia crispata (Dicks.) Lindb.</t>
  </si>
  <si>
    <t>Sauteria alpina (Nees) Nees</t>
  </si>
  <si>
    <t>Sciuro-Hypnum latifolium (Kindb.) Ignatov &amp; Huttunen</t>
  </si>
  <si>
    <t>Solenostoma subellipticum (Heeg) R.M.Schust.</t>
  </si>
  <si>
    <t>Tayloria acuminata Hornsch.</t>
  </si>
  <si>
    <t>Tayloria splachnoides (Schwägr.) Hook.</t>
  </si>
  <si>
    <t>Tayloria tenuis (Dicks.) Schimp.</t>
  </si>
  <si>
    <t>Tetraplodon mnioides (Hedw.) Bruch &amp; Schimp.</t>
  </si>
  <si>
    <t>Alpova alpestris</t>
  </si>
  <si>
    <t>Cenangiopsis junipericola</t>
  </si>
  <si>
    <t>Chlorosplenium cenangium</t>
  </si>
  <si>
    <t>Cistella grevillei</t>
  </si>
  <si>
    <t>Coccomyces leptideus</t>
  </si>
  <si>
    <t>Coleosporium cacaliae</t>
  </si>
  <si>
    <t>Colpoma degenerans</t>
  </si>
  <si>
    <t>Cortinarius (Myx.) pluvius</t>
  </si>
  <si>
    <t>Cortinarius (Phl.) alnobetulae</t>
  </si>
  <si>
    <t>Cortinarius (Phl.) kuehneri</t>
  </si>
  <si>
    <t>Cortinarius (Tel.) alnetorum</t>
  </si>
  <si>
    <t>Cortinarius (Tel.) atropusillus</t>
  </si>
  <si>
    <t>Cortinarius (Tel.) bibulus</t>
  </si>
  <si>
    <t>Cortinarius (Tel.) helvelloides</t>
  </si>
  <si>
    <t>Dangeardiella macrospora</t>
  </si>
  <si>
    <t>Dasyscyphus latebricola</t>
  </si>
  <si>
    <t>Diderma niveum</t>
  </si>
  <si>
    <t>Durandiella callunae</t>
  </si>
  <si>
    <t>Entoloma jubatum (Fr.) Karst.</t>
  </si>
  <si>
    <t>Entoloma vinaceum (Scop.) Arnolds et Noordel.</t>
  </si>
  <si>
    <t>Exobasidium rhododendri</t>
  </si>
  <si>
    <t>Exobasidium splendidum</t>
  </si>
  <si>
    <t>Gymnopus loiseleurietorum</t>
  </si>
  <si>
    <t>Heterosphaeria alpestris</t>
  </si>
  <si>
    <t>Heterosphaeria lojkae</t>
  </si>
  <si>
    <t>Hyalopeziza alni</t>
  </si>
  <si>
    <t>Hymenoscyphus trichosporus</t>
  </si>
  <si>
    <t>Hypocrea psychrophila</t>
  </si>
  <si>
    <t>Lactarius lepidotus</t>
  </si>
  <si>
    <t>Lactarius obscuratus</t>
  </si>
  <si>
    <t>Lactarius omphaliiformis</t>
  </si>
  <si>
    <t>Leptosphaeria macrospora</t>
  </si>
  <si>
    <t>Lophodermium juniperinum</t>
  </si>
  <si>
    <t>Lophomerum rhododendri</t>
  </si>
  <si>
    <t>Macrotyphula fistulosa</t>
  </si>
  <si>
    <t>Marasmius alniphilus</t>
  </si>
  <si>
    <t>Megalocystidium leucoxanthum</t>
  </si>
  <si>
    <t>Melanconis alni</t>
  </si>
  <si>
    <t>Melanomma rhododendri</t>
  </si>
  <si>
    <t>Mycena alnetorum</t>
  </si>
  <si>
    <t>Mycena longiseta</t>
  </si>
  <si>
    <t>Mycena pearsoniana</t>
  </si>
  <si>
    <t>Naucoria luteolofibrillosa</t>
  </si>
  <si>
    <t>Naucoria striatula</t>
  </si>
  <si>
    <t>Naucoria subconspersa</t>
  </si>
  <si>
    <t>Naucoria submelinoides</t>
  </si>
  <si>
    <t>Neogodronia bresadolae</t>
  </si>
  <si>
    <t>Neottiella rutilans (Fr.: Fr.) Dennis</t>
  </si>
  <si>
    <t>Ombrophila violacea</t>
  </si>
  <si>
    <t>Phaeocalicium compressulum</t>
  </si>
  <si>
    <t>Physalospora rhododendri</t>
  </si>
  <si>
    <t>Pirottaea adenostylidis</t>
  </si>
  <si>
    <t>Plicatura nivea</t>
  </si>
  <si>
    <t>Pseudographis arnoldii</t>
  </si>
  <si>
    <t>Pseudophacidium ledi</t>
  </si>
  <si>
    <t>Puccinia laschii</t>
  </si>
  <si>
    <t>Rutstroemia bolaris</t>
  </si>
  <si>
    <t>Saccoblastia farinacea</t>
  </si>
  <si>
    <t>Solenopezia leucostoma</t>
  </si>
  <si>
    <t>Stomiopeltis juniperina</t>
  </si>
  <si>
    <t>Sydowiella fenestrans</t>
  </si>
  <si>
    <t>Trichopezizella relicina</t>
  </si>
  <si>
    <t>Typhula athyrii</t>
  </si>
  <si>
    <t>Typhula uncialis</t>
  </si>
  <si>
    <t>Urceolella crispula</t>
  </si>
  <si>
    <t>Uromyces cacaliae</t>
  </si>
  <si>
    <t>Vibrissea truncorum</t>
  </si>
  <si>
    <t>Dicallomera fascelina</t>
  </si>
  <si>
    <t>Erebia sudetica</t>
  </si>
  <si>
    <t>Alectoria nigricans</t>
  </si>
  <si>
    <t>Anaptychia bryorum</t>
  </si>
  <si>
    <t>Baeomyces placophyllus</t>
  </si>
  <si>
    <t>Bryoria bicolor</t>
  </si>
  <si>
    <t>Buellia insignis</t>
  </si>
  <si>
    <t>Caloplaca ammiospila</t>
  </si>
  <si>
    <t>Caloplaca livida</t>
  </si>
  <si>
    <t>Caloplaca sorocarpa</t>
  </si>
  <si>
    <t>Caloplaca tiroliensis</t>
  </si>
  <si>
    <t>Cetraria cucullata</t>
  </si>
  <si>
    <t>Cetraria ericetorum</t>
  </si>
  <si>
    <t>Cetraria tubulosa</t>
  </si>
  <si>
    <t>Fellhanera subtilis</t>
  </si>
  <si>
    <t>Fellhaneropsis myrtillicola</t>
  </si>
  <si>
    <t>Gyalecta foveolaris</t>
  </si>
  <si>
    <t>Lecanora boligera</t>
  </si>
  <si>
    <t>Lecanora gisleri</t>
  </si>
  <si>
    <t>Lecanora salicicola</t>
  </si>
  <si>
    <t>Lecidella wulfenii</t>
  </si>
  <si>
    <t>Lecidoma demissum</t>
  </si>
  <si>
    <t>Nephroma expallidum</t>
  </si>
  <si>
    <t>Ochrolechia upsaliensis</t>
  </si>
  <si>
    <t>Peltigera leucophlebia</t>
  </si>
  <si>
    <t>Peltigera malacea</t>
  </si>
  <si>
    <t>Pertusaria oculata</t>
  </si>
  <si>
    <t>Pertusaria sommerfeltii</t>
  </si>
  <si>
    <t>Rinodina malangica</t>
  </si>
  <si>
    <t>Rinodina mniaraea</t>
  </si>
  <si>
    <t>Santessoniella arctophila (Th.Fr.) Henssen</t>
  </si>
  <si>
    <t>Stereocaulon capitellatum H.Magn.</t>
  </si>
  <si>
    <t>Stereocaulon rivulorum H.Magn.</t>
  </si>
  <si>
    <t>Thelopsis flaveola Arnold</t>
  </si>
  <si>
    <t>Toninia coelestina (Anzi) Vezda</t>
  </si>
  <si>
    <t>Varicellaria rhodocarpa</t>
  </si>
  <si>
    <t>Zoogenetes harpa (Say, 1824)</t>
  </si>
  <si>
    <t>Aconitum variegatum subsp. valesiacum (Gáyer) Greuter &amp; Burdet</t>
  </si>
  <si>
    <t>Aquilegia alpina L.</t>
  </si>
  <si>
    <t>Botrychium simplex E. Hitchc.</t>
  </si>
  <si>
    <t>Chaerophyllum elegans Gaudin</t>
  </si>
  <si>
    <t>Cicerbita plumieri (L.) Kirschl.</t>
  </si>
  <si>
    <t>Cortusa matthioli L.</t>
  </si>
  <si>
    <t>Diphasiastrum tristachyum (Pursh) Holub</t>
  </si>
  <si>
    <t>Epilobium duriaei Godr.</t>
  </si>
  <si>
    <t>Hugueninia tanacetifolia (L.) Rchb.</t>
  </si>
  <si>
    <t>Myrrhis odorata (L.) Scop.</t>
  </si>
  <si>
    <t>Poa hybrida Gaudin</t>
  </si>
  <si>
    <t>Ranunculus platanifolius L.</t>
  </si>
  <si>
    <t>Ribes petraeum Wulfen</t>
  </si>
  <si>
    <t>Stemmacantha rhapontica subsp. lamarckii Dittrich</t>
  </si>
  <si>
    <t>Tozzia alpina L.</t>
  </si>
  <si>
    <t>Aegolius funereus (Linnaeus, 1758)</t>
  </si>
  <si>
    <t>Scolopax rusticola Linnaeus, 1758</t>
  </si>
  <si>
    <t>Sylvia curruca</t>
  </si>
  <si>
    <t>Tetrastes bonasia (Linnaeus, 1758)</t>
  </si>
  <si>
    <t>Aulacomnium androgynum (Hedw.) Schwägr.</t>
  </si>
  <si>
    <t>Barbilophozia atlantica (Kaal.) Müll.Frib.</t>
  </si>
  <si>
    <t>Barbilophozia attenuata (Mart.) Loeske</t>
  </si>
  <si>
    <t>Brachythecium geheebii Milde</t>
  </si>
  <si>
    <t>Cololejeunea calcarea (Lib.) Steph.</t>
  </si>
  <si>
    <t>Cynodontium gracilescens (F.Weber &amp; D.Mohr) Schimp.</t>
  </si>
  <si>
    <t>Cynodontium tenellum Limpr.</t>
  </si>
  <si>
    <t>Cyrtomnium hymenophylloides (Huebener) T.J.Kop.</t>
  </si>
  <si>
    <t>Dichelyma falcatum (Hedw.) Myrin</t>
  </si>
  <si>
    <t>Dicranodontium asperulum (Mitt.) Broth.</t>
  </si>
  <si>
    <t>Dicranodontium uncinatum (Harv.) A.Jaeger</t>
  </si>
  <si>
    <t>Dicranum flagellare Hedw.</t>
  </si>
  <si>
    <t>Dicranum majus Sm.</t>
  </si>
  <si>
    <t>Eremonotus myriocarpus (Carrington) Pearson</t>
  </si>
  <si>
    <t>Frullania jackii Gottsche</t>
  </si>
  <si>
    <t>Haplomitrium hookeri (Sm.) Nees</t>
  </si>
  <si>
    <t>Homalothecium philippeanum (Spruce) Schimp.</t>
  </si>
  <si>
    <t>Hypnum pallescens (Hedw.) P.Beauv.</t>
  </si>
  <si>
    <t>Lescuraea mutabilis (Brid.) I.Hagen</t>
  </si>
  <si>
    <t>Lophozia longidens (Lindb.) Macoun</t>
  </si>
  <si>
    <t>Lophozia longidens (Lindb.) Macoun subsp. longidens</t>
  </si>
  <si>
    <t>Lophozia longiflora (Nees) Schiffn.</t>
  </si>
  <si>
    <t>Lophozia silvicola H.Buch</t>
  </si>
  <si>
    <t>Mesoptychia heterocolpos (Hartm.) L.Söderstr. &amp; Vá?a</t>
  </si>
  <si>
    <t>Mnium spinulosum Bruch &amp; Schimp.</t>
  </si>
  <si>
    <t>Neckera menziesii Drumm.</t>
  </si>
  <si>
    <t>Paraleucobryum sauteri (Bruch &amp; Schimp.) Loeske</t>
  </si>
  <si>
    <t>Pedinophyllum interruptum (Nees) Kaal.</t>
  </si>
  <si>
    <t>Plagiothecium handelii Broth.</t>
  </si>
  <si>
    <t>Plagiothecium neckeroideum Schimp.</t>
  </si>
  <si>
    <t>Pseudoleskeella tectorum (Brid.) Broth.</t>
  </si>
  <si>
    <t>Ptilium crista-castrensis (Hedw.) De Not.</t>
  </si>
  <si>
    <t>Radula complanata subsp. lindenbergiana (C.Hartm.) R.M.Schust.</t>
  </si>
  <si>
    <t>Rhabdoweisia crenulata (Mitt.) H.Jameson</t>
  </si>
  <si>
    <t>Rhytidiadelphus subpinnatus (Lindb.) T.J.Kop.</t>
  </si>
  <si>
    <t>Scapania carinthiaca Lindb.</t>
  </si>
  <si>
    <t>Scapania carinthiaca massalongi Müll.Frib.</t>
  </si>
  <si>
    <t>Scapania crassiretis Bryhn</t>
  </si>
  <si>
    <t>Scapania curta (Mart.) Dumort.</t>
  </si>
  <si>
    <t>Scapania helvetica Gottsche</t>
  </si>
  <si>
    <t>Scapania mucronata H.Buch</t>
  </si>
  <si>
    <t>Scapania praetervisa Meyl.</t>
  </si>
  <si>
    <t>Scapania scandica (Arnell &amp; H.Buch) Macvicar</t>
  </si>
  <si>
    <t>Scapania verrucosa Heeg</t>
  </si>
  <si>
    <t>Schistostega pennata (Hedw.) F.Weber &amp; D.Mohr</t>
  </si>
  <si>
    <t>Seligeria brevifolia (Lindb.) Lindb.</t>
  </si>
  <si>
    <t>Seligeria diversifolia Lindb.</t>
  </si>
  <si>
    <t>Syzygiella autumnalis (DC.) K.Feldberg &amp; al.</t>
  </si>
  <si>
    <t>Tetrodontium ovatum (Funck) Schwägr.</t>
  </si>
  <si>
    <t>Tetrodontium repandum (Funck) Schwägr.</t>
  </si>
  <si>
    <t>Acmaeops pratensis</t>
  </si>
  <si>
    <t>Acmaeops septentrionis</t>
  </si>
  <si>
    <t>Asemum striatum</t>
  </si>
  <si>
    <t>Callidium coriaceum</t>
  </si>
  <si>
    <t>Pachyta lamed</t>
  </si>
  <si>
    <t>Semanotus undatus</t>
  </si>
  <si>
    <t>Tetropium gabrieli</t>
  </si>
  <si>
    <t>Cychrus angustatus Hoppe &amp; Hornschuch, 1825</t>
  </si>
  <si>
    <t>Cymindis angularis Gyllenhal, 181</t>
  </si>
  <si>
    <t>Laemostenus janthinus</t>
  </si>
  <si>
    <t>Pterostichus flavofemoratus (Dejean, 1828)</t>
  </si>
  <si>
    <t>Trichotichnus rimanus Schauberger, 1936</t>
  </si>
  <si>
    <t>Agaricus augustus</t>
  </si>
  <si>
    <t>Agaricus langei</t>
  </si>
  <si>
    <t>Agaricus macrocarpus (F.H. Moeller) F.H. Moeller</t>
  </si>
  <si>
    <t>Aleurocystidiellum subcruentatum (Berk. et M.A. Curtis) P.A. Lemke</t>
  </si>
  <si>
    <t>Amanita ochraceomaculata</t>
  </si>
  <si>
    <t>Amanita porphyria</t>
  </si>
  <si>
    <t>Amanita submembranacea</t>
  </si>
  <si>
    <t>Arcangeliella borziana</t>
  </si>
  <si>
    <t>Bankera violascens</t>
  </si>
  <si>
    <t>Basidiodendron cinereum (Bres.) Luck-Allen</t>
  </si>
  <si>
    <t>Boidinia furfuracea</t>
  </si>
  <si>
    <t>Boletinus cavipes</t>
  </si>
  <si>
    <t>Boletus subappendiculatus</t>
  </si>
  <si>
    <t>Cantharellopsis prescotii</t>
  </si>
  <si>
    <t>Cantharellula umbonata</t>
  </si>
  <si>
    <t>Catathelasma imperiale</t>
  </si>
  <si>
    <t>Cenangium ferruginosum</t>
  </si>
  <si>
    <t>Chalciporus pseudorubinus (Thirring) Pilat et Dermek</t>
  </si>
  <si>
    <t>Chamonixia caespitosa</t>
  </si>
  <si>
    <t>Chrysomyxa abietis</t>
  </si>
  <si>
    <t>Chrysomyxa rhododendri</t>
  </si>
  <si>
    <t>Ciboria bulgarioides</t>
  </si>
  <si>
    <t>Clavariadelphus ligula</t>
  </si>
  <si>
    <t>Clavariadelphus truncatus</t>
  </si>
  <si>
    <t>Clavulicium macounii</t>
  </si>
  <si>
    <t>Clavulina cinerea</t>
  </si>
  <si>
    <t>Clitocybe foetens</t>
  </si>
  <si>
    <t>Clitocybe georgina</t>
  </si>
  <si>
    <t>Clitocybe maxima</t>
  </si>
  <si>
    <t>Clitocybe radicellata</t>
  </si>
  <si>
    <t>Clitocybe tuba (Fr.) Gillet 1874</t>
  </si>
  <si>
    <t>Cortinarius (Derm.) cinnamomeus</t>
  </si>
  <si>
    <t>Cortinarius (Derm.) croceus</t>
  </si>
  <si>
    <t>Cortinarius (Derm.) malicorius</t>
  </si>
  <si>
    <t>Cortinarius (Derm.) semisanguineus</t>
  </si>
  <si>
    <t>Cortinarius (Lepr.) brunneofulvus</t>
  </si>
  <si>
    <t>Cortinarius (Lepr.) callisteus</t>
  </si>
  <si>
    <t>Cortinarius (Lepr.) cotoneus</t>
  </si>
  <si>
    <t>Cortinarius (Lepr.) gentilis</t>
  </si>
  <si>
    <t>Cortinarius (Lepr.) melanotus</t>
  </si>
  <si>
    <t>Cortinarius (Lepr.) rubicundulus</t>
  </si>
  <si>
    <t>Cortinarius (Lepr.) venetus</t>
  </si>
  <si>
    <t>Cortinarius (Lepr.) zinziberatus</t>
  </si>
  <si>
    <t>Cortinarius (Myx.) collinitus</t>
  </si>
  <si>
    <t>Cortinarius (Myx.) delibutus</t>
  </si>
  <si>
    <t>Cortinarius (Myx.) epipoleus</t>
  </si>
  <si>
    <t>Cortinarius (Myx.) illibatus</t>
  </si>
  <si>
    <t>Cortinarius (Myx.) mucosus</t>
  </si>
  <si>
    <t>Cortinarius (Myx.) salor</t>
  </si>
  <si>
    <t>Cortinarius (Myx.) stillatitius</t>
  </si>
  <si>
    <t>Cortinarius (Myx.) vibratilis</t>
  </si>
  <si>
    <t>Cortinarius (Phl.) allutus</t>
  </si>
  <si>
    <t>Cortinarius (Phl.) atrovirens</t>
  </si>
  <si>
    <t>Cortinarius (Phl.) balteatus</t>
  </si>
  <si>
    <t>Cortinarius (Phl.) caesiostramineus</t>
  </si>
  <si>
    <t>Cortinarius (Phl.) claricolor</t>
  </si>
  <si>
    <t>Cortinarius (Phl.) corrosus</t>
  </si>
  <si>
    <t>Cortinarius (Phl.) crassus</t>
  </si>
  <si>
    <t>Cortinarius (Phl.) cumatilis</t>
  </si>
  <si>
    <t>Cortinarius (Phl.) dibaphus</t>
  </si>
  <si>
    <t>Cortinarius (Phl.) dionysae</t>
  </si>
  <si>
    <t>Cortinarius (Phl.) elegantior</t>
  </si>
  <si>
    <t>Cortinarius (Phl.) fraudulosus</t>
  </si>
  <si>
    <t>Cortinarius (Phl.) fulvoochrascens</t>
  </si>
  <si>
    <t>Cortinarius (Phl.) glaucopus</t>
  </si>
  <si>
    <t>Cortinarius (Phl.) herpeticus</t>
  </si>
  <si>
    <t>Cortinarius (Phl.) multiformis</t>
  </si>
  <si>
    <t>Cortinarius (Phl.) napus</t>
  </si>
  <si>
    <t>Cortinarius (Phl.) nemorensis</t>
  </si>
  <si>
    <t>Cortinarius (Phl.) odorifer</t>
  </si>
  <si>
    <t>Cortinarius (Phl.) olidus</t>
  </si>
  <si>
    <t>Cortinarius (Phl.) orichalceus</t>
  </si>
  <si>
    <t>Cortinarius (Phl.) percomis</t>
  </si>
  <si>
    <t>Cortinarius (Phl.) russeoides</t>
  </si>
  <si>
    <t>Cortinarius (Phl.) russeus</t>
  </si>
  <si>
    <t>Cortinarius (Phl.) saginus</t>
  </si>
  <si>
    <t>Cortinarius (Phl.) sebaceus</t>
  </si>
  <si>
    <t>Cortinarius (Phl.) variecolor</t>
  </si>
  <si>
    <t>Cortinarius (Phl.) varius</t>
  </si>
  <si>
    <t>Cortinarius (Phl.) vitellinus</t>
  </si>
  <si>
    <t>Cortinarius (Ser.) camphoratus</t>
  </si>
  <si>
    <t>Cortinarius (Ser.) caninus</t>
  </si>
  <si>
    <t>Cortinarius (Ser.) malachius</t>
  </si>
  <si>
    <t>Cortinarius (Ser.) spilomeus</t>
  </si>
  <si>
    <t>Cortinarius (Ser.) traganus</t>
  </si>
  <si>
    <t>Cortinarius (Tel.) angulosus</t>
  </si>
  <si>
    <t>Cortinarius (Tel.) armeniacus</t>
  </si>
  <si>
    <t>Cortinarius (Tel.) biformis</t>
  </si>
  <si>
    <t>Cortinarius (Tel.) bivelus</t>
  </si>
  <si>
    <t>Cortinarius (Tel.) bovinus</t>
  </si>
  <si>
    <t>Cortinarius (Tel.) brunneus</t>
  </si>
  <si>
    <t>Cortinarius (Tel.) candelaris</t>
  </si>
  <si>
    <t>Cortinarius (Tel.) cedriolens</t>
  </si>
  <si>
    <t>Cortinarius (Tel.) colus</t>
  </si>
  <si>
    <t>Cortinarius (Tel.) crassifolius</t>
  </si>
  <si>
    <t>Cortinarius (Tel.) duracinus</t>
  </si>
  <si>
    <t>Cortinarius (Tel.) fulvescens</t>
  </si>
  <si>
    <t>Cortinarius (Tel.) fuscoperonatus</t>
  </si>
  <si>
    <t>Cortinarius (Tel.) haematochelis</t>
  </si>
  <si>
    <t>Cortinarius (Tel.) illuminus</t>
  </si>
  <si>
    <t>Cortinarius (Tel.) ionosmus</t>
  </si>
  <si>
    <t>Cortinarius (Tel.) jubarinus</t>
  </si>
  <si>
    <t>Cortinarius (Tel.) junghuhnii</t>
  </si>
  <si>
    <t>Cortinarius (Tel.) laniger</t>
  </si>
  <si>
    <t>Cortinarius (Tel.) obtusus</t>
  </si>
  <si>
    <t>Cortinarius (Tel.) paragaudis</t>
  </si>
  <si>
    <t>Cortinarius (Tel.) privignoides</t>
  </si>
  <si>
    <t>Cortinarius (Tel.) renidens</t>
  </si>
  <si>
    <t>Cortinarius (Tel.) rigens</t>
  </si>
  <si>
    <t>Cortinarius (Tel.) scutulatus</t>
  </si>
  <si>
    <t>Cortinarius (Tel.) solis-occasus</t>
  </si>
  <si>
    <t>Cortinarius (Tel.) strobilaceus</t>
  </si>
  <si>
    <t>Cortinarius (Tel.) sublatisporus</t>
  </si>
  <si>
    <t>Cortinarius (Tel.) tortuosus</t>
  </si>
  <si>
    <t>Cortinarius (Tel.) triformis</t>
  </si>
  <si>
    <t>Cortinarius (Tel.) uraceus</t>
  </si>
  <si>
    <t>Cortinarius arquatus (Fr.) Fr.</t>
  </si>
  <si>
    <t>Cortinarius aureofulvus M.M. Moser</t>
  </si>
  <si>
    <t>Cortinarius avellaneocoeruleus (M.M. Moser) M.M. Moser</t>
  </si>
  <si>
    <t>Cortinarius balteatoalbus R. Hry</t>
  </si>
  <si>
    <t>Cortinarius citrinoolivaceus M.M. Moser</t>
  </si>
  <si>
    <t>Cortinarius guttatus R. Hry</t>
  </si>
  <si>
    <t>Cortinarius malachioides P.D. Orton</t>
  </si>
  <si>
    <t>Cortinarius meinhardii</t>
  </si>
  <si>
    <t>Cortinarius miniatopus J.E. Lange</t>
  </si>
  <si>
    <t>Cortinarius phrygianus Fr. 1838</t>
  </si>
  <si>
    <t>Cortinarius psammocephalus Fr.</t>
  </si>
  <si>
    <t>Cortinarius rapaceus Fr.</t>
  </si>
  <si>
    <t>Cortinarius saniosus (Fr.) Fr.</t>
  </si>
  <si>
    <t>Cortinarius subannulatus Jul. Schaeff. et M.M. Moser apud M.M. Moser</t>
  </si>
  <si>
    <t>Cortinarius subferrugineus (Batsch: Fr.) Fr.</t>
  </si>
  <si>
    <t>Crepidotus subsphaerosporus</t>
  </si>
  <si>
    <t>Cudonia circinans</t>
  </si>
  <si>
    <t>Cudonia confusa</t>
  </si>
  <si>
    <t>Cyphella digitalis</t>
  </si>
  <si>
    <t>Cystoderma amianthinum</t>
  </si>
  <si>
    <t>Cystoderma carcharias</t>
  </si>
  <si>
    <t>Cystoderma fallax</t>
  </si>
  <si>
    <t>Cystoderma jasonis</t>
  </si>
  <si>
    <t>Discina leucoxantha</t>
  </si>
  <si>
    <t>Entoloma (Ent.) nitidum</t>
  </si>
  <si>
    <t>Entoloma (Ent.) turbidum</t>
  </si>
  <si>
    <t>Entoloma (Ino.) conferendum</t>
  </si>
  <si>
    <t>Entoloma (Nol.) cuneatum</t>
  </si>
  <si>
    <t>Entoloma (Nol.) hirtipes</t>
  </si>
  <si>
    <t>Fayodia bisphaerigera</t>
  </si>
  <si>
    <t>Femsjonia peziziformis</t>
  </si>
  <si>
    <t>Fomitopsis rosea</t>
  </si>
  <si>
    <t>Galerina ampullaceocystis</t>
  </si>
  <si>
    <t>Galerina badipes</t>
  </si>
  <si>
    <t>Galerina cephalotricha</t>
  </si>
  <si>
    <t>Galerina pruinatipes</t>
  </si>
  <si>
    <t>Galerina sahleri</t>
  </si>
  <si>
    <t>Ganoderma carnosum</t>
  </si>
  <si>
    <t>Ganoderma valesiacum</t>
  </si>
  <si>
    <t>Gautieria graveolens</t>
  </si>
  <si>
    <t>Gautieria morchelliformis</t>
  </si>
  <si>
    <t>Geastrum quadrifidum</t>
  </si>
  <si>
    <t>Geastrum rufescens</t>
  </si>
  <si>
    <t>Gomphidius glutinosus</t>
  </si>
  <si>
    <t>Gomphidius gracilis</t>
  </si>
  <si>
    <t>Gomphidius maculatus</t>
  </si>
  <si>
    <t>Gomphus clavatus</t>
  </si>
  <si>
    <t>Grovesiella abieticola</t>
  </si>
  <si>
    <t>Gymnopilus subsphaerosporus (Joss.) Kuehner et  Romagn.</t>
  </si>
  <si>
    <t>Gyromitra infula</t>
  </si>
  <si>
    <t>Hebeloma circinans</t>
  </si>
  <si>
    <t>Hebeloma claviceps (Fr.) P. Kumm.</t>
  </si>
  <si>
    <t>Hebeloma syrjense</t>
  </si>
  <si>
    <t>Helvella confusa</t>
  </si>
  <si>
    <t>Helvella cupuliformis</t>
  </si>
  <si>
    <t>Helvella silvicola</t>
  </si>
  <si>
    <t>Hemimycena pithya</t>
  </si>
  <si>
    <t>Hemimycena pseudolactea</t>
  </si>
  <si>
    <t>Hericium flagellum</t>
  </si>
  <si>
    <t>Herpotrichia juniperi</t>
  </si>
  <si>
    <t>Heyderia abietis</t>
  </si>
  <si>
    <t>Hydnellum aurantiacum</t>
  </si>
  <si>
    <t>Hydnellum caeruleum</t>
  </si>
  <si>
    <t>Hydnellum ferrugineum</t>
  </si>
  <si>
    <t>Hydnellum geogenium (Fr.) Banker</t>
  </si>
  <si>
    <t>Hydnellum peckii</t>
  </si>
  <si>
    <t>Hydnellum scrobiculatum</t>
  </si>
  <si>
    <t>Hydnellum suaveolens</t>
  </si>
  <si>
    <t>Hygroaster asterosporus</t>
  </si>
  <si>
    <t>Hygrophoropsis morganii</t>
  </si>
  <si>
    <t>Hygrophorus agathosmus</t>
  </si>
  <si>
    <t>Hygrophorus atramentosus</t>
  </si>
  <si>
    <t>Hygrophorus calophyllus P. Karst.</t>
  </si>
  <si>
    <t>Hygrophorus camarophyllus</t>
  </si>
  <si>
    <t>Hygrophorus capreolarius</t>
  </si>
  <si>
    <t>Hygrophorus chrysodon</t>
  </si>
  <si>
    <t>Hygrophorus discoideus</t>
  </si>
  <si>
    <t>Hygrophorus erubescens</t>
  </si>
  <si>
    <t>Hygrophorus hyacinthinus</t>
  </si>
  <si>
    <t>Hygrophorus lucorum</t>
  </si>
  <si>
    <t>Hygrophorus melizeus</t>
  </si>
  <si>
    <t>Hygrophorus olivaceoalbus</t>
  </si>
  <si>
    <t>Hygrophorus persicolor</t>
  </si>
  <si>
    <t>Hygrophorus piceae</t>
  </si>
  <si>
    <t>Hygrophorus pleurotoides J. Favre</t>
  </si>
  <si>
    <t>Hygrophorus pudorinus</t>
  </si>
  <si>
    <t>Hygrophorus queletii</t>
  </si>
  <si>
    <t>Hygrophorus speciosus</t>
  </si>
  <si>
    <t>Hymenochaete cruenta</t>
  </si>
  <si>
    <t>Hyphoderma capitatum</t>
  </si>
  <si>
    <t>Hyphoderma obtusum</t>
  </si>
  <si>
    <t>Hyphodontia abieticola</t>
  </si>
  <si>
    <t>Hypochniciellum molle</t>
  </si>
  <si>
    <t>Hysterangium separabile Zeller</t>
  </si>
  <si>
    <t>Inocybe calamistrata</t>
  </si>
  <si>
    <t>Inocybe cervicolor</t>
  </si>
  <si>
    <t>Inocybe grammata</t>
  </si>
  <si>
    <t>Inocybe gymnocarpa</t>
  </si>
  <si>
    <t>Inocybe hygrophorus Kuehner</t>
  </si>
  <si>
    <t>Inocybe leptophylla</t>
  </si>
  <si>
    <t>Inocybe melanopus D.E. Stuntz</t>
  </si>
  <si>
    <t>Inocybe pisciodora</t>
  </si>
  <si>
    <t>Inocybe queletii</t>
  </si>
  <si>
    <t>Inocybe soluta</t>
  </si>
  <si>
    <t>Inocybe striata</t>
  </si>
  <si>
    <t>Inocybe strigiceps Horak 1979</t>
  </si>
  <si>
    <t>Inocybe subcarpta</t>
  </si>
  <si>
    <t>Inocybe vaccina</t>
  </si>
  <si>
    <t>Ischnoderma trogii</t>
  </si>
  <si>
    <t>Jaapia ochroleuca</t>
  </si>
  <si>
    <t>Jahnoporus hirtus (Cooke) Nuss</t>
  </si>
  <si>
    <t>Laccaria bicolor</t>
  </si>
  <si>
    <t>Lachnellula occidentalis</t>
  </si>
  <si>
    <t>Lachnellula resinaria</t>
  </si>
  <si>
    <t>Lachnellula suecica</t>
  </si>
  <si>
    <t>Lachnellula willkommii</t>
  </si>
  <si>
    <t>Lactarius albocarneus</t>
  </si>
  <si>
    <t>Lactarius aurantiacus</t>
  </si>
  <si>
    <t>Lactarius badiosanguineus</t>
  </si>
  <si>
    <t>Lactarius fascinans Fr.</t>
  </si>
  <si>
    <t>Lactarius hysginus</t>
  </si>
  <si>
    <t>Lactarius intermedius</t>
  </si>
  <si>
    <t>Lactarius leonis</t>
  </si>
  <si>
    <t>Lactarius lignyotus</t>
  </si>
  <si>
    <t>Lactarius picinus</t>
  </si>
  <si>
    <t>Lactarius plumbeus</t>
  </si>
  <si>
    <t>Lactarius porninsis</t>
  </si>
  <si>
    <t>Lactarius scrobiculatus</t>
  </si>
  <si>
    <t>Lactarius zonarioides</t>
  </si>
  <si>
    <t>Laetiporus montanus</t>
  </si>
  <si>
    <t>Leccinum piceinum Pilat et Dermek</t>
  </si>
  <si>
    <t>Leccinum vulpinum Watling</t>
  </si>
  <si>
    <t>Leptoporus mollis</t>
  </si>
  <si>
    <t>Leucoagaricus nympharum</t>
  </si>
  <si>
    <t>Leucopaxillus albissimus</t>
  </si>
  <si>
    <t>Leucopaxillus gentianeus</t>
  </si>
  <si>
    <t>Leucopaxillus pinicola J. Favre</t>
  </si>
  <si>
    <t>Lobulicium occultum K.H. Larss. et Hjortstam</t>
  </si>
  <si>
    <t>Lyophyllum deliberatum</t>
  </si>
  <si>
    <t>Melastiza contorta</t>
  </si>
  <si>
    <t>Metulodontia nivea</t>
  </si>
  <si>
    <t>Mycena atrochalybaea</t>
  </si>
  <si>
    <t>Mycena cinerella</t>
  </si>
  <si>
    <t>Mycena cyanorhiza</t>
  </si>
  <si>
    <t>Mycena favrei Maas-Geest.</t>
  </si>
  <si>
    <t>Mycena laevigata</t>
  </si>
  <si>
    <t>Mycena rosella</t>
  </si>
  <si>
    <t>Mycena viscosa</t>
  </si>
  <si>
    <t>Mycena vulgaris</t>
  </si>
  <si>
    <t>Osteina obducta</t>
  </si>
  <si>
    <t>Otidea abietina</t>
  </si>
  <si>
    <t>Otidea leporina</t>
  </si>
  <si>
    <t>Peziza badia</t>
  </si>
  <si>
    <t>Phaeocollybia christinae</t>
  </si>
  <si>
    <t>Phaeogalera medullosa</t>
  </si>
  <si>
    <t>Phellinus chrysoloma (Fr.) Donk</t>
  </si>
  <si>
    <t>Phellinus ferrugineofuscus</t>
  </si>
  <si>
    <t>Phellinus nigrolimitatus</t>
  </si>
  <si>
    <t>Phellinus viticola (Schwein.: Fr.) Donk</t>
  </si>
  <si>
    <t>Phellodon tomentosus</t>
  </si>
  <si>
    <t>Pholiota scamba</t>
  </si>
  <si>
    <t>Pholiotina blattaria</t>
  </si>
  <si>
    <t>Picoa carthusiana Tul.</t>
  </si>
  <si>
    <t>Pleurocybella porrigens</t>
  </si>
  <si>
    <t>Podostroma alutaceum</t>
  </si>
  <si>
    <t>Protodontia piceicola</t>
  </si>
  <si>
    <t>Psathyrella chondroderma</t>
  </si>
  <si>
    <t>Pseudographis pinicola</t>
  </si>
  <si>
    <t>Pseudoomphalina compressipes</t>
  </si>
  <si>
    <t>Pseudotomentella mucidula</t>
  </si>
  <si>
    <t>Pseudotryblidium neesii</t>
  </si>
  <si>
    <t>Ramaria (Ech.) abietina</t>
  </si>
  <si>
    <t>Ramaria (Ram.) aurea</t>
  </si>
  <si>
    <t>Ramaria (Ram.) bataillei</t>
  </si>
  <si>
    <t>Ramaria (Ram.) fennica</t>
  </si>
  <si>
    <t>Ramaria (Ram.) flava</t>
  </si>
  <si>
    <t>Ramaria (Ram.) ignicolor</t>
  </si>
  <si>
    <t>Ramaria (Ram.) largentii</t>
  </si>
  <si>
    <t>Ramaria (Ram.) obtusissima</t>
  </si>
  <si>
    <t>Ramaria (Ram.) pallida</t>
  </si>
  <si>
    <t>Ramaria (Ram.) schildii</t>
  </si>
  <si>
    <t>Ramaria (Ram.) testaceoflava</t>
  </si>
  <si>
    <t>Ramaria curta (Fr.) Schild</t>
  </si>
  <si>
    <t>Rhodocollybia prolixa</t>
  </si>
  <si>
    <t>Rhodocybe nitellina</t>
  </si>
  <si>
    <t>Rhodocybe stangliana (Bresinsky et Pfaff) Riousset et Joss.</t>
  </si>
  <si>
    <t>Rhodoscypha ovilla</t>
  </si>
  <si>
    <t>Rozites caperatus</t>
  </si>
  <si>
    <t>Rugosomyces fallax</t>
  </si>
  <si>
    <t>Rugosomyces onychinus</t>
  </si>
  <si>
    <t>Russula adulterina</t>
  </si>
  <si>
    <t>Russula azurea</t>
  </si>
  <si>
    <t>Russula badia</t>
  </si>
  <si>
    <t>Russula consobrina</t>
  </si>
  <si>
    <t>Russula favrei</t>
  </si>
  <si>
    <t>Russula firmula</t>
  </si>
  <si>
    <t>Russula integra</t>
  </si>
  <si>
    <t>Russula laricina</t>
  </si>
  <si>
    <t>Russula mustelina</t>
  </si>
  <si>
    <t>Russula nauseosa</t>
  </si>
  <si>
    <t>Russula postiana</t>
  </si>
  <si>
    <t>Russula rhodopus</t>
  </si>
  <si>
    <t>Russula viscida</t>
  </si>
  <si>
    <t>Russula xerampelina</t>
  </si>
  <si>
    <t>Sarcodon glaucopus</t>
  </si>
  <si>
    <t>Sarcodon imbricatus</t>
  </si>
  <si>
    <t>Sarcodon leucopus</t>
  </si>
  <si>
    <t>Sarcodon martioflavus (Snell et al.apudSnell et Dick) Maa</t>
  </si>
  <si>
    <t>Sarcodon scabrosus (Fr.) P. Karst.</t>
  </si>
  <si>
    <t>Sarcodon versipellis</t>
  </si>
  <si>
    <t>Sarcosphaera coronaria</t>
  </si>
  <si>
    <t>Sarea difformis</t>
  </si>
  <si>
    <t>Sarea resinae</t>
  </si>
  <si>
    <t>Scutellinia kerguelensis</t>
  </si>
  <si>
    <t>Scutellinia mirabilis Dissing et Sivertsen</t>
  </si>
  <si>
    <t>Scutiger confluens</t>
  </si>
  <si>
    <t>Scutiger ovinus</t>
  </si>
  <si>
    <t>Scutiger subrubescens</t>
  </si>
  <si>
    <t>Sowerbyella imperialis</t>
  </si>
  <si>
    <t>Spathularia flavida</t>
  </si>
  <si>
    <t>Spathularia neesii</t>
  </si>
  <si>
    <t>Stigmatolemma conspersum</t>
  </si>
  <si>
    <t>Stropharia hornemannii (Weinm.:Fr.) Lund. et Nannf.</t>
  </si>
  <si>
    <t>Suillus bresadolae</t>
  </si>
  <si>
    <t>Suillus sibiricus</t>
  </si>
  <si>
    <t>Suillus tridentinus</t>
  </si>
  <si>
    <t>Suillus viscidus</t>
  </si>
  <si>
    <t>Tephrocybe inolens</t>
  </si>
  <si>
    <t>Tomentella fibrosa</t>
  </si>
  <si>
    <t>Tomentella subclavigera</t>
  </si>
  <si>
    <t>Trechispora cohaerens</t>
  </si>
  <si>
    <t>Tricholoma arvernense</t>
  </si>
  <si>
    <t>Tricholoma aurantium</t>
  </si>
  <si>
    <t>Tricholoma fucatum</t>
  </si>
  <si>
    <t>Tricholoma inamoenum</t>
  </si>
  <si>
    <t>Tricholoma inodermeum (Fr.) Gillet</t>
  </si>
  <si>
    <t>Tricholoma psammopus</t>
  </si>
  <si>
    <t>Tricholoma pseudonictitans</t>
  </si>
  <si>
    <t>Tricholoma vaccinum</t>
  </si>
  <si>
    <t>Tricholoma virgatum</t>
  </si>
  <si>
    <t>Tricholoma viridilutescens</t>
  </si>
  <si>
    <t>Tricholomopsis decora</t>
  </si>
  <si>
    <t>Tricholomopsis ornata (Fr.) Singer</t>
  </si>
  <si>
    <t>Tryblidiopsis pinastri</t>
  </si>
  <si>
    <t>Tubulicrinis borealis</t>
  </si>
  <si>
    <t>Tubulicrinis glebulosus</t>
  </si>
  <si>
    <t>Tubulicrinis medius</t>
  </si>
  <si>
    <t>Tylospora asterophora</t>
  </si>
  <si>
    <t>Tyromyces placenta (Fr.) Ryvarden</t>
  </si>
  <si>
    <t>Veluticeps abietina</t>
  </si>
  <si>
    <t>Xeromphalina cauticinalis</t>
  </si>
  <si>
    <t>Boloria thore</t>
  </si>
  <si>
    <t>Arthonia apatetica (A. Massal.) Th.Fr.</t>
  </si>
  <si>
    <t>Arthonia faginea Müll.Arg.</t>
  </si>
  <si>
    <t>Arthonia fuliginosa (Turner &amp; Borrer) Flot.</t>
  </si>
  <si>
    <t>Arthonia leucopellaea</t>
  </si>
  <si>
    <t>Bacidia biatorina</t>
  </si>
  <si>
    <t>Bacidia hegetschweileri (Hepp) Vain.</t>
  </si>
  <si>
    <t>Biatora flavopunctata</t>
  </si>
  <si>
    <t>Biatora ocelliformis</t>
  </si>
  <si>
    <t>Biatora rufidula</t>
  </si>
  <si>
    <t>Bryoria nadvornikiana</t>
  </si>
  <si>
    <t>Bryoria simplicior</t>
  </si>
  <si>
    <t>Bryoria sp.1</t>
  </si>
  <si>
    <t>Buellia arnoldii</t>
  </si>
  <si>
    <t>Buellia erubescens</t>
  </si>
  <si>
    <t>Buellia schaereri</t>
  </si>
  <si>
    <t>Byssoloma marginatum</t>
  </si>
  <si>
    <t>Calicium adspersum</t>
  </si>
  <si>
    <t>Calicium lenticulare</t>
  </si>
  <si>
    <t>Calicium parvum</t>
  </si>
  <si>
    <t>Calicium viride</t>
  </si>
  <si>
    <t>Catillaria alba Coppins &amp; Vezda</t>
  </si>
  <si>
    <t>Catillaria pulverea</t>
  </si>
  <si>
    <t>Cetraria chlorophylla</t>
  </si>
  <si>
    <t>Cetraria laureri</t>
  </si>
  <si>
    <t>Cetraria oakesiana</t>
  </si>
  <si>
    <t>Chaenotheca phaeocephala</t>
  </si>
  <si>
    <t>Chaenotheca subroscida</t>
  </si>
  <si>
    <t>Chaenotheca trichialis</t>
  </si>
  <si>
    <t>Cladonia acuminata</t>
  </si>
  <si>
    <t>Cliostomum pallens (Kullh.) S.Ekman</t>
  </si>
  <si>
    <t>Cyphelium inquinans</t>
  </si>
  <si>
    <t>Cyphelium karelicum</t>
  </si>
  <si>
    <t>Cyphelium lucidum</t>
  </si>
  <si>
    <t>Fellhanera gyrophorica</t>
  </si>
  <si>
    <t>Fellhaneropsis vezdae</t>
  </si>
  <si>
    <t>Heterodermia obscurata</t>
  </si>
  <si>
    <t>Hypocenomyce caradocensis</t>
  </si>
  <si>
    <t>Hypocenomyce friesii</t>
  </si>
  <si>
    <t>Hypocenomyce praestabilis</t>
  </si>
  <si>
    <t>Hypocenomyce scalaris</t>
  </si>
  <si>
    <t>Hypocenomyce sorophora</t>
  </si>
  <si>
    <t>Hypogymnia austerodes</t>
  </si>
  <si>
    <t>Hypogymnia bitteri</t>
  </si>
  <si>
    <t>Hypogymnia vittata</t>
  </si>
  <si>
    <t>Japewia  tornoënsis</t>
  </si>
  <si>
    <t>Japewia subaurifera</t>
  </si>
  <si>
    <t>Lecanactis abietina</t>
  </si>
  <si>
    <t>Lecanora cadubriae</t>
  </si>
  <si>
    <t>Lecanora cinereofusca</t>
  </si>
  <si>
    <t>Lecanora mughicola</t>
  </si>
  <si>
    <t>Lecidea betulicola</t>
  </si>
  <si>
    <t>Lecidea margaritella</t>
  </si>
  <si>
    <t>Lecidea nylanderi</t>
  </si>
  <si>
    <t>Lecidea turgidula</t>
  </si>
  <si>
    <t>Lepraria obtusatica</t>
  </si>
  <si>
    <t>Letharia vulpina</t>
  </si>
  <si>
    <t>Lopadium disciforme</t>
  </si>
  <si>
    <t>Loxospora cismonica</t>
  </si>
  <si>
    <t>Loxospora elatina</t>
  </si>
  <si>
    <t>Megalospora pachycarpa</t>
  </si>
  <si>
    <t>Micarea sp.1</t>
  </si>
  <si>
    <t>Mycoblastus affinis</t>
  </si>
  <si>
    <t>Mycoblastus sanguinarius</t>
  </si>
  <si>
    <t>Ochrolechia alboflavescens</t>
  </si>
  <si>
    <t>Ochrolechia androgyna</t>
  </si>
  <si>
    <t>Parmelia laevigata</t>
  </si>
  <si>
    <t>Parmelia taylorensis</t>
  </si>
  <si>
    <t>Parmeliopsis hyperopta</t>
  </si>
  <si>
    <t>Peltigera kristinssonii Vitik.</t>
  </si>
  <si>
    <t>Pertusaria borealis</t>
  </si>
  <si>
    <t>Pertusaria hemisphaerica</t>
  </si>
  <si>
    <t>Pertusaria multipuncta (Turner) Nyl.</t>
  </si>
  <si>
    <t>Pertusaria ophthalmiza</t>
  </si>
  <si>
    <t>Polychidium muscicola (Sw.) Gray</t>
  </si>
  <si>
    <t>Rinodina sheardii Tønsberg</t>
  </si>
  <si>
    <t>Sphaerophorus globosus</t>
  </si>
  <si>
    <t>Sphaerophorus melanocarpus</t>
  </si>
  <si>
    <t>Thelotrema lepadinum</t>
  </si>
  <si>
    <t>Trapelia corticola</t>
  </si>
  <si>
    <t>Usnea cavernosa</t>
  </si>
  <si>
    <t>Usnea ceratina</t>
  </si>
  <si>
    <t>Usnea cornuta</t>
  </si>
  <si>
    <t>Usnea longissima</t>
  </si>
  <si>
    <t>Usnea madeirensis</t>
  </si>
  <si>
    <t>Zamenhofia hibernica</t>
  </si>
  <si>
    <t>Causa holosericea</t>
  </si>
  <si>
    <t>Lehmannia rupicola Lessona &amp; Pollonera, 1882</t>
  </si>
  <si>
    <t>Semilimax kotulae (Westerlund, 1883)</t>
  </si>
  <si>
    <t>Circaea alpina L.</t>
  </si>
  <si>
    <t>Clematis alpina (L.) Mill.</t>
  </si>
  <si>
    <t>Diphasiastrum complanatum (L.) Holub</t>
  </si>
  <si>
    <t>Epipogium aphyllum Sw.</t>
  </si>
  <si>
    <t>Galium triflorum Michx.</t>
  </si>
  <si>
    <t>Geranium rivulare Vill.</t>
  </si>
  <si>
    <t>Leontodon incanus subsp. tenuiflorus (Gaudin) Schinz &amp; R. Keller</t>
  </si>
  <si>
    <t>Linnaea borealis L.</t>
  </si>
  <si>
    <t>Orthilia secunda (L.) House</t>
  </si>
  <si>
    <t>Pulmonaria mollis aggr.</t>
  </si>
  <si>
    <t>Pyrola media Sw.</t>
  </si>
  <si>
    <t>Stellaria longifolia Willd.</t>
  </si>
  <si>
    <t>Trientalis europaea L.</t>
  </si>
  <si>
    <t>Viola pinnata L.</t>
  </si>
  <si>
    <t>Anthidium montanum</t>
  </si>
  <si>
    <t>Bombus gerstaeckeri</t>
  </si>
  <si>
    <t>Bombus mendax</t>
  </si>
  <si>
    <t>Colletes floralis</t>
  </si>
  <si>
    <t>Dufourea alpina</t>
  </si>
  <si>
    <t>Hoplitis villosa</t>
  </si>
  <si>
    <t>Hylaeus nivalis</t>
  </si>
  <si>
    <t>Megachile analis</t>
  </si>
  <si>
    <t>Osmia alticola</t>
  </si>
  <si>
    <t>Osmia inermis</t>
  </si>
  <si>
    <t>Amphidium lapponicum (Hedw.) Schimp.</t>
  </si>
  <si>
    <t>Andreaea crassinervia Bruch</t>
  </si>
  <si>
    <t>Andreaea frigida Huebener</t>
  </si>
  <si>
    <t>Andreaea heinemannii Hampe &amp; Müll.Hal. subsp. heinemannii</t>
  </si>
  <si>
    <t>Anthelia juratzkana (Limpr.) Trevis.</t>
  </si>
  <si>
    <t>Arctoa fulvella (Dicks.) Bruch &amp; Schimp.</t>
  </si>
  <si>
    <t>Bartramia subulata Bruch &amp; Schimp.</t>
  </si>
  <si>
    <t>Bartramia subulata Bruch &amp; Schimp. subsp. subulata</t>
  </si>
  <si>
    <t>Blindia caespiticia (F.Weber &amp; D.Mohr) Müll.Hal.</t>
  </si>
  <si>
    <t>Brachytheciastrum trachypodium (Brid.) Ignatov &amp; Huttunen</t>
  </si>
  <si>
    <t>Brachythecium tauriscorum Molendo</t>
  </si>
  <si>
    <t>Bryoerythrophyllum rubrum (Geh.) P.C.Chen</t>
  </si>
  <si>
    <t>Bryum algovicum Müll.Hal.</t>
  </si>
  <si>
    <t>Bryum arcticum (R.Br.) Bruch &amp; Schimp.</t>
  </si>
  <si>
    <t>Bryum austriacum</t>
  </si>
  <si>
    <t>Bryum stirtonii Schimp.</t>
  </si>
  <si>
    <t>Cephaloziella grimsulana (Gottsche &amp; Rabenh.) Lacout.</t>
  </si>
  <si>
    <t>Cephaloziella varians (Gottsche) Steph.</t>
  </si>
  <si>
    <t>Clevea hyalina (Sommerf.) Lindb.</t>
  </si>
  <si>
    <t>Cnestrum alpestre (Huebener) Mogensen</t>
  </si>
  <si>
    <t>Conostomum tetragonum (Hedw.) Lindb.</t>
  </si>
  <si>
    <t>Dicranella grevilleana (Brid.) Schimp.</t>
  </si>
  <si>
    <t>Dicranum dispersum Engelmark</t>
  </si>
  <si>
    <t>Dicranum spadiceum J.E.Zetterst.</t>
  </si>
  <si>
    <t>Didymodon asperifolius (Mitt.) H.A.Crum &amp; al.</t>
  </si>
  <si>
    <t>Didymodon icmadophilus (Müll.Hal.) K.Saito</t>
  </si>
  <si>
    <t>Didymodon subandreaeoides (Kindb.) R.H.Zander</t>
  </si>
  <si>
    <t>Ditrichum zonatum (Brid.) Kindb.</t>
  </si>
  <si>
    <t>Encalypta affinis R.Hedw.</t>
  </si>
  <si>
    <t>Encalypta affinis R.Hedw. subsp. affinis</t>
  </si>
  <si>
    <t>Encalypta longicolla Bruch</t>
  </si>
  <si>
    <t>Encalypta spathulata Müll.Hal.</t>
  </si>
  <si>
    <t>Grimmia elongata Kaulf.</t>
  </si>
  <si>
    <t>Gymnobarbula bicolor (Bruch &amp; Schimp.) Jan Ku?era</t>
  </si>
  <si>
    <t>Gymnomitrion adustum Nees</t>
  </si>
  <si>
    <t>Gymnomitrion alpinum (Husn.) Schiffn.</t>
  </si>
  <si>
    <t>Gymnomitrion obtusum Lindb.</t>
  </si>
  <si>
    <t>Heterocladium dimorphum (Brid.) Schimp.</t>
  </si>
  <si>
    <t>Hydrogonium amplexifolium (Mitt.) P.C.Chen</t>
  </si>
  <si>
    <t>Hypnum bambergeri Schimp.</t>
  </si>
  <si>
    <t>Hypnum hamulosum Schimp.</t>
  </si>
  <si>
    <t>Hypnum procerrimum Molendo</t>
  </si>
  <si>
    <t>Kiaeria falcata (Hedw.) I.Hagen</t>
  </si>
  <si>
    <t>Lophozia decolorans (Limpr.) Steph.</t>
  </si>
  <si>
    <t>Lophozia grandiretis (Kaal.) Schiffn.</t>
  </si>
  <si>
    <t>Marsupella apiculata Schiffn.</t>
  </si>
  <si>
    <t>Marsupella sparsifolia (Lindb.) Dumort. subsp. sparsifolia</t>
  </si>
  <si>
    <t>Metzleria alpina Milde</t>
  </si>
  <si>
    <t>Myurella tenerrima (Brid.) Lindb.</t>
  </si>
  <si>
    <t>Nardia breidleri (Limpr.) Lindb.</t>
  </si>
  <si>
    <t>Oreas martiana (Hoppe &amp; Hornsch.) Brid.</t>
  </si>
  <si>
    <t>Oreoweisia torquescens (Brid.) Wijk &amp; Margad.</t>
  </si>
  <si>
    <t>Orthothecium strictum Lorentz</t>
  </si>
  <si>
    <t>Peltolepis quadrata (Saut.) Müll.Frib.</t>
  </si>
  <si>
    <t>Plagiobryum demissum (Hook.) Lindb.</t>
  </si>
  <si>
    <t>Plagiochila britannica Paton</t>
  </si>
  <si>
    <t>Pohlia andalusica (Höhn.) Broth.</t>
  </si>
  <si>
    <t>Pohlia bulbifera (Warnst.) Warnst.</t>
  </si>
  <si>
    <t>Pohlia camptotrachela (Renauld &amp; Cardot) Broth.</t>
  </si>
  <si>
    <t>Pohlia drummondii (Müll.Hal.) A.L.Andrews</t>
  </si>
  <si>
    <t>Pohlia ludwigii (Schwägr.) Broth.</t>
  </si>
  <si>
    <t>Pohlia lutescens (Limpr.) H.Lindb.</t>
  </si>
  <si>
    <t>Pohlia obtusifolia (Brid.) L.F.Koch</t>
  </si>
  <si>
    <t>Pohlia proligera (Kindb.) Broth.</t>
  </si>
  <si>
    <t>Polytrichum septentrionale Brid.</t>
  </si>
  <si>
    <t>Polytrichum sexangulare Hedw.</t>
  </si>
  <si>
    <t>Reboulia hemisphaerica (L.) Raddi</t>
  </si>
  <si>
    <t>Riccia breidleri Steph.</t>
  </si>
  <si>
    <t>Saelania glaucescens (Hedw.) Broth.</t>
  </si>
  <si>
    <t>Scapania calcicola (Arnell &amp; J.Perss.) Ingham</t>
  </si>
  <si>
    <t>Scapania gymnostomophila Kaal.</t>
  </si>
  <si>
    <t>Schistidium atrofuscum (Schimp.) Limpr.</t>
  </si>
  <si>
    <t>Sciuro-Hypnum tromsoeense (Kaurin &amp; Arnell) Draper &amp; HedenaÃŒË†s</t>
  </si>
  <si>
    <t>Stegonia latifolia (Schwägr.) Broth.</t>
  </si>
  <si>
    <t>Tayloria froelichiana (Hedw.) Broth.</t>
  </si>
  <si>
    <t>Tayloria hornschuchii (Grev. &amp; Arn.) Broth.</t>
  </si>
  <si>
    <t>Timmia comata Lindb. &amp; Arnell</t>
  </si>
  <si>
    <t>Timmia norvegica aggr.</t>
  </si>
  <si>
    <t>Timmia norvegica J.E.Zetterst.</t>
  </si>
  <si>
    <t>Tortella alpicola Dixon</t>
  </si>
  <si>
    <t>Tortula laureri (Schultz) Lindb.</t>
  </si>
  <si>
    <t>Tortula leucostoma (R.Br.) Hook. &amp; Grev.</t>
  </si>
  <si>
    <t>Tortula mucronifolia Schwägr.</t>
  </si>
  <si>
    <t>Tortula systylia (Schimp.) Lindb.</t>
  </si>
  <si>
    <t>Trematodon brevicollis Hornsch.</t>
  </si>
  <si>
    <t>Voitia nivalis Hornsch.</t>
  </si>
  <si>
    <t>Agonum carbonarium alpestre</t>
  </si>
  <si>
    <t>Amara erratica</t>
  </si>
  <si>
    <t>Amara infuscata (Putzeys, 1866)</t>
  </si>
  <si>
    <t>Amara messae Baliani, 1924</t>
  </si>
  <si>
    <t>Amara nigricornis</t>
  </si>
  <si>
    <t>Amara praetermissa</t>
  </si>
  <si>
    <t>Carabus creutzeri kircheri Germar, 1838</t>
  </si>
  <si>
    <t>Carabus depressus</t>
  </si>
  <si>
    <t>Cicindela gallica</t>
  </si>
  <si>
    <t>Cychrus cordicollis</t>
  </si>
  <si>
    <t>Harpalus xanthopus winkleri Schauberger, 1923</t>
  </si>
  <si>
    <t>Miscodera arctica (Paykull, 1798)</t>
  </si>
  <si>
    <t>Notiophilus germinyi Fauvel, 1863</t>
  </si>
  <si>
    <t>Olisthopus rotundatus (Paykull, 179)</t>
  </si>
  <si>
    <t>Oreonebria angustata</t>
  </si>
  <si>
    <t>Oreonebria bremii</t>
  </si>
  <si>
    <t>Paradromius ruficollis (Motschulsky, 1844)</t>
  </si>
  <si>
    <t>Pterostichus honnoratii (Dejean, 1828)</t>
  </si>
  <si>
    <t>Pterostichus moriopeirolerii</t>
  </si>
  <si>
    <t>Trechus pertyi</t>
  </si>
  <si>
    <t>Trechus piazzolii Focarile, 195</t>
  </si>
  <si>
    <t>Trechus pochoni Jeannel, 1939</t>
  </si>
  <si>
    <t>Trechus schaumii</t>
  </si>
  <si>
    <t>Trechus strasseri</t>
  </si>
  <si>
    <t>Trechus strigipennis Kiesenwetter, 1861</t>
  </si>
  <si>
    <t>Agaricus moellerianus</t>
  </si>
  <si>
    <t>Anthracoidea curvulae</t>
  </si>
  <si>
    <t>Anthracoidea sempervirentis</t>
  </si>
  <si>
    <t>Arrhenia obscurata</t>
  </si>
  <si>
    <t>Arrhenia roseola (Quel.) Senn-Irlet</t>
  </si>
  <si>
    <t>Bovista limosa</t>
  </si>
  <si>
    <t>Bovista nigrescens</t>
  </si>
  <si>
    <t>Clathrospora elynae</t>
  </si>
  <si>
    <t>Clitocybe bresadolana</t>
  </si>
  <si>
    <t>Clitocybe concava</t>
  </si>
  <si>
    <t>Clitocybe dryadicola</t>
  </si>
  <si>
    <t>Clitocybe festiva</t>
  </si>
  <si>
    <t>Clitocybe festivoides</t>
  </si>
  <si>
    <t>Clitocybe marginella Harmaja</t>
  </si>
  <si>
    <t>Clitocybe subsalmonea Lamoure</t>
  </si>
  <si>
    <t>Cortinarius (Derm.) polaris</t>
  </si>
  <si>
    <t>Cortinarius (Myx.) alpinus</t>
  </si>
  <si>
    <t>Cortinarius (Tel.) albonigrellus</t>
  </si>
  <si>
    <t>Cortinarius (Tel.) chrysomallus</t>
  </si>
  <si>
    <t>Cortinarius (Tel.) gausapatus</t>
  </si>
  <si>
    <t>Cortinarius (Tel.) minutalis</t>
  </si>
  <si>
    <t>Cortinarius (Tel.) minutulus</t>
  </si>
  <si>
    <t>Cortinarius (Tel.) oreobius</t>
  </si>
  <si>
    <t>Cortinarius (Tel.) pauperculus</t>
  </si>
  <si>
    <t>Cortinarius (Tel.) percavus</t>
  </si>
  <si>
    <t>Cortinarius (Tel.) phaeopygmaeus</t>
  </si>
  <si>
    <t>Cortinarius (Tel.) pusillus</t>
  </si>
  <si>
    <t>Cortinarius (Tel.) rufostriatus</t>
  </si>
  <si>
    <t>Cortinarius (Tel.) rusticellus</t>
  </si>
  <si>
    <t>Cortinarius (Tel.) scotoides</t>
  </si>
  <si>
    <t>Cortinarius (Tel.) subtorvus</t>
  </si>
  <si>
    <t>Cortinarius (Tel.) tenebricus</t>
  </si>
  <si>
    <t>Cortinarius alpicola</t>
  </si>
  <si>
    <t>Cortinarius calcialpinus</t>
  </si>
  <si>
    <t>Cuphophyllus pratensis</t>
  </si>
  <si>
    <t>Entoloma (Ent.) alpicola</t>
  </si>
  <si>
    <t>Entoloma (Ent.) atrosericeum</t>
  </si>
  <si>
    <t>Entoloma (Ent.) prunuloides</t>
  </si>
  <si>
    <t>Entoloma (Lep.) formosum</t>
  </si>
  <si>
    <t>Entoloma (Lep.) griseocyaneum</t>
  </si>
  <si>
    <t>Entoloma (Lep.) longistriatum</t>
  </si>
  <si>
    <t>Entoloma (Lep.) poliopus</t>
  </si>
  <si>
    <t>Entoloma (Lep.) sodale</t>
  </si>
  <si>
    <t>Entoloma (Lep.) turci</t>
  </si>
  <si>
    <t>Entoloma (Lep.) xanthochroum</t>
  </si>
  <si>
    <t>Entoloma (Nol.) favrei</t>
  </si>
  <si>
    <t>Entoloma (Nol.) infula</t>
  </si>
  <si>
    <t>Entoloma roseum (Longyear) Hesler 1967</t>
  </si>
  <si>
    <t>Galerina pseudocerina</t>
  </si>
  <si>
    <t>Galerina pseudomniophila Kuehner</t>
  </si>
  <si>
    <t>Galerina pseudotundrae</t>
  </si>
  <si>
    <t>Galerina subclavata</t>
  </si>
  <si>
    <t>Galerina terrestris</t>
  </si>
  <si>
    <t>Geastrum minimum</t>
  </si>
  <si>
    <t>Geopora nicaeensis</t>
  </si>
  <si>
    <t>Gnomonia dryadis</t>
  </si>
  <si>
    <t>Hebeloma alpinum</t>
  </si>
  <si>
    <t>Hebeloma kuehneri</t>
  </si>
  <si>
    <t>Hebeloma marginatulum</t>
  </si>
  <si>
    <t>Hebeloma minus</t>
  </si>
  <si>
    <t>Hebeloma repandum</t>
  </si>
  <si>
    <t>Helvella alpestris</t>
  </si>
  <si>
    <t>Helvella corium</t>
  </si>
  <si>
    <t>Hemimycena ochrogaleata (J. Favre) M.M. Moser</t>
  </si>
  <si>
    <t>Inocybe concinnula</t>
  </si>
  <si>
    <t>Inocybe egenula</t>
  </si>
  <si>
    <t>Inocybe frigidula</t>
  </si>
  <si>
    <t>Inocybe fuscomarginata</t>
  </si>
  <si>
    <t>Inocybe geraniodora</t>
  </si>
  <si>
    <t>Inocybe giacomi</t>
  </si>
  <si>
    <t>Inocybe luteipes J. Favre</t>
  </si>
  <si>
    <t>Inocybe maculipes</t>
  </si>
  <si>
    <t>Inocybe microfastigiata</t>
  </si>
  <si>
    <t>Inocybe monochroa J. Favre</t>
  </si>
  <si>
    <t>Inocybe mundula (J. Favre) Senn-Irlet</t>
  </si>
  <si>
    <t>Inocybe oreina</t>
  </si>
  <si>
    <t>Inocybe paludosa</t>
  </si>
  <si>
    <t>Inocybe rhacodes</t>
  </si>
  <si>
    <t>Inocybe squarrosoannulata</t>
  </si>
  <si>
    <t>Inocybe substellata</t>
  </si>
  <si>
    <t>Inocybe xanthomelas Kuehner et Boursier</t>
  </si>
  <si>
    <t>Laccaria montana</t>
  </si>
  <si>
    <t>Laccaria pumila</t>
  </si>
  <si>
    <t>Lactarius brunneoviolaceus</t>
  </si>
  <si>
    <t>Lactarius dryadophilus</t>
  </si>
  <si>
    <t>Lactarius nanus</t>
  </si>
  <si>
    <t>Lactarius pseudouvidus</t>
  </si>
  <si>
    <t>Lactarius salicis-herbaceae</t>
  </si>
  <si>
    <t>Lactarius salicis-reticulatae</t>
  </si>
  <si>
    <t>Lepiota favrei</t>
  </si>
  <si>
    <t>Lichenomphalia hudsoniana</t>
  </si>
  <si>
    <t>Lichenomphalia luteovitellina</t>
  </si>
  <si>
    <t>Lichenomphalia velutina</t>
  </si>
  <si>
    <t>Lycoperdon altimontanum Kreisel</t>
  </si>
  <si>
    <t>Lycoperdon ericaeum Bonord.</t>
  </si>
  <si>
    <t>Lycoperdon frigidum</t>
  </si>
  <si>
    <t>Mycenella favreana E. Horak</t>
  </si>
  <si>
    <t>Naucoria tantilla</t>
  </si>
  <si>
    <t>Neottiella vivida (Nyl.) Dennis</t>
  </si>
  <si>
    <t>Nyssopsora echinata</t>
  </si>
  <si>
    <t>Peziza ninguis</t>
  </si>
  <si>
    <t>Peziza nivalis</t>
  </si>
  <si>
    <t>Polycoccum vermicularium</t>
  </si>
  <si>
    <t>Psilocybe chionophila</t>
  </si>
  <si>
    <t>Psilocybe velifera J. Favre</t>
  </si>
  <si>
    <t>Russula alpigenes</t>
  </si>
  <si>
    <t>Russula chamiteae</t>
  </si>
  <si>
    <t>Russula dryadicola</t>
  </si>
  <si>
    <t>Russula felleicolor</t>
  </si>
  <si>
    <t>Russula nana</t>
  </si>
  <si>
    <t>Russula oreina</t>
  </si>
  <si>
    <t>Russula pascua</t>
  </si>
  <si>
    <t>Russula saliceticola</t>
  </si>
  <si>
    <t>Scutellinia macrospora</t>
  </si>
  <si>
    <t>Thelephora caryophyllea</t>
  </si>
  <si>
    <t>Uromyces hedysari-obscuri</t>
  </si>
  <si>
    <t>Wettsteinina dryadis</t>
  </si>
  <si>
    <t>Agriades glandon</t>
  </si>
  <si>
    <t>Agriades orbitulus</t>
  </si>
  <si>
    <t>Chelis maculosa</t>
  </si>
  <si>
    <t>Chelis simplonica</t>
  </si>
  <si>
    <t>Coenonympha darwiniana</t>
  </si>
  <si>
    <t>Colias phicomone</t>
  </si>
  <si>
    <t>Dahlica wehrlii</t>
  </si>
  <si>
    <t>Erebia arvernensis</t>
  </si>
  <si>
    <t>Erebia bubastis (Meisner, 1818)</t>
  </si>
  <si>
    <t>Erebia christi</t>
  </si>
  <si>
    <t>Erebia flavofasciata Heyne, 1895</t>
  </si>
  <si>
    <t>Erebia mnestra</t>
  </si>
  <si>
    <t>Erebia nivalis Lorkovic &amp; Lesse, 1954</t>
  </si>
  <si>
    <t>Erebia oeme</t>
  </si>
  <si>
    <t>Erebia pandrose</t>
  </si>
  <si>
    <t>Erebia pharte</t>
  </si>
  <si>
    <t>Erebia pronoe</t>
  </si>
  <si>
    <t>Euchloe simplonia</t>
  </si>
  <si>
    <t>Euphydryas aurinia glaciegenita</t>
  </si>
  <si>
    <t>Euphydryas cynthia (Denis &amp; Schiffermüller, 1775)</t>
  </si>
  <si>
    <t>Lemonia taraxaci</t>
  </si>
  <si>
    <t>Megalophanes turatii (Staudinger, 1877)</t>
  </si>
  <si>
    <t>Ocnogyna parasita</t>
  </si>
  <si>
    <t>Pharmacis fusconebulosa</t>
  </si>
  <si>
    <t>Pontia callidice</t>
  </si>
  <si>
    <t>Ptilocephala pyrenaella</t>
  </si>
  <si>
    <t>Pyrgus warrenensis (Verity, 1928)</t>
  </si>
  <si>
    <t>Setina roscida</t>
  </si>
  <si>
    <t>Synanthedon polaris</t>
  </si>
  <si>
    <t>Caloplaca jungermanniae</t>
  </si>
  <si>
    <t>Caloplaca sinapisperma</t>
  </si>
  <si>
    <t>Caloplaca tetraspora</t>
  </si>
  <si>
    <t>Catolechia wahlenbergii</t>
  </si>
  <si>
    <t>Cladonia strepsilis</t>
  </si>
  <si>
    <t>Dactylina madreporiformis</t>
  </si>
  <si>
    <t>Lecanora epibryon</t>
  </si>
  <si>
    <t>Pertusaria geminipara</t>
  </si>
  <si>
    <t>Pertusaria glomerata</t>
  </si>
  <si>
    <t>Phaeorrhiza nimbosa</t>
  </si>
  <si>
    <t>Rinodina turfacea</t>
  </si>
  <si>
    <t>Solorina bispora</t>
  </si>
  <si>
    <t>Solorina spongiosa</t>
  </si>
  <si>
    <t>Eucobresia glacialis (Forbes, 1837)</t>
  </si>
  <si>
    <t>Eucobresia nivalis (Dumont &amp; Mortillet, 1854)</t>
  </si>
  <si>
    <t>Eucobresia pegorarii (Pollonera, 1884)</t>
  </si>
  <si>
    <t>Pupilla alpicola (Charpentier, 1837)</t>
  </si>
  <si>
    <t>Trochulus biconicus (Eder, 1917)</t>
  </si>
  <si>
    <t>Truncatellina monodon</t>
  </si>
  <si>
    <t>Aeropedellus variegatus (Fischer von Waldheim, 1846)</t>
  </si>
  <si>
    <t>Anonconotus alpinus</t>
  </si>
  <si>
    <t>Antaxius difformis</t>
  </si>
  <si>
    <t>Arcyptera fusca</t>
  </si>
  <si>
    <t>Ephippiger terrestris bormansi Brunner von Wattenwyl, 1882</t>
  </si>
  <si>
    <t>Podismopsis keisti</t>
  </si>
  <si>
    <t>Achillea clavenae L.</t>
  </si>
  <si>
    <t>Agrostis schleicheri Jord. &amp; Verl.</t>
  </si>
  <si>
    <t>Alchemilla decumbens aggr.</t>
  </si>
  <si>
    <t>Alchemilla fissa Günther &amp; Schummel</t>
  </si>
  <si>
    <t>Alchemilla splendens aggr.</t>
  </si>
  <si>
    <t>Allium lineare L.</t>
  </si>
  <si>
    <t>Allium victorialis L.</t>
  </si>
  <si>
    <t>Anacamptis pyramidalis var. tanayensis Chenevard</t>
  </si>
  <si>
    <t>Androsace brevis (Hegetschw.) Ces.</t>
  </si>
  <si>
    <t>Androsace puberula Jord. &amp; Fourr.</t>
  </si>
  <si>
    <t>Androsace septentrionalis L.</t>
  </si>
  <si>
    <t>Androsace villosa L.</t>
  </si>
  <si>
    <t>Androsace vitaliana (L.) Lapeyr.</t>
  </si>
  <si>
    <t>Anemone baldensis L.</t>
  </si>
  <si>
    <t>Anthyllis montana L.</t>
  </si>
  <si>
    <t>Anthyllis vulneraria subsp. valesiaca (Beck) Guyot</t>
  </si>
  <si>
    <t>Arenaria biflora L.</t>
  </si>
  <si>
    <t>Arenaria ciliata L.</t>
  </si>
  <si>
    <t>Arenaria ciliata subsp. bernensis Favarger</t>
  </si>
  <si>
    <t>Arenaria grandiflora L.</t>
  </si>
  <si>
    <t>Arenaria marschlinsii W. D. J. Koch</t>
  </si>
  <si>
    <t>Armeria alpina Willd. subsp. alpina</t>
  </si>
  <si>
    <t>Aster alpinus L.</t>
  </si>
  <si>
    <t>Astragalus depressus L.</t>
  </si>
  <si>
    <t>Astragalus frigidus (L.) A. Gray</t>
  </si>
  <si>
    <t>Astragalus leontinus Wulfen</t>
  </si>
  <si>
    <t>Astragalus penduliflorus Lam.</t>
  </si>
  <si>
    <t>Astragalus sempervirens Lam.</t>
  </si>
  <si>
    <t>Botrychium lanceolatum (S. G. Gmel.) Ångstr.</t>
  </si>
  <si>
    <t>Botrychium multifidum (S. G. Gmel.) Rupr.</t>
  </si>
  <si>
    <t>Bupleurum ranunculoides subsp. caricinum (DC.) Arcang.</t>
  </si>
  <si>
    <t>Callianthemum coriandrifolium Rchb.</t>
  </si>
  <si>
    <t>Campanula thyrsoides L.</t>
  </si>
  <si>
    <t>Carduus defloratus subsp. crassifolius (Willd.) Hayek</t>
  </si>
  <si>
    <t>Carex austroalpina Bech.</t>
  </si>
  <si>
    <t>Carex baldensis L.</t>
  </si>
  <si>
    <t>Carex ericetorum Pollich</t>
  </si>
  <si>
    <t>Carex fimbriata Schkuhr</t>
  </si>
  <si>
    <t>Centaurea nervosa Willd.</t>
  </si>
  <si>
    <t>Centaurea rhaetica Moritzi</t>
  </si>
  <si>
    <t>Cerastium alpinum L.</t>
  </si>
  <si>
    <t>Chamorchis alpina (L.) Rich.</t>
  </si>
  <si>
    <t>Coronilla vaginalis Lam.</t>
  </si>
  <si>
    <t>Crepis alpestris (Jacq.) Tausch</t>
  </si>
  <si>
    <t>Crepis bocconei P. D. Sell</t>
  </si>
  <si>
    <t>Crepis froelichiana Froel.</t>
  </si>
  <si>
    <t>Crepis kerneri Rech. f.</t>
  </si>
  <si>
    <t>Daphne striata Tratt.</t>
  </si>
  <si>
    <t>Dianthus glacialis Haenke</t>
  </si>
  <si>
    <t>Dianthus superbus subsp. alpestris Celak.</t>
  </si>
  <si>
    <t>Draba nemorosa L.</t>
  </si>
  <si>
    <t>Draba siliquosa M. Bieb.</t>
  </si>
  <si>
    <t>Erigeron atticus Vill.</t>
  </si>
  <si>
    <t>Erigeron neglectus A. Kern.</t>
  </si>
  <si>
    <t>Euphrasia christii Gremli</t>
  </si>
  <si>
    <t>Euphrasia hirtella Reut.</t>
  </si>
  <si>
    <t>Festuca paniculata (L.) Schinz &amp; Thell.</t>
  </si>
  <si>
    <t>Festuca pulchella Schrad. subsp. pulchella</t>
  </si>
  <si>
    <t>Festuca quadriflora Honck.</t>
  </si>
  <si>
    <t>Gentiana alpina Vill.</t>
  </si>
  <si>
    <t>Gentiana aspera Hegetschw.</t>
  </si>
  <si>
    <t>Gentiana brachyphylla Vill.</t>
  </si>
  <si>
    <t>Gentiana engadinensis (Wettst.) Braun-Blanq. &amp; Sam.</t>
  </si>
  <si>
    <t>Gentiana prostrata Haenke</t>
  </si>
  <si>
    <t>Helianthemum alpestre (Jacq.) DC.</t>
  </si>
  <si>
    <t>Heracleum austriacum L.</t>
  </si>
  <si>
    <t>Hieracium alpinum L.</t>
  </si>
  <si>
    <t>Hieracium angustifolium Hoppe</t>
  </si>
  <si>
    <t>Hieracium hoppeanum Schult.</t>
  </si>
  <si>
    <t>Horminum pyrenaicum L.</t>
  </si>
  <si>
    <t>Hypericum richeri Vill.</t>
  </si>
  <si>
    <t>Hypochaeris uniflora Vill.</t>
  </si>
  <si>
    <t>Iberis saxatilis L.</t>
  </si>
  <si>
    <t>Juncus monanthos Jacq.</t>
  </si>
  <si>
    <t>Knautia dipsacifolia subsp. sixtina (Briq.) Ehrend.</t>
  </si>
  <si>
    <t>Knautia velutina Briq.</t>
  </si>
  <si>
    <t>Koeleria hirsuta Gaudin</t>
  </si>
  <si>
    <t>Laserpitium halleri Crantz</t>
  </si>
  <si>
    <t>Lathyrus bauhinii P. A. Genty</t>
  </si>
  <si>
    <t>Lathyrus occidentalis (Fisch. &amp; C. A. Mey.) Fritsch</t>
  </si>
  <si>
    <t>Ligusticum mutellinoides Vill.</t>
  </si>
  <si>
    <t>Lilium bulbiferum L. subsp. bulbiferum</t>
  </si>
  <si>
    <t>Lilium bulbiferum subsp. croceum (Chaix) Baker</t>
  </si>
  <si>
    <t>Luzula spicata (L.) DC. subsp. spicata</t>
  </si>
  <si>
    <t>Meum athamanticum Jacq.</t>
  </si>
  <si>
    <t>Minuartia biflora (L.) Schinz &amp; Thell.</t>
  </si>
  <si>
    <t>Minuartia capillacea (All.) Graebn.</t>
  </si>
  <si>
    <t>Minuartia recurva (All.) Schinz &amp; Thell.</t>
  </si>
  <si>
    <t>Nigritella austriaca (Teppner &amp; E. Klein) P. Delforge</t>
  </si>
  <si>
    <t>Nigritella rhellicani Teppner &amp; E. Klein</t>
  </si>
  <si>
    <t>Nigritella rubra (Wettst.) K. Richt.</t>
  </si>
  <si>
    <t>Onobrychis montana DC.</t>
  </si>
  <si>
    <t>Orchis spitzelii W. D. J. Koch</t>
  </si>
  <si>
    <t>Oreochloa disticha (Wulfen) Link</t>
  </si>
  <si>
    <t>Oxytropis halleri W. D. J. Koch subsp. halleri</t>
  </si>
  <si>
    <t>Oxytropis helvetica Scheele</t>
  </si>
  <si>
    <t>Oxytropis lapponica (Wahlenb.) J. Gay</t>
  </si>
  <si>
    <t>Oxytropis neglecta Ten.</t>
  </si>
  <si>
    <t>Paradisea liliastrum (L.) Bertol.</t>
  </si>
  <si>
    <t>Pedicularis ascendens Gaudin</t>
  </si>
  <si>
    <t>Pedicularis gyroflexa Vill.</t>
  </si>
  <si>
    <t>Pedicularis kerneri Dalla Torre</t>
  </si>
  <si>
    <t>Pedicularis oederi Hornem.</t>
  </si>
  <si>
    <t>Pedicularis rostratocapitata Crantz</t>
  </si>
  <si>
    <t>Pedicularis rostratospicata Crantz</t>
  </si>
  <si>
    <t>Pedicularis rostratospicata subsp. helvetica (Steininger) O. Schwarz</t>
  </si>
  <si>
    <t>Phyteuma globulariifolium Sternb. &amp; Hoppe subsp. globulariifolium</t>
  </si>
  <si>
    <t>Poa variegata Lam.</t>
  </si>
  <si>
    <t>Polygala alpina (DC.) Steud.</t>
  </si>
  <si>
    <t>Potentilla brauneana Hoppe</t>
  </si>
  <si>
    <t>Potentilla frigida Vill.</t>
  </si>
  <si>
    <t>Potentilla multifida L.</t>
  </si>
  <si>
    <t>Potentilla nivea L.</t>
  </si>
  <si>
    <t>Primula daonensis (Leyb.) Leyb.</t>
  </si>
  <si>
    <t>Primula glutinosa Jacq.</t>
  </si>
  <si>
    <t>Primula halleri J. F. Gmel.</t>
  </si>
  <si>
    <t>Primula integrifolia L.</t>
  </si>
  <si>
    <t>Pulsatilla alpina subsp. alba Zämelis &amp; Paegle</t>
  </si>
  <si>
    <t>Ranunculus carinthiacus Hoppe</t>
  </si>
  <si>
    <t>Ranunculus kuepferi Greuter &amp; Burdet</t>
  </si>
  <si>
    <t>Ranunculus pygmaeus Wahlenb.</t>
  </si>
  <si>
    <t>Rhinanthus antiquus (Sterneck) Schinz &amp; Thell.</t>
  </si>
  <si>
    <t>Rumex nivalis Hegetschw.</t>
  </si>
  <si>
    <t>Sagina glabra (Willd.) Fenzl</t>
  </si>
  <si>
    <t>Saponaria lutea L.</t>
  </si>
  <si>
    <t>Saussurea alpina (L.) DC. subsp. alpina</t>
  </si>
  <si>
    <t>Saussurea discolor (Willd.) DC.</t>
  </si>
  <si>
    <t>Saxifraga adscendens L.</t>
  </si>
  <si>
    <t>Saxifraga cernua L.</t>
  </si>
  <si>
    <t>Saxifraga seguieri Spreng.</t>
  </si>
  <si>
    <t>Scutellaria alpina L.</t>
  </si>
  <si>
    <t>Sedum anacampseros L.</t>
  </si>
  <si>
    <t>Sempervivum grandiflorum Haw.</t>
  </si>
  <si>
    <t>Sempervivum wulfenii Mert. &amp; W. D. J. Koch</t>
  </si>
  <si>
    <t>Senecio halleri Dandy</t>
  </si>
  <si>
    <t>Senecio incanus subsp. insubricus (Chenevard) Braun-Blanq.</t>
  </si>
  <si>
    <t>Serratula tinctoria subsp. monticola (Boreau) Berher</t>
  </si>
  <si>
    <t>Sesleria sphaerocephala Ard.</t>
  </si>
  <si>
    <t>Silene suecica (Lodd.) Greuter &amp; Burdet</t>
  </si>
  <si>
    <t>Silene vallesia L.</t>
  </si>
  <si>
    <t>Stachys pradica (Zanted.) Greuter &amp; Pignatti</t>
  </si>
  <si>
    <t>Taraxacum aquilonare Hand.-Mazz.</t>
  </si>
  <si>
    <t>Taraxacum dissectum (Ledeb.) Ledeb.</t>
  </si>
  <si>
    <t>Thalictrum alpinum L.</t>
  </si>
  <si>
    <t>Thlaspi sylvium Gaudin</t>
  </si>
  <si>
    <t>Thlaspi virens Jord.</t>
  </si>
  <si>
    <t>Valeriana celtica L.</t>
  </si>
  <si>
    <t>Viola lutea Huds.</t>
  </si>
  <si>
    <t>Osmia andrenoides</t>
  </si>
  <si>
    <t>Osmia steinmanni</t>
  </si>
  <si>
    <t>Apus melba (Linnaeus, 1758)</t>
  </si>
  <si>
    <t>Aquila chrysaetos (Linnaeus, 1758)</t>
  </si>
  <si>
    <t>Gypaetus barbatus (Linnaeus, 1758)</t>
  </si>
  <si>
    <t>Monticola saxatilis (Linnaeus, 1766)</t>
  </si>
  <si>
    <t>Pyrrhocorax pyrrhocorax (Linnaeus, 1758)</t>
  </si>
  <si>
    <t>Anastrophyllum assimile (Mitt.) Steph.</t>
  </si>
  <si>
    <t>Andreaea rothii subsp. falcata (Schimp.) Lindb.</t>
  </si>
  <si>
    <t>Anoectangium aestivum (Hedw.) Mitt.</t>
  </si>
  <si>
    <t>Anoectangium hornschuchianum (Hook.) Hornsch.</t>
  </si>
  <si>
    <t>Anoectangium hornschuchianum aggr.</t>
  </si>
  <si>
    <t>Anoectangium schliephackei (Schlieph.) Paris</t>
  </si>
  <si>
    <t>Anoectangium sendtnerianum Bruch &amp; Schimp.</t>
  </si>
  <si>
    <t>Anoectangium taeniatifolium (Herzog) M.O.Hill</t>
  </si>
  <si>
    <t>Anoectangium tenuinerve (Limpr.) Paris</t>
  </si>
  <si>
    <t>Bryoerythrophyllum alpigenum (Venturi) P.C.Chen</t>
  </si>
  <si>
    <t>Bryum mildeanum Jur.</t>
  </si>
  <si>
    <t>Campylopus pilifer Brid. subsp. pilifer</t>
  </si>
  <si>
    <t>Cephaloziella massalongi (Spruce) Müll.Frib.</t>
  </si>
  <si>
    <t>Cephaloziella phyllacantha (C.Massal. &amp; Carestia) Müll.Frib.</t>
  </si>
  <si>
    <t>Cnestrum schisti (F.Weber &amp; D.Mohr) I.Hagen, nom. cons.</t>
  </si>
  <si>
    <t>Conardia compacta (Müll.Hal.) H.Rob.</t>
  </si>
  <si>
    <t>Cynodontium bruntonii (Sm.) Bruch &amp; Schimp.</t>
  </si>
  <si>
    <t>Didymodon glaucus Ryan</t>
  </si>
  <si>
    <t>Didymodon johansenii (R.S.Williams) H.A.Crum</t>
  </si>
  <si>
    <t>Didymodon verbanus (W.E.Nicholson &amp; Dixon) Loeske</t>
  </si>
  <si>
    <t>Fossombronia angulosa (Dicks.) Raddi</t>
  </si>
  <si>
    <t>Frullania inflata Gottsche</t>
  </si>
  <si>
    <t>Grimmia atrata Hornsch.</t>
  </si>
  <si>
    <t>Grimmia decipiens (Schultz) Lindb.</t>
  </si>
  <si>
    <t>Grimmia fuscolutea Hook.</t>
  </si>
  <si>
    <t>Gymnomitrion commutatum (Limpr.) Schiffn.</t>
  </si>
  <si>
    <t>Gymnomitrion revolutum (Nees) H.Philib.</t>
  </si>
  <si>
    <t>Harpalejeunea molleri (Steph.) Grolle</t>
  </si>
  <si>
    <t>Hennediella heimii (Hedw.) R.H.Zander</t>
  </si>
  <si>
    <t>Lejeunea lamacerina (Steph.) Schiffn.</t>
  </si>
  <si>
    <t>Leptodontium styriacum (Jur.) Limpr.</t>
  </si>
  <si>
    <t>Mannia gracilis (F.Weber) D.B.Schill &amp; D.G.Long</t>
  </si>
  <si>
    <t>Marsupella boeckii (Austin) Kaal.</t>
  </si>
  <si>
    <t>Marsupella sparsifolia (Lindb.) Dumort.</t>
  </si>
  <si>
    <t>Mielichhoferia elongata (Hook.) Hornsch.</t>
  </si>
  <si>
    <t>Mielichhoferia mielichhoferiana (Funck) Loeske</t>
  </si>
  <si>
    <t>Orthotrichum laevigatum J.E.Zetterst.</t>
  </si>
  <si>
    <t>Plagiochasma rupestre (J.R.Forst. &amp; G.Forst.) Steph.</t>
  </si>
  <si>
    <t>Plagiochila exigua (Taylor) Taylor</t>
  </si>
  <si>
    <t>Plagiothecium piliferum (Sw.) Schimp.</t>
  </si>
  <si>
    <t>Pseudoleskea artariae Thér.</t>
  </si>
  <si>
    <t>Pseudoleskeella rupestris (Berggr.) Hedenäs &amp; L.Söderstr.</t>
  </si>
  <si>
    <t>Racomitrium nivale (Köckinger &amp; al.) Köckinger</t>
  </si>
  <si>
    <t>Riccia ciliifera Link</t>
  </si>
  <si>
    <t>Schistidium brunnescens Limpr.</t>
  </si>
  <si>
    <t>Schistidium brunnescens Limpr. subsp. brunnescens</t>
  </si>
  <si>
    <t>Schistidium brunnescens subsp. griseum (Nees &amp; Hornsch.) H.H.Blom</t>
  </si>
  <si>
    <t>Schistidium confusum H.H.Blom</t>
  </si>
  <si>
    <t>Schistidium flaccidum (De Not.) Ochyra</t>
  </si>
  <si>
    <t>Schistidium frigidum H.H.Blom</t>
  </si>
  <si>
    <t>Schistidium grande Poelt</t>
  </si>
  <si>
    <t>Schistidium pruinosum (Schimp.) G.Roth</t>
  </si>
  <si>
    <t>Schistidium pulchrum H.H.Blom</t>
  </si>
  <si>
    <t>Schistidium sordidum I.Hagen</t>
  </si>
  <si>
    <t>Schistidium teretinerve (Limpr.) Limpr.</t>
  </si>
  <si>
    <t>Schistidium umbrosum (J.E.Zetterst.) H.H.Blom</t>
  </si>
  <si>
    <t>Schistidium venetum H.H.Blom</t>
  </si>
  <si>
    <t>Scopelophila ligulata (Spruce) Spruce</t>
  </si>
  <si>
    <t>Scorpiurium circinatum (Bruch) M.Fleisch. &amp; Loeske</t>
  </si>
  <si>
    <t>Seligeria calcarea (Hedw.) Bruch &amp; Schimp.</t>
  </si>
  <si>
    <t>Seligeria carniolica (Breidl. &amp; Beck) Nyholm</t>
  </si>
  <si>
    <t>Seligeria oelandica C.E.O.Jensen &amp; Medelius</t>
  </si>
  <si>
    <t>Seligeria patula (Lindb.) I.Hagen</t>
  </si>
  <si>
    <t>Syntrichia fragilis (Taylor) Ochyra</t>
  </si>
  <si>
    <t>Syntrichia sinensis (Müll.Hal.) Ochyra</t>
  </si>
  <si>
    <t>Timmiella anomala (Bruch &amp; Schimp.) Limpr.</t>
  </si>
  <si>
    <t>Tortella nitida (Lindb.) Broth.</t>
  </si>
  <si>
    <t>Tortula cernua (Huebener) Lindb.</t>
  </si>
  <si>
    <t>Tortula muralis subsp. obtusifolia (Schwägr.) Culm.</t>
  </si>
  <si>
    <t>Nebria cordicollis crypticola Ledoux &amp; Roux, 25</t>
  </si>
  <si>
    <t>Abax oblongus (Dejean, 1831)</t>
  </si>
  <si>
    <t>Bembidion jacqueti</t>
  </si>
  <si>
    <t>Bembidion magellense alpicola</t>
  </si>
  <si>
    <t>Bembidion pyrenaeumpoenini</t>
  </si>
  <si>
    <t>Bembidion rhaeticum Heer, 1837</t>
  </si>
  <si>
    <t>Harpalus solitaris</t>
  </si>
  <si>
    <t>Laemostenus macropus (Chaudoir, 1861)</t>
  </si>
  <si>
    <t>Leistus montanus rhaeticus Heer, 1837</t>
  </si>
  <si>
    <t>Nebria cordicollis escheri Heer, 1837</t>
  </si>
  <si>
    <t>Nebria cordicollis gracilis K. Daniel &amp; J. Daniel, 189</t>
  </si>
  <si>
    <t>Nebria cordicollis tenuissima Bänninger, 1925</t>
  </si>
  <si>
    <t>Nebria heeri K. Daniel, 193</t>
  </si>
  <si>
    <t>Oreonebria angusticollis</t>
  </si>
  <si>
    <t>Trechus laevipes</t>
  </si>
  <si>
    <t>Trechus tenuilimbatus K. Daniel &amp; J. Daniel, 1898</t>
  </si>
  <si>
    <t>Abrothallus caerulescens</t>
  </si>
  <si>
    <t>Arthonia glacialis</t>
  </si>
  <si>
    <t>Arthonia neglectula</t>
  </si>
  <si>
    <t>Capronia thamnoliae</t>
  </si>
  <si>
    <t>Carbonea vitellinaria</t>
  </si>
  <si>
    <t>Catillaria stereocaulorum</t>
  </si>
  <si>
    <t>Cercidospora cecidiiformans</t>
  </si>
  <si>
    <t>Cercidospora epipolytropa</t>
  </si>
  <si>
    <t>Cercidospora thamnoliicola</t>
  </si>
  <si>
    <t>Corticium silviae</t>
  </si>
  <si>
    <t>Endococcus macrosporus</t>
  </si>
  <si>
    <t>Endococcus perpusillus</t>
  </si>
  <si>
    <t>Endohyalina insularis</t>
  </si>
  <si>
    <t>Karschia talcophila</t>
  </si>
  <si>
    <t>Lambiella insularis</t>
  </si>
  <si>
    <t>Lasiosphaeriopsis stereocaulicola</t>
  </si>
  <si>
    <t>Lichenochora constrictella</t>
  </si>
  <si>
    <t>Lichenostigma cosmopolites</t>
  </si>
  <si>
    <t>Lichenothelia rugosa</t>
  </si>
  <si>
    <t>Merismatium thamnoliicola</t>
  </si>
  <si>
    <t>Muellerella ventosicola</t>
  </si>
  <si>
    <t>Polycoccum sporastatiae</t>
  </si>
  <si>
    <t>Polycoccum trypethelioides</t>
  </si>
  <si>
    <t>Polycoccum ventosicola</t>
  </si>
  <si>
    <t>Rhagadostoma lichenicola</t>
  </si>
  <si>
    <t>Rosellinula haplospora</t>
  </si>
  <si>
    <t>Sclerococcum sphaerale</t>
  </si>
  <si>
    <t>Sphaerellothecium leratianum</t>
  </si>
  <si>
    <t>Sphaerellothecium thamnoliae</t>
  </si>
  <si>
    <t>Stigmidium fuscatae</t>
  </si>
  <si>
    <t>Stigmidium squamariae</t>
  </si>
  <si>
    <t>Stigmidium tabacinae</t>
  </si>
  <si>
    <t>Stigmidium xanthoparmeliarum</t>
  </si>
  <si>
    <t>Brevantennia siederi</t>
  </si>
  <si>
    <t>Dahlica simplonica</t>
  </si>
  <si>
    <t>Dahlica ticinensis</t>
  </si>
  <si>
    <t>Dahlica vaudella Hättenschwiler, 199</t>
  </si>
  <si>
    <t>Eumasia parietariella</t>
  </si>
  <si>
    <t>Holoarctia cervini</t>
  </si>
  <si>
    <t>Oeneis glacialis</t>
  </si>
  <si>
    <t>Oreopsyche tenella</t>
  </si>
  <si>
    <t>Pseudobankesia alpestrella</t>
  </si>
  <si>
    <t>Pseudobankesia contractella</t>
  </si>
  <si>
    <t>Synansphecia triannuliformis</t>
  </si>
  <si>
    <t>aff. Lecania cyrtellina (Nyl.) Sandst.</t>
  </si>
  <si>
    <t>Arthrorhaphis vacillans</t>
  </si>
  <si>
    <t>Mycobilimbia lobulata</t>
  </si>
  <si>
    <t>Chilostoma achates achates (Rossmässler, 1835)</t>
  </si>
  <si>
    <t>Chilostoma adelozona adelozona (Strobel, 1857)</t>
  </si>
  <si>
    <t>Chilostoma adelozona rhaeticum (Strobel, 1857)</t>
  </si>
  <si>
    <t>Chilostoma cingulatum cingulatum</t>
  </si>
  <si>
    <t>Chilostoma cingulatum tigrinum (De Cristofori &amp; Jan, 1832)</t>
  </si>
  <si>
    <t>Chilostoma glaciale (A. Férussac, 1832)</t>
  </si>
  <si>
    <t>Chilostoma zonatum (S. Studer, 182)</t>
  </si>
  <si>
    <t>Chondrina generosensis H. Nordsieck, 1962</t>
  </si>
  <si>
    <t>Chondrina megacheilos (De Cristofori &amp; Jan, 1832)</t>
  </si>
  <si>
    <t>Granaria illyrica (Rossmässler, 1835)</t>
  </si>
  <si>
    <t>Granopupa granum (Draparnaud, 181)</t>
  </si>
  <si>
    <t>Lauria cylindracea</t>
  </si>
  <si>
    <t>Lauria sempronii</t>
  </si>
  <si>
    <t>Tandonia nigra (K. Pfeiffer, 1849)</t>
  </si>
  <si>
    <t>Trochulus caelatus (S. Studer, 182)</t>
  </si>
  <si>
    <t>Achillea atrata L.</t>
  </si>
  <si>
    <t>Achillea erba-rotta subsp. moschata (Wulfen) Vacc.</t>
  </si>
  <si>
    <t>Achillea nana L.</t>
  </si>
  <si>
    <t>Aconitum anthora L.</t>
  </si>
  <si>
    <t>Adenostyles leucophylla (Willd.) Rchb.</t>
  </si>
  <si>
    <t>Aethionema saxatile (L.) R. Br.</t>
  </si>
  <si>
    <t>Alyssoides utriculata (L.) Moench</t>
  </si>
  <si>
    <t>Androsace alpina (L.) Lam.</t>
  </si>
  <si>
    <t>Androsace helvetica (L.) All.</t>
  </si>
  <si>
    <t>Androsace lactea L.</t>
  </si>
  <si>
    <t>Androsace pubescens DC.</t>
  </si>
  <si>
    <t>Androsace vandellii (Turra) Chiov.</t>
  </si>
  <si>
    <t>Anogramma leptophylla (L.) Link</t>
  </si>
  <si>
    <t>Aquilegia einseleana F. W. Schultz</t>
  </si>
  <si>
    <t>Arabis bellidifolia subsp. stellulata (Bertol.) Greuter &amp; Burdet</t>
  </si>
  <si>
    <t>Arabis serpillifolia Vill.</t>
  </si>
  <si>
    <t>Arenaria multicaulis L.</t>
  </si>
  <si>
    <t>Artemisia borealis Pall.</t>
  </si>
  <si>
    <t>Artemisia genipi Weber</t>
  </si>
  <si>
    <t>Artemisia glacialis L.</t>
  </si>
  <si>
    <t>Artemisia nivalis Braun-Blanq.</t>
  </si>
  <si>
    <t>Artemisia umbelliformis Lam.</t>
  </si>
  <si>
    <t>Asplenium ×alternifolium Wulfen</t>
  </si>
  <si>
    <t>Asplenium billotii F. W. Schultz</t>
  </si>
  <si>
    <t>Asplenium cuneifolium Viv.</t>
  </si>
  <si>
    <t>Asplenium fissum Willd.</t>
  </si>
  <si>
    <t>Asplenium fontanum (L.) Bernh.</t>
  </si>
  <si>
    <t>Asplenium foreziense Magnier</t>
  </si>
  <si>
    <t>Athamanta cretensis L.</t>
  </si>
  <si>
    <t>Athyrium distentifolium Opiz</t>
  </si>
  <si>
    <t>Bupleurum stellatum L.</t>
  </si>
  <si>
    <t>Campanula cenisia L.</t>
  </si>
  <si>
    <t>Campanula cochleariifolia Lam.</t>
  </si>
  <si>
    <t>Campanula excisa Murith</t>
  </si>
  <si>
    <t>Cardaminopsis arenosa subsp. borbasii (Zapa?.) H. Scholz</t>
  </si>
  <si>
    <t>Carex brachystachys Schrank</t>
  </si>
  <si>
    <t>Carex mucronata All.</t>
  </si>
  <si>
    <t>Centranthus angustifolius (Mill.) DC.</t>
  </si>
  <si>
    <t>Cerastium austroalpinum Kunz</t>
  </si>
  <si>
    <t>Cerastium latifolium L.</t>
  </si>
  <si>
    <t>Cerastium pedunculatum Gaudin</t>
  </si>
  <si>
    <t>Cerastium uniflorum Clairv.</t>
  </si>
  <si>
    <t>Crepis pygmaea L.</t>
  </si>
  <si>
    <t>Crepis rhaetica Hegetschw.</t>
  </si>
  <si>
    <t>Crepis terglouensis (Hacq.) A. Kern.</t>
  </si>
  <si>
    <t>Cystopteris alpina (Lam.) Desv.</t>
  </si>
  <si>
    <t>Daphne alpina L.</t>
  </si>
  <si>
    <t>Doronicum clusii (All.) Tausch</t>
  </si>
  <si>
    <t>Doronicum grandiflorum Lam.</t>
  </si>
  <si>
    <t>Draba dubia Suter</t>
  </si>
  <si>
    <t>Draba fladnizensis Wulfen</t>
  </si>
  <si>
    <t>Draba incana L.</t>
  </si>
  <si>
    <t>Draba ladina Braun-Blanq.</t>
  </si>
  <si>
    <t>Draba thomasii W. D. J. Koch</t>
  </si>
  <si>
    <t>Draba tomentosa Clairv.</t>
  </si>
  <si>
    <t>Dryopteris villarii (Bellardi) Schinz &amp; Thell.</t>
  </si>
  <si>
    <t>Epilobium collinum C. C. Gmel.</t>
  </si>
  <si>
    <t>Epilobium lanceolatum Sebast. &amp; Mauri</t>
  </si>
  <si>
    <t>Erigeron gaudinii Brügger</t>
  </si>
  <si>
    <t>Erinus alpinus L.</t>
  </si>
  <si>
    <t>Eritrichium nanum (L.) Gaudin</t>
  </si>
  <si>
    <t>Erysimum ochroleucum (Schleich.) DC.</t>
  </si>
  <si>
    <t>Festuca alpina Suter</t>
  </si>
  <si>
    <t>Festuca rupicaprina (Hack.) A. Kern.</t>
  </si>
  <si>
    <t>Festuca stenantha (Hack.) K. Richt.</t>
  </si>
  <si>
    <t>Galium megalospermum All.</t>
  </si>
  <si>
    <t>Gentiana bavarica subsp. subacaulis (Schleich.) G. Mull.</t>
  </si>
  <si>
    <t>Gentiana orbicularis Schur</t>
  </si>
  <si>
    <t>Gentiana schleicheri (Vacc.) Kunz</t>
  </si>
  <si>
    <t>Geum reptans L.</t>
  </si>
  <si>
    <t>Herniaria alpina Chaix</t>
  </si>
  <si>
    <t>Hieracium alpicola Steud. &amp; Hochst.</t>
  </si>
  <si>
    <t>Hieracium amplexicaule L.</t>
  </si>
  <si>
    <t>Hieracium bupleuroides C. C. Gmel.</t>
  </si>
  <si>
    <t>Hieracium glaucum All.</t>
  </si>
  <si>
    <t>Hieracium humile Jacq.</t>
  </si>
  <si>
    <t>Hieracium intybaceum All.</t>
  </si>
  <si>
    <t>Hieracium schmidtii aggr.</t>
  </si>
  <si>
    <t>Hieracium tomentosum L.</t>
  </si>
  <si>
    <t>Hypericum coris L.</t>
  </si>
  <si>
    <t>Iberis intermedia Guers.</t>
  </si>
  <si>
    <t>Kernera saxatilis (L.) Sweet</t>
  </si>
  <si>
    <t>Leontodon hispidus subsp. hyoseroides (Rchb.) Murr</t>
  </si>
  <si>
    <t>Leontodon hispidus subsp. pseudocrispus (Bisch.) Murr</t>
  </si>
  <si>
    <t>Leontodon montanus Lam.</t>
  </si>
  <si>
    <t>Leucanthemum halleri (Vitman) Ducommun</t>
  </si>
  <si>
    <t>Linaria alpina (L.) Mill. subsp. alpina</t>
  </si>
  <si>
    <t>Linaria alpina subsp. petraea (Jord.) Rouy</t>
  </si>
  <si>
    <t>Matthiola valesiaca Boiss.</t>
  </si>
  <si>
    <t>Minuartia cherlerioides subsp. rionii (Gremli) Friedrich</t>
  </si>
  <si>
    <t>Minuartia rostrata (Pers.) Rchb.</t>
  </si>
  <si>
    <t>Minuartia rupestris (Scop.) Schinz &amp; Thell.</t>
  </si>
  <si>
    <t>Moehringia ciliata (Scop.) Dalla Torre</t>
  </si>
  <si>
    <t>Moehringia muscosa L.</t>
  </si>
  <si>
    <t>Murbeckiella pinnatifida (Lam.) Rothm.</t>
  </si>
  <si>
    <t>Notholaena marantae (L.) Desv.</t>
  </si>
  <si>
    <t>Oxyria digyna (L.) Hill</t>
  </si>
  <si>
    <t>Oxytropis fetida (Vill.) DC.</t>
  </si>
  <si>
    <t>Papaver aurantiacum Loisel.</t>
  </si>
  <si>
    <t>Papaver occidentale (Markgr.) H. E. Hess &amp; Landolt</t>
  </si>
  <si>
    <t>Papaver sendtneri Hayek</t>
  </si>
  <si>
    <t>Pedicularis aspleniifolia Willd.</t>
  </si>
  <si>
    <t>Petasites paradoxus (Retz.) Baumg.</t>
  </si>
  <si>
    <t>Phyteuma hedraianthifolium Rich. Schulz</t>
  </si>
  <si>
    <t>Phyteuma humile Gaudin</t>
  </si>
  <si>
    <t>Phyteuma scheuchzeri All.</t>
  </si>
  <si>
    <t>Poa cenisia All.</t>
  </si>
  <si>
    <t>Poa glauca Vahl</t>
  </si>
  <si>
    <t>Poa laxa Haenke</t>
  </si>
  <si>
    <t>Poa minor Gaudin</t>
  </si>
  <si>
    <t>Polypodium cambricum L.</t>
  </si>
  <si>
    <t>Polypodium interjectum Shivas</t>
  </si>
  <si>
    <t>Polypodium vulgare L.</t>
  </si>
  <si>
    <t>Potentilla caulescens L.</t>
  </si>
  <si>
    <t>Primula auricula L.</t>
  </si>
  <si>
    <t>Primula hirsuta All.</t>
  </si>
  <si>
    <t>Primula latifolia Lapeyr.</t>
  </si>
  <si>
    <t>Pritzelago alpina (L.) Kuntze subsp. alpina</t>
  </si>
  <si>
    <t>Ranunculus glacialis L.</t>
  </si>
  <si>
    <t>Ranunculus parnassiifolius L.</t>
  </si>
  <si>
    <t>Ranunculus seguieri Vill.</t>
  </si>
  <si>
    <t>Rhamnus pumila Turra</t>
  </si>
  <si>
    <t>Rhodiola rosea L.</t>
  </si>
  <si>
    <t>Salix serpillifolia Scop.</t>
  </si>
  <si>
    <t>Saussurea alpina subsp. depressa (Gren.) Nyman</t>
  </si>
  <si>
    <t>Saxifraga ×kochii Hornung</t>
  </si>
  <si>
    <t>Saxifraga aphylla Sternb.</t>
  </si>
  <si>
    <t>Saxifraga aspera L.</t>
  </si>
  <si>
    <t>Saxifraga biflora All.</t>
  </si>
  <si>
    <t>Saxifraga bryoides L.</t>
  </si>
  <si>
    <t>Saxifraga cotyledon L.</t>
  </si>
  <si>
    <t>Saxifraga diapensioides Bellardi</t>
  </si>
  <si>
    <t>Saxifraga exarata Vill. subsp. exarata</t>
  </si>
  <si>
    <t>Saxifraga muscoides All.</t>
  </si>
  <si>
    <t>Saxifraga oppositifolia L. subsp. oppositifolia</t>
  </si>
  <si>
    <t>Saxifraga paniculata Mill.</t>
  </si>
  <si>
    <t>Saxifraga retusa Gouan subsp. retusa</t>
  </si>
  <si>
    <t>Sedum alpestre Vill.</t>
  </si>
  <si>
    <t>Senecio doronicum (L.) L.</t>
  </si>
  <si>
    <t>Silene pusilla Waldst. &amp; Kit.</t>
  </si>
  <si>
    <t>Silene saxifraga L.</t>
  </si>
  <si>
    <t>Silene vulgaris subsp. glareosa (Jord.) Marsden-Jones &amp; Turrill</t>
  </si>
  <si>
    <t>Silene vulgaris subsp. prostrata (Gaudin) Schinz &amp; Thell.</t>
  </si>
  <si>
    <t>Spergularia segetalis (L.) G. Don</t>
  </si>
  <si>
    <t>Taraxacum ceratophorum aggr.</t>
  </si>
  <si>
    <t>Taraxacum pacheri Sch. Bip.</t>
  </si>
  <si>
    <t>Thlaspi rotundifolium (L.) Gaudin subsp. rotundifolium</t>
  </si>
  <si>
    <t>Thlaspi rotundifolium subsp. corymbosum Gremli</t>
  </si>
  <si>
    <t>Trisetum distichophyllum (Vill.) P. Beauv.</t>
  </si>
  <si>
    <t>Trisetum spicatum (L.) K. Richt.</t>
  </si>
  <si>
    <t>Valeriana montana L.</t>
  </si>
  <si>
    <t>Valeriana saxatilis L.</t>
  </si>
  <si>
    <t>Valeriana supina Ard.</t>
  </si>
  <si>
    <t>Veronica fruticulosa L.</t>
  </si>
  <si>
    <t>Viola cenisia L.</t>
  </si>
  <si>
    <t>Woodsia alpina (Bolton) Gray</t>
  </si>
  <si>
    <t>Woodsia ilvensis (L.) R. Br.</t>
  </si>
  <si>
    <t>Woodsia pulchella Bertol.</t>
  </si>
  <si>
    <t>Anthophora quadrimaculata</t>
  </si>
  <si>
    <t>Xylocopa violacea</t>
  </si>
  <si>
    <t>Dicranella schreberiana (Hedw.) Dixon</t>
  </si>
  <si>
    <t>Orthotrichum cupulatum Brid.</t>
  </si>
  <si>
    <t>Schistidium crassipilum H.H.Blom</t>
  </si>
  <si>
    <t>Schistidium elegantulum H.H.Blom subsp. elegantulum</t>
  </si>
  <si>
    <t>Schistidium papillosum Culm.</t>
  </si>
  <si>
    <t>Phytoecia nigricornis</t>
  </si>
  <si>
    <t>Calathus rubripes</t>
  </si>
  <si>
    <t>Arrhenia retiruga</t>
  </si>
  <si>
    <t>Arrhenia rickenii</t>
  </si>
  <si>
    <t>Endophyllum sempervivi</t>
  </si>
  <si>
    <t>Erysiphe sordida</t>
  </si>
  <si>
    <t>Galerina griseipes</t>
  </si>
  <si>
    <t>Lacrymaria pyrotricha (Holmsk.)</t>
  </si>
  <si>
    <t>Lamprospora retispora</t>
  </si>
  <si>
    <t>Milesia murariae</t>
  </si>
  <si>
    <t>Mycena clavicularis (Fr.) Gillet</t>
  </si>
  <si>
    <t>Octospora coccinea</t>
  </si>
  <si>
    <t>Puccinia carthami</t>
  </si>
  <si>
    <t>Trochila craterium</t>
  </si>
  <si>
    <t>Arabis scabra All.</t>
  </si>
  <si>
    <t>Bromus commutatus Schrad. subsp. commutatus</t>
  </si>
  <si>
    <t>Coincya cheiranthos (Vill.) Greuter &amp; Burdet</t>
  </si>
  <si>
    <t>Fumaria capreolata L.</t>
  </si>
  <si>
    <t>Hymenolobus pauciflorus (W. D. J. Koch) Schinz &amp; Thell.</t>
  </si>
  <si>
    <t>Isatis tinctoria L.</t>
  </si>
  <si>
    <t>Lolium remotum Schrank</t>
  </si>
  <si>
    <t>Malva alcea L.</t>
  </si>
  <si>
    <t>Orobanche picridis F. W. Schultz</t>
  </si>
  <si>
    <t>Parietaria officinalis L.</t>
  </si>
  <si>
    <t>Plantago arenaria Waldst. &amp; Kit.</t>
  </si>
  <si>
    <t>Polycarpon tetraphyllum (L.) L.</t>
  </si>
  <si>
    <t>Sagina apetala Ard. subsp. apetala</t>
  </si>
  <si>
    <t>Sedum hispanicum L.</t>
  </si>
  <si>
    <t>Sideritis montana L.</t>
  </si>
  <si>
    <t>Stellaria pallida (Dumort.) Crép.</t>
  </si>
  <si>
    <t>Tribulus terrestris L.</t>
  </si>
  <si>
    <t>Veronica polita Fr.</t>
  </si>
  <si>
    <t>Fabronia major De Not.</t>
  </si>
  <si>
    <t>Agrocybe praecox</t>
  </si>
  <si>
    <t>Amanita vaginata</t>
  </si>
  <si>
    <t>Boletus luridus</t>
  </si>
  <si>
    <t>Boletus radicans</t>
  </si>
  <si>
    <t>Boletus rhodopurpureus</t>
  </si>
  <si>
    <t>Bovista aestivalis</t>
  </si>
  <si>
    <t>Bovista plumbea</t>
  </si>
  <si>
    <t>Calocybe gambosa</t>
  </si>
  <si>
    <t>Chroogomphus helveticus</t>
  </si>
  <si>
    <t>Chroogomphus rutilus</t>
  </si>
  <si>
    <t>Clitocybe rivulosa</t>
  </si>
  <si>
    <t>Daedalea quercina</t>
  </si>
  <si>
    <t>Dendrothele acerina</t>
  </si>
  <si>
    <t>Gymnopus acervatus</t>
  </si>
  <si>
    <t>Gyroporus castaneus</t>
  </si>
  <si>
    <t>Helvella acetabulum</t>
  </si>
  <si>
    <t>Helvella crispa</t>
  </si>
  <si>
    <t>Hericium erinaceus</t>
  </si>
  <si>
    <t>Hygrocybe conica</t>
  </si>
  <si>
    <t>Hygrocybe irrigata</t>
  </si>
  <si>
    <t>Hygrocybe psittacina</t>
  </si>
  <si>
    <t>Inocybe rimosa</t>
  </si>
  <si>
    <t>Laccaria laccata</t>
  </si>
  <si>
    <t>Lactarius evosmus</t>
  </si>
  <si>
    <t>Lactarius flexuosus</t>
  </si>
  <si>
    <t>Lactarius quietus</t>
  </si>
  <si>
    <t>Lepiota xanthophylla</t>
  </si>
  <si>
    <t>Lepista sordida</t>
  </si>
  <si>
    <t>Marasmius oreades</t>
  </si>
  <si>
    <t>Melanophyllum haematospermum</t>
  </si>
  <si>
    <t>Panaeolus foenisecii</t>
  </si>
  <si>
    <t>Paxillus involutus</t>
  </si>
  <si>
    <t>Phellinus contiguus</t>
  </si>
  <si>
    <t>Phellinus ferruginosus</t>
  </si>
  <si>
    <t>Phellinus laevigatus</t>
  </si>
  <si>
    <t>Pholiota squarrosa</t>
  </si>
  <si>
    <t>Psathyrella candolleana</t>
  </si>
  <si>
    <t>Rickenella fibula</t>
  </si>
  <si>
    <t>Russula parazurea</t>
  </si>
  <si>
    <t>Russula pectinatoides</t>
  </si>
  <si>
    <t>Russula vesca</t>
  </si>
  <si>
    <t>Scleroderma citrinum</t>
  </si>
  <si>
    <t>Scleroderma verrucosum</t>
  </si>
  <si>
    <t>Strobilurus esculentus</t>
  </si>
  <si>
    <t>Strobilurus tenacellus</t>
  </si>
  <si>
    <t>Suillus grevillei</t>
  </si>
  <si>
    <t>Tricholoma scalpturatum</t>
  </si>
  <si>
    <t>Tricholoma terreum</t>
  </si>
  <si>
    <t>Xylodon sambuci</t>
  </si>
  <si>
    <t>Ciconia ciconia</t>
  </si>
  <si>
    <t>Ptyonopragne rupestris</t>
  </si>
  <si>
    <t>Hypsugo savii</t>
  </si>
  <si>
    <t>Myotis crypticus</t>
  </si>
  <si>
    <t>Myotis mystacinus</t>
  </si>
  <si>
    <t>Myotis nattereri</t>
  </si>
  <si>
    <t>Nyctalus noctula</t>
  </si>
  <si>
    <t>Pipistrellus nathusii</t>
  </si>
  <si>
    <t>Circus pygargus</t>
  </si>
  <si>
    <t>Falco tinnunculus Linnaeus, 1758</t>
  </si>
  <si>
    <t>Picus viridis</t>
  </si>
  <si>
    <t>Sylvia borin (Boddaert, 1783)</t>
  </si>
  <si>
    <t>Tyto alba (Scopoli, 1769)</t>
  </si>
  <si>
    <t>Vanellus vanellus (Linnaeus, 1758)</t>
  </si>
  <si>
    <t>n</t>
  </si>
  <si>
    <t>Sorex araneus</t>
  </si>
  <si>
    <t>Sorex coronatus</t>
  </si>
  <si>
    <t>Anguis fragilis</t>
  </si>
  <si>
    <t>Anguis veronensis</t>
  </si>
  <si>
    <t>Natrix natrix</t>
  </si>
  <si>
    <t>Podarcis muralis</t>
  </si>
  <si>
    <t>Vipera berus</t>
  </si>
  <si>
    <t>Zamenis longissimus</t>
  </si>
  <si>
    <t>Zootoca vivipara</t>
  </si>
  <si>
    <t>Bombina variegata (Linnaeus, 1758)</t>
  </si>
  <si>
    <t>Bufo bufo (Linnaeus, 1758)</t>
  </si>
  <si>
    <t>Epidalea calamita (Laurenti, 1768)</t>
  </si>
  <si>
    <t>Hyla intermedia Boulenger, 1882</t>
  </si>
  <si>
    <t>Lissotriton vulgaris (Linnaeus, 1758) s.l.</t>
  </si>
  <si>
    <t>Rana dalmatina Bonaparte, 1840</t>
  </si>
  <si>
    <t>Rana latastei Boulanger, 1879</t>
  </si>
  <si>
    <t>Salamandra salamandra (Linnaeus, 1758)</t>
  </si>
  <si>
    <t>Triturus carnifex (Laurenti, 1768)</t>
  </si>
  <si>
    <t>Triturus cristatus (Laurenti, 1768)</t>
  </si>
  <si>
    <t>Neomys anomalus Cabrera, 1907</t>
  </si>
  <si>
    <t>Natrix maura</t>
  </si>
  <si>
    <t>Natrix tessellata</t>
  </si>
  <si>
    <t>GROUP</t>
  </si>
  <si>
    <t>Organismgruppe</t>
  </si>
  <si>
    <t>Eindeutiger Taxonidentifikator</t>
  </si>
  <si>
    <t>Artenname</t>
  </si>
  <si>
    <t>PRIO</t>
  </si>
  <si>
    <t>Nationalpriorität</t>
  </si>
  <si>
    <t>GRP_WEIGHT</t>
  </si>
  <si>
    <t>Gewicht, das dem Taxon bei der Berechnung der Qualität gegeben wird</t>
  </si>
  <si>
    <t>GUILD</t>
  </si>
  <si>
    <t>Gildenummer</t>
  </si>
  <si>
    <t>Variable</t>
  </si>
  <si>
    <t>Beschreibung</t>
  </si>
  <si>
    <t>Gilde, die diese Art als Qualitätsindikator einschliesst</t>
  </si>
  <si>
    <t>Taxon Identifikation</t>
  </si>
  <si>
    <t>taxonomische Gruppe</t>
  </si>
  <si>
    <t>Artname Synonym</t>
  </si>
  <si>
    <t>Artname deutsch</t>
  </si>
  <si>
    <t>zusätzliche Zünfte, die diese Art umfassen</t>
  </si>
  <si>
    <t>Ausbreitungsdistanz niedrigster Wert [m]</t>
  </si>
  <si>
    <t>Ausbreitungsdistanz höchster Wert [m]</t>
  </si>
  <si>
    <t>Ausbreitungsentfernung mittel [m]</t>
  </si>
  <si>
    <t>Heimatbereich niedrigster Wert [m]</t>
  </si>
  <si>
    <t>Heimatbereich höchster Wert [m]</t>
  </si>
  <si>
    <t>mittlerer Heimatbereich [m]</t>
  </si>
  <si>
    <t>Ausbreitungsdistanz zusätzliche Informationen</t>
  </si>
  <si>
    <t>Heimbereich zusätzliche Informationen</t>
  </si>
  <si>
    <t>Verbreitungsart</t>
  </si>
  <si>
    <t>Informationen über Hindernisse oder Gefahren</t>
  </si>
  <si>
    <t>Naturschutzberatung</t>
  </si>
  <si>
    <t>Informationen zur Populationsdichte</t>
  </si>
  <si>
    <t>wissenschaftliche Artname</t>
  </si>
  <si>
    <t>Höhe (Pflanzen) oder Körpergrösse (Tiere)  [m]</t>
  </si>
  <si>
    <t>Körnermass (Pflanzen)  [mg]</t>
  </si>
  <si>
    <t>Körnergrosse (Pflanzen)  [mg]</t>
  </si>
  <si>
    <t>Informationen von Quellen: Jahr | Land | Link zur Datenquelle</t>
  </si>
  <si>
    <t xml:space="preserve">Raumgestützte Analysemodelle sind am genauesten, wenn sie anhand artspezifischer naturkundlicher Daten parametrisiert werden. Informationen über die Ausbreitungsdistanz (wie weit sich ein Organismus von seiner Geburtspopulation entfernt) und die Grösse des Aktionsraums (die räumliche Ausdehnung der täglichen Aktivitäten eines Organismus) sind häufig verwendete Dateneingaben. 
Hier stellen wir einen Datensatz mit wichtigen naturkundlichen Informationen zu Indikatorarten in der Schweiz zur Verfügung. Die Daten können als Eingaben für die räumliche Modellierung und Analyse mit der in dieses Toolkit beschriebenen Software verwendet werden. Die Artenliste wurde von InfoSpecies erstellt, welche eine Analyse des Flächenbedarfs für Gilden von Arten durchgeführt hat. Gilden sind hier als Gruppen von Arten definiert, die einen Lebensraumtyp teilen. Jede Gilde hat spezifische Indikatorarten, auf die wir uns bei der Zusammenstellung des Datensatzes konzentriert haben.
Wir haben Daten aus Forschungs- und Fachpublikationen, sowie aus verfügbaren Datenbanken mit naturkundlichen Daten zu Arten zusammengestellt. Zusätzlich zu den Ausbreitungsentfernungen und den Grössen der Aktionsräume (standardisiert auf Meter) haben wir, soweit verfügbar, folgende Angaben aufgenommen: Körpergrösse oder Samengrösse, Informationen zu Bewegungsbarrieren für diese Art, Schutzempfehlungen für diese Art und Informationen zur Populationsdichte. Wir haben auch die Liste der Ressourcen und Datenbanken beigefügt, die wir zur Erstellung des Datensatzes verwendet haben.
Weitere Informationen:
•Wir haben bei vielen Arten mehrere Werte für die Ausbreitungsdistanz und die Grösse des Aktionsraums gefunden, und die Werte wurden in unterschiedlicher Form angegeben, d. h. als Einzelwerte, Bereiche, Mittelwerte und Mediane. Um diesem Umstand Rechnung zu tragen, stellen wir den Datensatz in zwei Formen zur Verfügung: Zunächst in „langer“ Form, wobei jeder Eintrag für eine bestimmte Art separat aufgeführt ist. Hier werden die Ausbreitungsdistanz und die Grösse des Aktionsraums als Minimum, Maximum und Mittelwert angegeben. Beachten Sie, dass die Daten in der „langen“ Form viele leere Zellen enthalten, in denen keine Informationen zu einer bestimmten Art verfügbar waren. Zweitens erscheinen die Daten in einer zusammengefassten Form. Dabei haben wir für die Ausbreitungsdistanz und die Grösse des Aktionsraums die Mittelwerte der jeweiligen Mindestdistanzen berechnet. Für die Körpergrösse, Samengrösse, und Samenmasse wurden hingegen die allgemeinen Mittelwerte aus der langen Form übernommen.  Die Verwendung der Mindestdistanzen bietet eine konservativere Schätzung für Planungszwecke, um sicherzustellen, dass die empfohlenen Massnahmen auch für Arten mit geringerer Ausbreitungsfähigkeit funktionieren.
•Die Texteinträge im Datensatz (Bewegungsbarrieren, Informationen zur Populationsdichte usw.) können auf Deutsch oder Englisch angezeigt werden. Wir haben die Originalsprache der für diesen Eintrag zitierten Quelle verwendet.
•Die letzten beiden Registerkarten des Datensatzes enthalten öffentlich zugängliche Daten von InfoSpecies, die alle Arten in jeder Gilde auflisten und Metadaten für die Liste bereitstellen.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</si>
</sst>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b/>
      <sz val="12"/>
      <color theme="1"/>
      <name val="Aptos Narrow"/>
      <family val="2"/>
      <scheme val="minor"/>
    </font>
    <font>
      <u/>
      <sz val="12"/>
      <color theme="10"/>
      <name val="Aptos Narrow"/>
      <family val="2"/>
      <scheme val="minor"/>
    </font>
    <font>
      <b/>
      <sz val="11"/>
      <name val="Aptos Narrow"/>
      <family val="2"/>
      <scheme val="minor"/>
    </font>
    <font>
      <sz val="12"/>
      <name val="Aptos Narrow"/>
      <family val="2"/>
      <scheme val="minor"/>
    </font>
    <font>
      <sz val="11"/>
      <name val="Aptos Narrow"/>
      <family val="2"/>
    </font>
    <font>
      <b/>
      <sz val="11"/>
      <color theme="1"/>
      <name val="Aptos Narrow"/>
      <family val="2"/>
      <scheme val="minor"/>
    </font>
    <font>
      <sz val="11"/>
      <color theme="1"/>
      <name val="Aptos Narrow"/>
      <family val="2"/>
      <scheme val="minor"/>
    </font>
    <font>
      <b/>
      <sz val="16"/>
      <color theme="1"/>
      <name val="Aptos Narrow"/>
      <family val="2"/>
      <scheme val="minor"/>
    </font>
    <font>
      <sz val="16"/>
      <color theme="1"/>
      <name val="Aptos Narrow"/>
      <family val="2"/>
      <scheme val="minor"/>
    </font>
    <font>
      <sz val="12"/>
      <color rgb="FF000000"/>
      <name val="Aptos Narrow"/>
      <family val="2"/>
      <scheme val="minor"/>
    </font>
    <font>
      <b/>
      <sz val="12"/>
      <color rgb="FF000000"/>
      <name val="Aptos Narrow"/>
      <family val="2"/>
      <scheme val="minor"/>
    </font>
    <font>
      <b/>
      <sz val="12"/>
      <color rgb="FF000000"/>
      <name val="Aptos Narrow"/>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3" fillId="0" borderId="0" xfId="0" applyFont="1" applyAlignment="1">
      <alignment horizontal="left" vertical="center"/>
    </xf>
    <xf numFmtId="49" fontId="3" fillId="0" borderId="0" xfId="0" applyNumberFormat="1" applyFont="1" applyAlignment="1">
      <alignment horizontal="right" vertical="center"/>
    </xf>
    <xf numFmtId="2" fontId="3" fillId="0" borderId="0" xfId="0" applyNumberFormat="1" applyFont="1" applyAlignment="1">
      <alignment horizontal="left" vertical="center"/>
    </xf>
    <xf numFmtId="49" fontId="3" fillId="0" borderId="0" xfId="0" applyNumberFormat="1" applyFont="1" applyAlignment="1">
      <alignment horizontal="left" vertical="center"/>
    </xf>
    <xf numFmtId="0" fontId="4" fillId="0" borderId="0" xfId="0" applyFont="1"/>
    <xf numFmtId="49" fontId="4" fillId="0" borderId="0" xfId="0" applyNumberFormat="1" applyFont="1" applyAlignment="1">
      <alignment horizontal="right"/>
    </xf>
    <xf numFmtId="0" fontId="4" fillId="0" borderId="0" xfId="0" applyFont="1" applyAlignment="1">
      <alignment horizontal="right"/>
    </xf>
    <xf numFmtId="0" fontId="4" fillId="0" borderId="0" xfId="1" applyFont="1" applyFill="1" applyAlignment="1"/>
    <xf numFmtId="2" fontId="4" fillId="0" borderId="0" xfId="0" applyNumberFormat="1" applyFont="1" applyAlignment="1">
      <alignment horizontal="right"/>
    </xf>
    <xf numFmtId="49" fontId="4" fillId="0" borderId="0" xfId="0" applyNumberFormat="1" applyFont="1"/>
    <xf numFmtId="2" fontId="4" fillId="0" borderId="0" xfId="0" applyNumberFormat="1" applyFont="1" applyAlignment="1">
      <alignment horizontal="center" vertical="top"/>
    </xf>
    <xf numFmtId="0" fontId="4" fillId="0" borderId="0" xfId="0" applyFont="1" applyAlignment="1">
      <alignment horizontal="left"/>
    </xf>
    <xf numFmtId="2" fontId="4" fillId="0" borderId="0" xfId="0" applyNumberFormat="1" applyFont="1" applyAlignment="1">
      <alignment horizontal="center"/>
    </xf>
    <xf numFmtId="0" fontId="4" fillId="0" borderId="0" xfId="1" applyFont="1" applyFill="1" applyBorder="1" applyAlignment="1"/>
    <xf numFmtId="2" fontId="4" fillId="0" borderId="0" xfId="0" applyNumberFormat="1" applyFont="1" applyAlignment="1">
      <alignment horizontal="left"/>
    </xf>
    <xf numFmtId="49" fontId="4" fillId="0" borderId="0" xfId="0" applyNumberFormat="1" applyFont="1" applyAlignment="1">
      <alignment horizontal="left"/>
    </xf>
    <xf numFmtId="2" fontId="4" fillId="0" borderId="0" xfId="0" quotePrefix="1" applyNumberFormat="1" applyFont="1" applyAlignment="1">
      <alignment horizontal="right"/>
    </xf>
    <xf numFmtId="0" fontId="5" fillId="0" borderId="0" xfId="0" applyFont="1" applyAlignment="1">
      <alignment horizontal="lef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8" fillId="0" borderId="0" xfId="0" applyFont="1"/>
    <xf numFmtId="0" fontId="9" fillId="0" borderId="0" xfId="0" applyFont="1"/>
    <xf numFmtId="0" fontId="1" fillId="0" borderId="0" xfId="0" applyFont="1"/>
    <xf numFmtId="0" fontId="2" fillId="0" borderId="0" xfId="1" applyFill="1"/>
    <xf numFmtId="0" fontId="10" fillId="0" borderId="0" xfId="0" applyFont="1"/>
    <xf numFmtId="0" fontId="11" fillId="0" borderId="0" xfId="0" applyFont="1" applyAlignment="1">
      <alignment horizontal="left" vertical="top"/>
    </xf>
    <xf numFmtId="0" fontId="10"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center" wrapText="1"/>
    </xf>
  </cellXfs>
  <cellStyles count="2">
    <cellStyle name="Hyperlink" xfId="1" builtinId="8"/>
    <cellStyle name="Normal" xfId="0" builtinId="0"/>
  </cellStyles>
  <dxfs count="1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3" connectionId="1" xr16:uid="{8A1A7525-82E5-9B4F-9B97-B393725C38F8}" autoFormatId="16" applyNumberFormats="0" applyBorderFormats="0" applyFontFormats="0" applyPatternFormats="0" applyAlignmentFormats="0" applyWidthHeightFormats="0">
  <queryTableRefresh nextId="23">
    <queryTableFields count="18">
      <queryTableField id="1" name="main_guilde" tableColumnId="1"/>
      <queryTableField id="2" name="species" tableColumnId="2"/>
      <queryTableField id="3" name="tax_id" tableColumnId="3"/>
      <queryTableField id="4" name="tax_group" tableColumnId="4"/>
      <queryTableField id="5" name="species_syn" tableColumnId="5"/>
      <queryTableField id="6" name="species_de" tableColumnId="6"/>
      <queryTableField id="7" name="add_guilds" tableColumnId="7"/>
      <queryTableField id="8" name="dd_low" tableColumnId="8"/>
      <queryTableField id="11" name="hr_low" tableColumnId="11"/>
      <queryTableField id="14" name="height" tableColumnId="14"/>
      <queryTableField id="15" name="seed_mass" tableColumnId="15"/>
      <queryTableField id="16" name="seed_size" tableColumnId="16"/>
      <queryTableField id="17" name="dd_info" tableColumnId="17"/>
      <queryTableField id="18" name="hr_info" tableColumnId="18"/>
      <queryTableField id="19" name="disp_type" tableColumnId="19"/>
      <queryTableField id="20" name="density" tableColumnId="20"/>
      <queryTableField id="21" name="barriers" tableColumnId="21"/>
      <queryTableField id="22" name="source" tableColumnId="22"/>
    </queryTableFields>
    <queryTableDeletedFields count="4">
      <deletedField name="dd_high"/>
      <deletedField name="dd_mean"/>
      <deletedField name="hr_high"/>
      <deletedField name="hr_mean"/>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3DFFD3-1868-4843-80EB-6DACA9C0A117}" name="Gilden_Data_csv" displayName="Gilden_Data_csv" ref="A1:R414" tableType="queryTable" totalsRowShown="0">
  <autoFilter ref="A1:R414" xr:uid="{DF3DFFD3-1868-4843-80EB-6DACA9C0A117}"/>
  <tableColumns count="18">
    <tableColumn id="1" xr3:uid="{E43AB119-B234-0E45-9718-DDAD0FEDF66C}" uniqueName="1" name="main_guilde" queryTableFieldId="1"/>
    <tableColumn id="2" xr3:uid="{582ECD8E-7438-7147-9527-5CDD15021E6B}" uniqueName="2" name="species" queryTableFieldId="2" dataDxfId="10"/>
    <tableColumn id="3" xr3:uid="{436A54A4-2A9C-4745-88C2-F454B8328195}" uniqueName="3" name="tax_id" queryTableFieldId="3"/>
    <tableColumn id="4" xr3:uid="{B1937A3C-36F1-F94F-8C12-C4B52B67D02E}" uniqueName="4" name="tax_group" queryTableFieldId="4" dataDxfId="9"/>
    <tableColumn id="5" xr3:uid="{B0BD59C6-8A66-2144-9B6F-DBF98265D237}" uniqueName="5" name="species_syn" queryTableFieldId="5" dataDxfId="8"/>
    <tableColumn id="6" xr3:uid="{B3B880FA-7798-814E-A5D8-CC838E0922B8}" uniqueName="6" name="species_de" queryTableFieldId="6" dataDxfId="7"/>
    <tableColumn id="7" xr3:uid="{75B38B72-E683-4749-A138-95E61E6A260A}" uniqueName="7" name="add_guilds" queryTableFieldId="7" dataDxfId="6"/>
    <tableColumn id="8" xr3:uid="{30B20B39-8F55-894D-9F57-96CCBB2E4390}" uniqueName="8" name="dd_low" queryTableFieldId="8"/>
    <tableColumn id="11" xr3:uid="{D42854B3-C923-2249-A097-4CFD699E75EC}" uniqueName="11" name="hr_low" queryTableFieldId="11"/>
    <tableColumn id="14" xr3:uid="{EB19759C-CE02-CF48-BE28-133F130659BC}" uniqueName="14" name="height" queryTableFieldId="14"/>
    <tableColumn id="15" xr3:uid="{5A191C0A-A144-904F-9881-E368B9083995}" uniqueName="15" name="seed_mass" queryTableFieldId="15"/>
    <tableColumn id="16" xr3:uid="{C5B40931-3A2C-CF4A-BB26-47C7F5FFB1ED}" uniqueName="16" name="seed_size" queryTableFieldId="16"/>
    <tableColumn id="17" xr3:uid="{85946B06-8375-1045-AB2F-552DE4AC2191}" uniqueName="17" name="dd_info" queryTableFieldId="17" dataDxfId="5"/>
    <tableColumn id="18" xr3:uid="{C26F1335-0191-5B4C-909A-029BBD4952F8}" uniqueName="18" name="hr_info" queryTableFieldId="18" dataDxfId="4"/>
    <tableColumn id="19" xr3:uid="{5AE1733A-002B-8C47-A664-50E80D9275D5}" uniqueName="19" name="disp_type" queryTableFieldId="19" dataDxfId="3"/>
    <tableColumn id="20" xr3:uid="{582610FE-DCB5-2B4A-82DB-3BB3828A4430}" uniqueName="20" name="density" queryTableFieldId="20" dataDxfId="2"/>
    <tableColumn id="21" xr3:uid="{4BD6075C-143E-4E4A-8CCB-74770AC481CC}" uniqueName="21" name="barriers" queryTableFieldId="21" dataDxfId="1"/>
    <tableColumn id="22" xr3:uid="{6AD00AEB-FFA7-6641-BA82-6ADC33D10828}" uniqueName="22" name="source" queryTableFieldId="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17" Type="http://schemas.openxmlformats.org/officeDocument/2006/relationships/hyperlink" Target="https://floraveg.eu/" TargetMode="External"/><Relationship Id="rId671" Type="http://schemas.openxmlformats.org/officeDocument/2006/relationships/hyperlink" Target="https://onlinelibrary.wiley.com/doi/10.1111/geb.13786" TargetMode="External"/><Relationship Id="rId769" Type="http://schemas.openxmlformats.org/officeDocument/2006/relationships/hyperlink" Target="https://link.springer.com/article/10.1134/S1062359020040123" TargetMode="External"/><Relationship Id="rId21" Type="http://schemas.openxmlformats.org/officeDocument/2006/relationships/hyperlink" Target="https://www.researchgate.net/profile/Joanna-Czarnecka-3/publication/228627169_The_potential_role_of_nests_of_black-billed_Magpie_Pica_pica_L_in_accumulation_and_dispersal_of_seeds_in_agricultural_landscape/links/0c9605261028026633000000/The-potential-role-of-nests-of-black-billed-Magpie-Pica-pica-L-in-accumulation-and-dispersal-of-seeds-in-agricultural-landscape.pdf" TargetMode="External"/><Relationship Id="rId324" Type="http://schemas.openxmlformats.org/officeDocument/2006/relationships/hyperlink" Target="https://www.vogelwarte.ch/modx/assets/files/atlas/info_amtsstellen/Brutvogelatlas%202013-2016_D_low.pdf" TargetMode="External"/><Relationship Id="rId531" Type="http://schemas.openxmlformats.org/officeDocument/2006/relationships/hyperlink" Target="https://www.infofauna.ch/sites/default/files/files/publications/bericht_54_klaiber_web.pdf" TargetMode="External"/><Relationship Id="rId629" Type="http://schemas.openxmlformats.org/officeDocument/2006/relationships/hyperlink" Target="https://species.infofauna.ch/groupe/64/portrait/1084" TargetMode="External"/><Relationship Id="rId170" Type="http://schemas.openxmlformats.org/officeDocument/2006/relationships/hyperlink" Target="https://floraveg.eu/" TargetMode="External"/><Relationship Id="rId836" Type="http://schemas.openxmlformats.org/officeDocument/2006/relationships/hyperlink" Target="https://onlinelibrary.wiley.com/doi/10.1111/geb.13786" TargetMode="External"/><Relationship Id="rId268" Type="http://schemas.openxmlformats.org/officeDocument/2006/relationships/hyperlink" Target="https://www.bafu.admin.ch/bafu/de/home/themen/biodiversitaet/publikationen-studien/publikationen/rote-liste-der-gefaehrdeten-arten-der-schweiz--amphibien.html" TargetMode="External"/><Relationship Id="rId475" Type="http://schemas.openxmlformats.org/officeDocument/2006/relationships/hyperlink" Target="https://www.brc.ac.uk/biblio/bryoatt-attributes-british-and-irish-mosses-liverworts-and-hornworts-spreadsheet" TargetMode="External"/><Relationship Id="rId682" Type="http://schemas.openxmlformats.org/officeDocument/2006/relationships/hyperlink" Target="https://esajournals.onlinelibrary.wiley.com/doi/10.1002/ecy.2428" TargetMode="External"/><Relationship Id="rId903" Type="http://schemas.openxmlformats.org/officeDocument/2006/relationships/hyperlink" Target="https://www.bfn.de/artenportraits/bombina-variegata" TargetMode="External"/><Relationship Id="rId32" Type="http://schemas.openxmlformats.org/officeDocument/2006/relationships/hyperlink" Target="https://wildbienen.info/steckbriefe/dasypoda_hirtipes.php" TargetMode="External"/><Relationship Id="rId128" Type="http://schemas.openxmlformats.org/officeDocument/2006/relationships/hyperlink" Target="https://www.bsh-natur.de/uploads/Merkbl%C3%A4tter/069%20-%20Amphibienwanderungen.pdf" TargetMode="External"/><Relationship Id="rId335" Type="http://schemas.openxmlformats.org/officeDocument/2006/relationships/hyperlink" Target="https://www.vogelwarte.ch/de/voegel-der-schweiz/flussuferlaeufer/" TargetMode="External"/><Relationship Id="rId542" Type="http://schemas.openxmlformats.org/officeDocument/2006/relationships/hyperlink" Target="https://www.infofauna.ch/sites/default/files/files/publications/bericht_54_klaiber_web.pdf" TargetMode="External"/><Relationship Id="rId181" Type="http://schemas.openxmlformats.org/officeDocument/2006/relationships/hyperlink" Target="https://floraveg.eu/" TargetMode="External"/><Relationship Id="rId402" Type="http://schemas.openxmlformats.org/officeDocument/2006/relationships/hyperlink" Target="https://www.wildbienen.info/steckbriefe/osmia_brevicornis.php" TargetMode="External"/><Relationship Id="rId847" Type="http://schemas.openxmlformats.org/officeDocument/2006/relationships/hyperlink" Target="https://www.infofauna.ch/sites/default/files/files/publications/praxismerkblatt_kamm_und_teichmolch.pdf" TargetMode="External"/><Relationship Id="rId279" Type="http://schemas.openxmlformats.org/officeDocument/2006/relationships/hyperlink" Target="https://www.vogelwarte.ch/modx/assets/files/atlas/info_amtsstellen/Brutvogelatlas%202013-2016_D_low.pdf" TargetMode="External"/><Relationship Id="rId486" Type="http://schemas.openxmlformats.org/officeDocument/2006/relationships/hyperlink" Target="https://www.brc.ac.uk/biblio/bryoatt-attributes-british-and-irish-mosses-liverworts-and-hornworts-spreadsheet" TargetMode="External"/><Relationship Id="rId693" Type="http://schemas.openxmlformats.org/officeDocument/2006/relationships/hyperlink" Target="https://esajournals.onlinelibrary.wiley.com/doi/10.1002/ecy.2428" TargetMode="External"/><Relationship Id="rId707" Type="http://schemas.openxmlformats.org/officeDocument/2006/relationships/hyperlink" Target="https://www.tandfonline.com/doi/full/10.1080/00063657.2012.722191" TargetMode="External"/><Relationship Id="rId914" Type="http://schemas.openxmlformats.org/officeDocument/2006/relationships/hyperlink" Target="https://www.infofauna.ch/sites/default/files/files/publications/broschure_lurch_des_jahres_2008_hyar.pdf" TargetMode="External"/><Relationship Id="rId43" Type="http://schemas.openxmlformats.org/officeDocument/2006/relationships/hyperlink" Target="https://www.bfn.de/artenportraits/epidalea-calamita" TargetMode="External"/><Relationship Id="rId139" Type="http://schemas.openxmlformats.org/officeDocument/2006/relationships/hyperlink" Target="https://www.bsh-natur.de/uploads/Merkbl%C3%A4tter/069%20-%20Amphibienwanderungen.pdf" TargetMode="External"/><Relationship Id="rId346" Type="http://schemas.openxmlformats.org/officeDocument/2006/relationships/hyperlink" Target="https://www.vogelwarte.ch/de/voegel-der-schweiz/steinkauz/" TargetMode="External"/><Relationship Id="rId553" Type="http://schemas.openxmlformats.org/officeDocument/2006/relationships/hyperlink" Target="https://www.biodivers.ch/de/index.php/Tagfalter" TargetMode="External"/><Relationship Id="rId760" Type="http://schemas.openxmlformats.org/officeDocument/2006/relationships/hyperlink" Target="https://www.webofscience.com/wos/woscc/full-record/WOS:000317351400014" TargetMode="External"/><Relationship Id="rId192" Type="http://schemas.openxmlformats.org/officeDocument/2006/relationships/hyperlink" Target="https://floraveg.eu/" TargetMode="External"/><Relationship Id="rId206" Type="http://schemas.openxmlformats.org/officeDocument/2006/relationships/hyperlink" Target="https://floraveg.eu/" TargetMode="External"/><Relationship Id="rId413" Type="http://schemas.openxmlformats.org/officeDocument/2006/relationships/hyperlink" Target="https://species.infofauna.ch/groupe/1/conservation/143" TargetMode="External"/><Relationship Id="rId858" Type="http://schemas.openxmlformats.org/officeDocument/2006/relationships/hyperlink" Target="https://floraveg.eu/" TargetMode="External"/><Relationship Id="rId497" Type="http://schemas.openxmlformats.org/officeDocument/2006/relationships/hyperlink" Target="https://fledermausschutz.ch/braunes-langohr" TargetMode="External"/><Relationship Id="rId620" Type="http://schemas.openxmlformats.org/officeDocument/2006/relationships/hyperlink" Target="https://www.libellenschutz.ch/arten/anisoptera/corduliidae/item/somatochlora-arctica?highlight=WyJzb21hdG9jaGxvcmEiXQ==" TargetMode="External"/><Relationship Id="rId718" Type="http://schemas.openxmlformats.org/officeDocument/2006/relationships/hyperlink" Target="https://link.springer.com/article/10.1007/BF03193122" TargetMode="External"/><Relationship Id="rId357" Type="http://schemas.openxmlformats.org/officeDocument/2006/relationships/hyperlink" Target="https://www.vogelwarte.ch/de/voegel-der-schweiz/nachtigall/" TargetMode="External"/><Relationship Id="rId54" Type="http://schemas.openxmlformats.org/officeDocument/2006/relationships/hyperlink" Target="https://www.tandfonline.com/doi/full/10.1080/00063657.2013.843635?scroll=top&amp;needAccess=true" TargetMode="External"/><Relationship Id="rId217" Type="http://schemas.openxmlformats.org/officeDocument/2006/relationships/hyperlink" Target="https://floraveg.eu/" TargetMode="External"/><Relationship Id="rId564" Type="http://schemas.openxmlformats.org/officeDocument/2006/relationships/hyperlink" Target="https://www.orthoptera.ch/wiki/arten/ensifera/bradyporinae/item/ephippiger-ephippiger?highlight=WyJlcGhpcHBpZ2VyIiwiZXBoaXBwaWdlcmEiLCJlcGhpcHBpZ2VyLWFydGVuIiwibGF1cmVudGp1aWxsZXJhdC1lcGhpcHBpZ2VyIiwiMjBlcGhpcHBpZ2VyYSIsImVwaGlwcGlnZXIiLCJlcGhpcHBpZ2VyYSIsImVwaGlwcGlnZXItYXJ0ZW4iLCJsYXVyZW50anVpbGxlcmF0LWVwaGlwcGlnZXIiLCIyMGVwaGlwcGlnZXJhIl0=" TargetMode="External"/><Relationship Id="rId771" Type="http://schemas.openxmlformats.org/officeDocument/2006/relationships/hyperlink" Target="https://zslpublications.onlinelibrary.wiley.com/doi/10.1111/j.1469-7998.1997.tb05759.x" TargetMode="External"/><Relationship Id="rId869" Type="http://schemas.openxmlformats.org/officeDocument/2006/relationships/hyperlink" Target="https://www.vogelwarte.ch/de/voegel-der-schweiz/wendehals/" TargetMode="External"/><Relationship Id="rId424" Type="http://schemas.openxmlformats.org/officeDocument/2006/relationships/hyperlink" Target="https://species.infofauna.ch/groupe/1/portrait/2624" TargetMode="External"/><Relationship Id="rId631" Type="http://schemas.openxmlformats.org/officeDocument/2006/relationships/hyperlink" Target="https://species.infofauna.ch/groupe/64/portrait/1124" TargetMode="External"/><Relationship Id="rId729" Type="http://schemas.openxmlformats.org/officeDocument/2006/relationships/hyperlink" Target="https://link.springer.com/article/10.1007/s10336-024-02240-6" TargetMode="External"/><Relationship Id="rId270" Type="http://schemas.openxmlformats.org/officeDocument/2006/relationships/hyperlink" Target="https://www.infofauna.ch/sites/default/files/files/publications/praxismerkblatt_laubfrosch.pdf" TargetMode="External"/><Relationship Id="rId65" Type="http://schemas.openxmlformats.org/officeDocument/2006/relationships/hyperlink" Target="https://www.kmae-journal.org/articles/kmae/pdf/2002/03/kmae200236705.pdf" TargetMode="External"/><Relationship Id="rId130" Type="http://schemas.openxmlformats.org/officeDocument/2006/relationships/hyperlink" Target="https://www.infofauna.ch/de/beratungsstellen/amphibien-karch/die-amphibien/arten/teichmolch" TargetMode="External"/><Relationship Id="rId368" Type="http://schemas.openxmlformats.org/officeDocument/2006/relationships/hyperlink" Target="https://www.vogelwarte.ch/de/voegel-der-schweiz/tannenhaeher/" TargetMode="External"/><Relationship Id="rId575" Type="http://schemas.openxmlformats.org/officeDocument/2006/relationships/hyperlink" Target="https://www.infofauna.ch/sites/default/files/files/publications/broschure_reptil_des_jahres_2013_coau.pdf" TargetMode="External"/><Relationship Id="rId782" Type="http://schemas.openxmlformats.org/officeDocument/2006/relationships/hyperlink" Target="https://bioone.org/journals/acta-chiropterologica/volume-18/issue-2/15081109ACC2016.18.2.006/The-Effects-of-Human-Mediated-Habitat-Fragmentation-on-a-Sedentary/10.3161/15081109ACC2016.18.2.006.full" TargetMode="External"/><Relationship Id="rId228" Type="http://schemas.openxmlformats.org/officeDocument/2006/relationships/hyperlink" Target="https://floraveg.eu/" TargetMode="External"/><Relationship Id="rId435" Type="http://schemas.openxmlformats.org/officeDocument/2006/relationships/hyperlink" Target="https://www.brc.ac.uk/biblio/bryoatt-attributes-british-and-irish-mosses-liverworts-and-hornworts-spreadsheet" TargetMode="External"/><Relationship Id="rId642" Type="http://schemas.openxmlformats.org/officeDocument/2006/relationships/hyperlink" Target="https://link.springer.com/article/10.1007/s10841-010-9313-3" TargetMode="External"/><Relationship Id="rId281" Type="http://schemas.openxmlformats.org/officeDocument/2006/relationships/hyperlink" Target="https://www.vogelwarte.ch/modx/assets/files/atlas/info_amtsstellen/Brutvogelatlas%202013-2016_D_low.pdf" TargetMode="External"/><Relationship Id="rId502" Type="http://schemas.openxmlformats.org/officeDocument/2006/relationships/hyperlink" Target="https://species.infofauna.ch/groupe/101/portrait/1591" TargetMode="External"/><Relationship Id="rId76" Type="http://schemas.openxmlformats.org/officeDocument/2006/relationships/hyperlink" Target="https://www.tandfonline.com/doi/pdf/10.1080/00063659509477152" TargetMode="External"/><Relationship Id="rId141" Type="http://schemas.openxmlformats.org/officeDocument/2006/relationships/hyperlink" Target="https://ffh-arten.naturschutzinformationen.nrw.de/ffh-arten/de/arten/gruppe/amph_rept/kurzbeschreibung/102333" TargetMode="External"/><Relationship Id="rId379" Type="http://schemas.openxmlformats.org/officeDocument/2006/relationships/hyperlink" Target="https://www.vogelwarte.ch/de/voegel-der-schweiz/mauerlaeufer/" TargetMode="External"/><Relationship Id="rId586" Type="http://schemas.openxmlformats.org/officeDocument/2006/relationships/hyperlink" Target="https://ffh-arten.naturschutzinformationen.nrw.de/ffh-arten/de/arten/vogelarten/kurzbeschreibung/103088" TargetMode="External"/><Relationship Id="rId793" Type="http://schemas.openxmlformats.org/officeDocument/2006/relationships/hyperlink" Target="https://zslpublications.onlinelibrary.wiley.com/doi/10.1111/j.1469-7998.2006.00072.x" TargetMode="External"/><Relationship Id="rId807" Type="http://schemas.openxmlformats.org/officeDocument/2006/relationships/hyperlink" Target="https://link.springer.com/article/10.1007/BF03195195" TargetMode="External"/><Relationship Id="rId7" Type="http://schemas.openxmlformats.org/officeDocument/2006/relationships/hyperlink" Target="https://peerj.com/articles/5730/" TargetMode="External"/><Relationship Id="rId239" Type="http://schemas.openxmlformats.org/officeDocument/2006/relationships/hyperlink" Target="https://floraveg.eu/" TargetMode="External"/><Relationship Id="rId446" Type="http://schemas.openxmlformats.org/officeDocument/2006/relationships/hyperlink" Target="https://www.brc.ac.uk/biblio/bryoatt-attributes-british-and-irish-mosses-liverworts-and-hornworts-spreadsheet" TargetMode="External"/><Relationship Id="rId653" Type="http://schemas.openxmlformats.org/officeDocument/2006/relationships/hyperlink" Target="https://onlinelibrary.wiley.com/doi/10.1111/geb.13786" TargetMode="External"/><Relationship Id="rId292" Type="http://schemas.openxmlformats.org/officeDocument/2006/relationships/hyperlink" Target="https://www.vogelwarte.ch/modx/assets/files/atlas/info_amtsstellen/Brutvogelatlas%202013-2016_D_low.pdf" TargetMode="External"/><Relationship Id="rId306" Type="http://schemas.openxmlformats.org/officeDocument/2006/relationships/hyperlink" Target="https://www.vogelwarte.ch/modx/assets/files/atlas/info_amtsstellen/Brutvogelatlas%202013-2016_D_low.pdf" TargetMode="External"/><Relationship Id="rId860" Type="http://schemas.openxmlformats.org/officeDocument/2006/relationships/hyperlink" Target="https://www.vogelwarte.ch/de/voegel-der-schweiz/steinkauz/" TargetMode="External"/><Relationship Id="rId87" Type="http://schemas.openxmlformats.org/officeDocument/2006/relationships/hyperlink" Target="https://pbsociety.org.pl/journals/index.php/asbp/article/view/asbp.9111/8281" TargetMode="External"/><Relationship Id="rId513" Type="http://schemas.openxmlformats.org/officeDocument/2006/relationships/hyperlink" Target="https://species.infofauna.ch/groupe/101/portrait/1983" TargetMode="External"/><Relationship Id="rId597" Type="http://schemas.openxmlformats.org/officeDocument/2006/relationships/hyperlink" Target="https://ffh-arten.naturschutzinformationen.nrw.de/ffh-arten/de/arten/vogelarten/kurzbeschreibung/103120" TargetMode="External"/><Relationship Id="rId720" Type="http://schemas.openxmlformats.org/officeDocument/2006/relationships/hyperlink" Target="https://www.sciencedirect.com/science/article/abs/pii/S1616504712002716?via%3Dihub" TargetMode="External"/><Relationship Id="rId818" Type="http://schemas.openxmlformats.org/officeDocument/2006/relationships/hyperlink" Target="https://www.infofauna.ch/de/beratungsstellen/amphibien-karch/die-amphibien/arten/geburtshelferkroete" TargetMode="External"/><Relationship Id="rId152" Type="http://schemas.openxmlformats.org/officeDocument/2006/relationships/hyperlink" Target="https://www.libellenschutz.ch/arten/anisoptera/corduliidae/item/oxygastra-curtisii" TargetMode="External"/><Relationship Id="rId457" Type="http://schemas.openxmlformats.org/officeDocument/2006/relationships/hyperlink" Target="https://www.brc.ac.uk/biblio/bryoatt-attributes-british-and-irish-mosses-liverworts-and-hornworts-spreadsheet" TargetMode="External"/><Relationship Id="rId664" Type="http://schemas.openxmlformats.org/officeDocument/2006/relationships/hyperlink" Target="https://onlinelibrary.wiley.com/doi/10.1111/geb.13786" TargetMode="External"/><Relationship Id="rId871" Type="http://schemas.openxmlformats.org/officeDocument/2006/relationships/hyperlink" Target="https://www.tandfonline.com/doi/full/10.1080/00063657.2011.556183" TargetMode="External"/><Relationship Id="rId14" Type="http://schemas.openxmlformats.org/officeDocument/2006/relationships/hyperlink" Target="https://ceskadigitalniknihovna.cz/view/uuid:9e025bc7-3ca2-11e3-be71-001b21187a68?article=uuid:7e7ff03d-a96a-8dec-e8e9-c7497607d295&amp;source=knav" TargetMode="External"/><Relationship Id="rId317" Type="http://schemas.openxmlformats.org/officeDocument/2006/relationships/hyperlink" Target="https://www.vogelwarte.ch/modx/assets/files/atlas/info_amtsstellen/Brutvogelatlas%202013-2016_D_low.pdf" TargetMode="External"/><Relationship Id="rId524" Type="http://schemas.openxmlformats.org/officeDocument/2006/relationships/hyperlink" Target="https://www.infofauna.ch/sites/default/files/files/publications/bericht_54_klaiber_web.pdf" TargetMode="External"/><Relationship Id="rId731" Type="http://schemas.openxmlformats.org/officeDocument/2006/relationships/hyperlink" Target="https://link.springer.com/article/10.1007/s10531-004-4535-x" TargetMode="External"/><Relationship Id="rId98" Type="http://schemas.openxmlformats.org/officeDocument/2006/relationships/hyperlink" Target="https://species.infofauna.ch/groupe/101/biologie/1863" TargetMode="External"/><Relationship Id="rId163" Type="http://schemas.openxmlformats.org/officeDocument/2006/relationships/hyperlink" Target="https://onlinelibrary.wiley.com/doi/10.1111/ele.13255" TargetMode="External"/><Relationship Id="rId370" Type="http://schemas.openxmlformats.org/officeDocument/2006/relationships/hyperlink" Target="https://www.vogelwarte.ch/de/voegel-der-schweiz/dreizehenspecht/" TargetMode="External"/><Relationship Id="rId829" Type="http://schemas.openxmlformats.org/officeDocument/2006/relationships/hyperlink" Target="https://www.bafu.admin.ch/bafu/de/home/themen/biodiversitaet/publikationen-studien/publikationen/rote-liste-der-gefaehrdeten-arten-der-schweiz--amphibien.html" TargetMode="External"/><Relationship Id="rId230" Type="http://schemas.openxmlformats.org/officeDocument/2006/relationships/hyperlink" Target="https://floraveg.eu/" TargetMode="External"/><Relationship Id="rId468" Type="http://schemas.openxmlformats.org/officeDocument/2006/relationships/hyperlink" Target="https://www.brc.ac.uk/biblio/bryoatt-attributes-british-and-irish-mosses-liverworts-and-hornworts-spreadsheet" TargetMode="External"/><Relationship Id="rId675" Type="http://schemas.openxmlformats.org/officeDocument/2006/relationships/hyperlink" Target="https://onlinelibrary.wiley.com/doi/10.1111/geb.13786" TargetMode="External"/><Relationship Id="rId882" Type="http://schemas.openxmlformats.org/officeDocument/2006/relationships/hyperlink" Target="https://www.vogelwarte.ch/modx/assets/files/atlas/info_amtsstellen/Brutvogelatlas%202013-2016_D_low.pdf" TargetMode="External"/><Relationship Id="rId25" Type="http://schemas.openxmlformats.org/officeDocument/2006/relationships/hyperlink" Target="https://www.vogelwarte.ch/modx/assets/files/projekte/lebensraeume/leitarten/pdf/Blaufluegelige%20Oedlandschrecke.pdf" TargetMode="External"/><Relationship Id="rId328" Type="http://schemas.openxmlformats.org/officeDocument/2006/relationships/hyperlink" Target="https://www.vogelwarte.ch/modx/assets/files/atlas/info_amtsstellen/Brutvogelatlas%202013-2016_D_low.pdf" TargetMode="External"/><Relationship Id="rId535" Type="http://schemas.openxmlformats.org/officeDocument/2006/relationships/hyperlink" Target="https://www.infofauna.ch/sites/default/files/files/publications/bericht_54_klaiber_web.pdf" TargetMode="External"/><Relationship Id="rId742" Type="http://schemas.openxmlformats.org/officeDocument/2006/relationships/hyperlink" Target="https://www.jstor.org/stable/23735927?seq=7" TargetMode="External"/><Relationship Id="rId174" Type="http://schemas.openxmlformats.org/officeDocument/2006/relationships/hyperlink" Target="https://floraveg.eu/" TargetMode="External"/><Relationship Id="rId381" Type="http://schemas.openxmlformats.org/officeDocument/2006/relationships/hyperlink" Target="https://www.vogelwarte.ch/de/voegel-der-schweiz/alpensegler/" TargetMode="External"/><Relationship Id="rId602" Type="http://schemas.openxmlformats.org/officeDocument/2006/relationships/hyperlink" Target="https://ffh-arten.naturschutzinformationen.nrw.de/ffh-arten/de/arten/vogelarten/kurzbeschreibung/103054" TargetMode="External"/><Relationship Id="rId241" Type="http://schemas.openxmlformats.org/officeDocument/2006/relationships/hyperlink" Target="https://floraveg.eu/" TargetMode="External"/><Relationship Id="rId479" Type="http://schemas.openxmlformats.org/officeDocument/2006/relationships/hyperlink" Target="https://www.brc.ac.uk/biblio/bryoatt-attributes-british-and-irish-mosses-liverworts-and-hornworts-spreadsheet" TargetMode="External"/><Relationship Id="rId686" Type="http://schemas.openxmlformats.org/officeDocument/2006/relationships/hyperlink" Target="https://esajournals.onlinelibrary.wiley.com/doi/10.1002/ecy.2428" TargetMode="External"/><Relationship Id="rId893" Type="http://schemas.openxmlformats.org/officeDocument/2006/relationships/hyperlink" Target="https://onlinelibrary.wiley.com/doi/10.1111/geb.13786" TargetMode="External"/><Relationship Id="rId907" Type="http://schemas.openxmlformats.org/officeDocument/2006/relationships/hyperlink" Target="https://www.bsh-natur.de/uploads/Merkbl%C3%A4tter/069%20-%20Amphibienwanderungen.pdf" TargetMode="External"/><Relationship Id="rId36" Type="http://schemas.openxmlformats.org/officeDocument/2006/relationships/hyperlink" Target="https://www.infofauna.ch/sites/default/files/files/publications/zusammenfassung_workshop_bova_deutsch_0.pdf" TargetMode="External"/><Relationship Id="rId339" Type="http://schemas.openxmlformats.org/officeDocument/2006/relationships/hyperlink" Target="https://www.vogelwarte.ch/de/voegel-der-schweiz/grauspecht/" TargetMode="External"/><Relationship Id="rId546" Type="http://schemas.openxmlformats.org/officeDocument/2006/relationships/hyperlink" Target="https://www.infofauna.ch/sites/default/files/files/publications/bericht_54_klaiber_web.pdf" TargetMode="External"/><Relationship Id="rId753" Type="http://schemas.openxmlformats.org/officeDocument/2006/relationships/hyperlink" Target="https://link.springer.com/article/10.1007/s10336-009-0414-2" TargetMode="External"/><Relationship Id="rId101" Type="http://schemas.openxmlformats.org/officeDocument/2006/relationships/hyperlink" Target="https://www.infofauna.ch/sites/default/files/files/publications/broschure_lurch_des_jahres_2012_bubu.pdf" TargetMode="External"/><Relationship Id="rId185" Type="http://schemas.openxmlformats.org/officeDocument/2006/relationships/hyperlink" Target="https://floraveg.eu/" TargetMode="External"/><Relationship Id="rId406" Type="http://schemas.openxmlformats.org/officeDocument/2006/relationships/hyperlink" Target="https://species.infofauna.ch/groupe/1/portrait/377" TargetMode="External"/><Relationship Id="rId392" Type="http://schemas.openxmlformats.org/officeDocument/2006/relationships/hyperlink" Target="https://www.infofauna.ch/de/beratungsstellen/amphibien-karch/die-amphibien/arten/kreuzkroete" TargetMode="External"/><Relationship Id="rId613" Type="http://schemas.openxmlformats.org/officeDocument/2006/relationships/hyperlink" Target="https://www.ag-libellen-nds-hb.de/wp-content/uploads/2023/01/4.56-Leucorrhinia-dubia.pdf" TargetMode="External"/><Relationship Id="rId697" Type="http://schemas.openxmlformats.org/officeDocument/2006/relationships/hyperlink" Target="https://ornisfennica.journal.fi/article/view/133695/82241" TargetMode="External"/><Relationship Id="rId820" Type="http://schemas.openxmlformats.org/officeDocument/2006/relationships/hyperlink" Target="https://ornisfennica.journal.fi/article/view/133878/82437" TargetMode="External"/><Relationship Id="rId918" Type="http://schemas.openxmlformats.org/officeDocument/2006/relationships/vmlDrawing" Target="../drawings/vmlDrawing1.vml"/><Relationship Id="rId252" Type="http://schemas.openxmlformats.org/officeDocument/2006/relationships/hyperlink" Target="https://onlinelibrary.wiley.com/doi/10.2307/3236415" TargetMode="External"/><Relationship Id="rId47" Type="http://schemas.openxmlformats.org/officeDocument/2006/relationships/hyperlink" Target="https://www.infofauna.ch/sites/default/files/files/publications/praxismerkblatt_geburtshelferkrote.pdf" TargetMode="External"/><Relationship Id="rId112" Type="http://schemas.openxmlformats.org/officeDocument/2006/relationships/hyperlink" Target="https://www.infofauna.ch/sites/default/files/files/publications/praxismerkblatt_kamm_und_teichmolch.pdf" TargetMode="External"/><Relationship Id="rId557" Type="http://schemas.openxmlformats.org/officeDocument/2006/relationships/hyperlink" Target="https://lepido.ch/observer-dans-la-nature/migrations/" TargetMode="External"/><Relationship Id="rId764" Type="http://schemas.openxmlformats.org/officeDocument/2006/relationships/hyperlink" Target="https://nsojournals.onlinelibrary.wiley.com/doi/10.1111/oik.01974" TargetMode="External"/><Relationship Id="rId196" Type="http://schemas.openxmlformats.org/officeDocument/2006/relationships/hyperlink" Target="https://floraveg.eu/" TargetMode="External"/><Relationship Id="rId417" Type="http://schemas.openxmlformats.org/officeDocument/2006/relationships/hyperlink" Target="https://species.infofauna.ch/groupe/1/portrait/326" TargetMode="External"/><Relationship Id="rId624" Type="http://schemas.openxmlformats.org/officeDocument/2006/relationships/hyperlink" Target="https://species.infofauna.ch/groupe/81/biologie/304" TargetMode="External"/><Relationship Id="rId831" Type="http://schemas.openxmlformats.org/officeDocument/2006/relationships/hyperlink" Target="https://www.infofauna.ch/sites/default/files/files/publications/praxismerkblatt_springfrosch.pdf" TargetMode="External"/><Relationship Id="rId263" Type="http://schemas.openxmlformats.org/officeDocument/2006/relationships/hyperlink" Target="https://www.bafu.admin.ch/bafu/de/home/themen/biodiversitaet/publikationen-studien/publikationen/rote-liste-der-gefaehrdeten-arten-der-schweiz--amphibien.html" TargetMode="External"/><Relationship Id="rId470" Type="http://schemas.openxmlformats.org/officeDocument/2006/relationships/hyperlink" Target="https://www.brc.ac.uk/biblio/bryoatt-attributes-british-and-irish-mosses-liverworts-and-hornworts-spreadsheet" TargetMode="External"/><Relationship Id="rId58" Type="http://schemas.openxmlformats.org/officeDocument/2006/relationships/hyperlink" Target="https://link.springer.com/article/10.1007/s10530-010-9779-7" TargetMode="External"/><Relationship Id="rId123" Type="http://schemas.openxmlformats.org/officeDocument/2006/relationships/hyperlink" Target="https://www.ag-libellen-nds-hb.de/wp-content/uploads/2023/01/4.49-Somatochlora-alpestris.pdf" TargetMode="External"/><Relationship Id="rId330" Type="http://schemas.openxmlformats.org/officeDocument/2006/relationships/hyperlink" Target="https://www.vogelwarte.ch/modx/assets/files/atlas/info_amtsstellen/Brutvogelatlas%202013-2016_D_low.pdf" TargetMode="External"/><Relationship Id="rId568" Type="http://schemas.openxmlformats.org/officeDocument/2006/relationships/hyperlink" Target="https://www.orthoptera.ch/wiki/arten/caelifera/oedipodinae/item/sphingonotus-sphingonotus-caerulans?highlight=WyJzcGhpbmdvbm90dXMiXQ==" TargetMode="External"/><Relationship Id="rId775" Type="http://schemas.openxmlformats.org/officeDocument/2006/relationships/hyperlink" Target="https://zslpublications.onlinelibrary.wiley.com/doi/10.1111/j.1469-7998.2005.00016.x" TargetMode="External"/><Relationship Id="rId428" Type="http://schemas.openxmlformats.org/officeDocument/2006/relationships/hyperlink" Target="https://species.infofauna.ch/groupe/1/portrait/3024" TargetMode="External"/><Relationship Id="rId635" Type="http://schemas.openxmlformats.org/officeDocument/2006/relationships/hyperlink" Target="https://species.infofauna.ch/groupe/141/portrait/2255" TargetMode="External"/><Relationship Id="rId842" Type="http://schemas.openxmlformats.org/officeDocument/2006/relationships/hyperlink" Target="https://www.infofauna.ch/sites/default/files/files/publications/praxismerkblatt_kamm_und_teichmolch.pdf" TargetMode="External"/><Relationship Id="rId274" Type="http://schemas.openxmlformats.org/officeDocument/2006/relationships/hyperlink" Target="https://www.infofauna.ch/de/beratungsstellen/amphibien-karch/die-amphibien/arten/fadenmolch" TargetMode="External"/><Relationship Id="rId481" Type="http://schemas.openxmlformats.org/officeDocument/2006/relationships/hyperlink" Target="https://www.brc.ac.uk/biblio/bryoatt-attributes-british-and-irish-mosses-liverworts-and-hornworts-spreadsheet" TargetMode="External"/><Relationship Id="rId702" Type="http://schemas.openxmlformats.org/officeDocument/2006/relationships/hyperlink" Target="https://www.tandfonline.com/doi/full/10.1080/00063657.2011.556183" TargetMode="External"/><Relationship Id="rId69" Type="http://schemas.openxmlformats.org/officeDocument/2006/relationships/hyperlink" Target="https://avianres.biomedcentral.com/articles/10.1186/s40657-021-00267-4" TargetMode="External"/><Relationship Id="rId134" Type="http://schemas.openxmlformats.org/officeDocument/2006/relationships/hyperlink" Target="https://www.vogelwarte.ch/de/voegel-der-schweiz/rohrammer/" TargetMode="External"/><Relationship Id="rId579" Type="http://schemas.openxmlformats.org/officeDocument/2006/relationships/hyperlink" Target="https://ffh-arten.naturschutzinformationen.nrw.de/ffh-arten/de/arten/gruppe/amph_rept/kurzbeschreibung/102321" TargetMode="External"/><Relationship Id="rId786" Type="http://schemas.openxmlformats.org/officeDocument/2006/relationships/hyperlink" Target="https://brill.com/view/journals/amre/24/3/article-p251_1.xml" TargetMode="External"/><Relationship Id="rId341" Type="http://schemas.openxmlformats.org/officeDocument/2006/relationships/hyperlink" Target="https://www.vogelwarte.ch/de/voegel-der-schweiz/pirol/" TargetMode="External"/><Relationship Id="rId439" Type="http://schemas.openxmlformats.org/officeDocument/2006/relationships/hyperlink" Target="https://www.brc.ac.uk/biblio/bryoatt-attributes-british-and-irish-mosses-liverworts-and-hornworts-spreadsheet" TargetMode="External"/><Relationship Id="rId646" Type="http://schemas.openxmlformats.org/officeDocument/2006/relationships/hyperlink" Target="https://www.webofscience.com/wos/woscc/full-record/WOS:000182801400004" TargetMode="External"/><Relationship Id="rId201" Type="http://schemas.openxmlformats.org/officeDocument/2006/relationships/hyperlink" Target="https://floraveg.eu/" TargetMode="External"/><Relationship Id="rId285" Type="http://schemas.openxmlformats.org/officeDocument/2006/relationships/hyperlink" Target="https://www.vogelwarte.ch/modx/assets/files/atlas/info_amtsstellen/Brutvogelatlas%202013-2016_D_low.pdf" TargetMode="External"/><Relationship Id="rId506" Type="http://schemas.openxmlformats.org/officeDocument/2006/relationships/hyperlink" Target="https://species.infofauna.ch/groupe/101/portrait/1765" TargetMode="External"/><Relationship Id="rId853" Type="http://schemas.openxmlformats.org/officeDocument/2006/relationships/hyperlink" Target="https://www.infofauna.ch/sites/default/files/files/publications/praxismerkblatt_kamm_und_teichmolch.pdf" TargetMode="External"/><Relationship Id="rId492" Type="http://schemas.openxmlformats.org/officeDocument/2006/relationships/hyperlink" Target="https://fledermausschutz.ch/nordfledermaus" TargetMode="External"/><Relationship Id="rId713" Type="http://schemas.openxmlformats.org/officeDocument/2006/relationships/hyperlink" Target="https://www.cambridge.org/core/journals/bird-conservation-international/article/importance-of-landscape-heterogeneity-and-vegetation-structure-for-the-conservation-of-the-ortolan-bunting-emberiza-hortulana/EB0F154C578CFA721215C0C62682EDB8" TargetMode="External"/><Relationship Id="rId797" Type="http://schemas.openxmlformats.org/officeDocument/2006/relationships/hyperlink" Target="https://www.webofscience.com/wos/woscc/full-record/WOS:000311587200006" TargetMode="External"/><Relationship Id="rId145" Type="http://schemas.openxmlformats.org/officeDocument/2006/relationships/hyperlink" Target="https://www.vogelwarte.ch/de/voegel-der-schweiz/eisvogel/" TargetMode="External"/><Relationship Id="rId352" Type="http://schemas.openxmlformats.org/officeDocument/2006/relationships/hyperlink" Target="https://www.vogelwarte.ch/de/voegel-der-schweiz/heidelerche/" TargetMode="External"/><Relationship Id="rId212" Type="http://schemas.openxmlformats.org/officeDocument/2006/relationships/hyperlink" Target="https://floraveg.eu/" TargetMode="External"/><Relationship Id="rId657" Type="http://schemas.openxmlformats.org/officeDocument/2006/relationships/hyperlink" Target="https://onlinelibrary.wiley.com/doi/10.1111/geb.13786" TargetMode="External"/><Relationship Id="rId864" Type="http://schemas.openxmlformats.org/officeDocument/2006/relationships/hyperlink" Target="https://www.webofscience.com/wos/woscc/full-record/WOS:000302841900014" TargetMode="External"/><Relationship Id="rId296" Type="http://schemas.openxmlformats.org/officeDocument/2006/relationships/hyperlink" Target="https://www.vogelwarte.ch/modx/assets/files/atlas/info_amtsstellen/Brutvogelatlas%202013-2016_D_low.pdf" TargetMode="External"/><Relationship Id="rId517" Type="http://schemas.openxmlformats.org/officeDocument/2006/relationships/hyperlink" Target="https://www.sciencedirect.com/science/article/pii/S0006320702001040?via%3Dihub" TargetMode="External"/><Relationship Id="rId724" Type="http://schemas.openxmlformats.org/officeDocument/2006/relationships/hyperlink" Target="https://resjournals.onlinelibrary.wiley.com/doi/10.1111/een.12355" TargetMode="External"/><Relationship Id="rId60" Type="http://schemas.openxmlformats.org/officeDocument/2006/relationships/hyperlink" Target="https://www.bfn.de/artenportraits/oxygastra-curtisii" TargetMode="External"/><Relationship Id="rId156" Type="http://schemas.openxmlformats.org/officeDocument/2006/relationships/hyperlink" Target="https://www.ag-libellen-nds-hb.de/wp-content/uploads/2023/01/4.5-Lestes-virens.pdf" TargetMode="External"/><Relationship Id="rId363" Type="http://schemas.openxmlformats.org/officeDocument/2006/relationships/hyperlink" Target="https://www.vogelwarte.ch/de/voegel-der-schweiz/halsbandschnaepper/" TargetMode="External"/><Relationship Id="rId570" Type="http://schemas.openxmlformats.org/officeDocument/2006/relationships/hyperlink" Target="https://www.infofauna.ch/sites/default/files/files/publications/reptil-des-jahres-broschure-zauneidechse_2020_21.pdf" TargetMode="External"/><Relationship Id="rId223" Type="http://schemas.openxmlformats.org/officeDocument/2006/relationships/hyperlink" Target="https://floraveg.eu/" TargetMode="External"/><Relationship Id="rId430" Type="http://schemas.openxmlformats.org/officeDocument/2006/relationships/hyperlink" Target="https://www.brc.ac.uk/biblio/bryoatt-attributes-british-and-irish-mosses-liverworts-and-hornworts-spreadsheet" TargetMode="External"/><Relationship Id="rId668" Type="http://schemas.openxmlformats.org/officeDocument/2006/relationships/hyperlink" Target="https://onlinelibrary.wiley.com/doi/10.1111/geb.13786" TargetMode="External"/><Relationship Id="rId875" Type="http://schemas.openxmlformats.org/officeDocument/2006/relationships/hyperlink" Target="https://www.tandfonline.com/doi/epdf/10.1080/08927014.1994.9522992?needAccess=true" TargetMode="External"/><Relationship Id="rId18" Type="http://schemas.openxmlformats.org/officeDocument/2006/relationships/hyperlink" Target="https://onlinelibrary.wiley.com/doi/10.1111/j.1365-2427.1993.tb00827.x" TargetMode="External"/><Relationship Id="rId528" Type="http://schemas.openxmlformats.org/officeDocument/2006/relationships/hyperlink" Target="https://www.infofauna.ch/sites/default/files/files/publications/bericht_54_klaiber_web.pdf" TargetMode="External"/><Relationship Id="rId735" Type="http://schemas.openxmlformats.org/officeDocument/2006/relationships/hyperlink" Target="https://onlinelibrary.wiley.com/doi/10.1046/j.1474-919X.2002.00040.x" TargetMode="External"/><Relationship Id="rId167" Type="http://schemas.openxmlformats.org/officeDocument/2006/relationships/hyperlink" Target="https://floraveg.eu/" TargetMode="External"/><Relationship Id="rId374" Type="http://schemas.openxmlformats.org/officeDocument/2006/relationships/hyperlink" Target="https://www.vogelwarte.ch/de/voegel-der-schweiz/steinhuhn/" TargetMode="External"/><Relationship Id="rId581" Type="http://schemas.openxmlformats.org/officeDocument/2006/relationships/hyperlink" Target="https://ffh-arten.naturschutzinformationen.nrw.de/ffh-arten/de/arten/vogelarten/kurzbeschreibung/103071" TargetMode="External"/><Relationship Id="rId71" Type="http://schemas.openxmlformats.org/officeDocument/2006/relationships/hyperlink" Target="https://bioone.org/journals/ardea/volume-109/issue-1/arde.v109i1.a2/The-Effect-of-Age-Sex-and-Winter-Severity-on-Return/10.5253/arde.v109i1.a2.full" TargetMode="External"/><Relationship Id="rId234" Type="http://schemas.openxmlformats.org/officeDocument/2006/relationships/hyperlink" Target="https://floraveg.eu/" TargetMode="External"/><Relationship Id="rId679" Type="http://schemas.openxmlformats.org/officeDocument/2006/relationships/hyperlink" Target="https://esajournals.onlinelibrary.wiley.com/doi/10.1002/ecy.2428" TargetMode="External"/><Relationship Id="rId802" Type="http://schemas.openxmlformats.org/officeDocument/2006/relationships/hyperlink" Target="https://link.springer.com/article/10.1007/s10592-013-0553-0" TargetMode="External"/><Relationship Id="rId886" Type="http://schemas.openxmlformats.org/officeDocument/2006/relationships/hyperlink" Target="https://www.sciencedirect.com/science/article/pii/S0006320715001019?via%3Dihub" TargetMode="External"/><Relationship Id="rId2" Type="http://schemas.openxmlformats.org/officeDocument/2006/relationships/hyperlink" Target="https://www.infofauna.ch/de/beratungsstellen/amphibien-karch/die-amphibien/arten/italienischer-springfrosch" TargetMode="External"/><Relationship Id="rId29" Type="http://schemas.openxmlformats.org/officeDocument/2006/relationships/hyperlink" Target="https://www.jstor.org/stable/25083870?saml_data=eyJzYW1sVG9rZW4iOiI0ZDIwZWRlMy0wYzNmLTRjOTItOTZjNi00ODA1ZDkxMGI2MzUiLCJpbnN0aXR1dGlvbklkcyI6WyI2NWRkMDkyOC05YmZiLTQ1ZTUtOTNhNy1iNzA1OTkzMmE4ZjciXX0" TargetMode="External"/><Relationship Id="rId441" Type="http://schemas.openxmlformats.org/officeDocument/2006/relationships/hyperlink" Target="https://www.brc.ac.uk/biblio/bryoatt-attributes-british-and-irish-mosses-liverworts-and-hornworts-spreadsheet" TargetMode="External"/><Relationship Id="rId539" Type="http://schemas.openxmlformats.org/officeDocument/2006/relationships/hyperlink" Target="https://www.infofauna.ch/sites/default/files/files/publications/bericht_54_klaiber_web.pdf" TargetMode="External"/><Relationship Id="rId746" Type="http://schemas.openxmlformats.org/officeDocument/2006/relationships/hyperlink" Target="https://www.webofscience.com/wos/woscc/full-record/WOS:A1995QT32800023" TargetMode="External"/><Relationship Id="rId178" Type="http://schemas.openxmlformats.org/officeDocument/2006/relationships/hyperlink" Target="https://floraveg.eu/" TargetMode="External"/><Relationship Id="rId301" Type="http://schemas.openxmlformats.org/officeDocument/2006/relationships/hyperlink" Target="https://www.vogelwarte.ch/modx/assets/files/atlas/info_amtsstellen/Brutvogelatlas%202013-2016_D_low.pdf" TargetMode="External"/><Relationship Id="rId82" Type="http://schemas.openxmlformats.org/officeDocument/2006/relationships/hyperlink" Target="https://www.infoflora.ch/assets/content/documents/conservation/J_Boeckelmann_et_al_2017_Fitness_and_growth_of_the_ephemeral_mudflat_species_Cyperus_fuscus_in_river_and_anthropogenic_habitats_in_response_to_fluctuating_water_levels.pdf" TargetMode="External"/><Relationship Id="rId385" Type="http://schemas.openxmlformats.org/officeDocument/2006/relationships/hyperlink" Target="https://www.vogelwarte.ch/de/voegel-der-schweiz/rauchschwalbe/" TargetMode="External"/><Relationship Id="rId592" Type="http://schemas.openxmlformats.org/officeDocument/2006/relationships/hyperlink" Target="https://ffh-arten.naturschutzinformationen.nrw.de/ffh-arten/de/arten/vogelarten/kurzbeschreibung/103071" TargetMode="External"/><Relationship Id="rId606" Type="http://schemas.openxmlformats.org/officeDocument/2006/relationships/hyperlink" Target="https://ffh-arten.naturschutzinformationen.nrw.de/ffh-arten/de/arten/vogelarten/kurzbeschreibung/103086" TargetMode="External"/><Relationship Id="rId813" Type="http://schemas.openxmlformats.org/officeDocument/2006/relationships/hyperlink" Target="https://www.infofauna.ch/sites/default/files/files/publications/praxismerkblatt_geburtshelferkrote.pdf" TargetMode="External"/><Relationship Id="rId245" Type="http://schemas.openxmlformats.org/officeDocument/2006/relationships/hyperlink" Target="https://floraveg.eu/" TargetMode="External"/><Relationship Id="rId452" Type="http://schemas.openxmlformats.org/officeDocument/2006/relationships/hyperlink" Target="https://www.brc.ac.uk/biblio/bryoatt-attributes-british-and-irish-mosses-liverworts-and-hornworts-spreadsheet" TargetMode="External"/><Relationship Id="rId897" Type="http://schemas.openxmlformats.org/officeDocument/2006/relationships/hyperlink" Target="https://bioone.org/journals/acta-chiropterologica/volume-18/issue-2/15081109ACC2016.18.2.006/The-Effects-of-Human-Mediated-Habitat-Fragmentation-on-a-Sedentary/10.3161/15081109ACC2016.18.2.006.full" TargetMode="External"/><Relationship Id="rId105" Type="http://schemas.openxmlformats.org/officeDocument/2006/relationships/hyperlink" Target="https://www.infofauna.ch/sites/default/files/files/publications/broschure_lurch_des_jahres_2008_hyar.pdf" TargetMode="External"/><Relationship Id="rId312" Type="http://schemas.openxmlformats.org/officeDocument/2006/relationships/hyperlink" Target="https://www.vogelwarte.ch/modx/assets/files/atlas/info_amtsstellen/Brutvogelatlas%202013-2016_D_low.pdf" TargetMode="External"/><Relationship Id="rId757" Type="http://schemas.openxmlformats.org/officeDocument/2006/relationships/hyperlink" Target="https://sora.unm.edu/sites/default/files/journals/jrr/v032n02/p00090-p00097.pdf" TargetMode="External"/><Relationship Id="rId93" Type="http://schemas.openxmlformats.org/officeDocument/2006/relationships/hyperlink" Target="https://www.libellenschutz.ch/arten/anisoptera/libellulidae/item/orthetrum-albistylum" TargetMode="External"/><Relationship Id="rId189" Type="http://schemas.openxmlformats.org/officeDocument/2006/relationships/hyperlink" Target="https://floraveg.eu/" TargetMode="External"/><Relationship Id="rId396" Type="http://schemas.openxmlformats.org/officeDocument/2006/relationships/hyperlink" Target="https://www.infofauna.ch/de/beratungsstellen/amphibien-karch/die-amphibien/arten/salamandre-noire" TargetMode="External"/><Relationship Id="rId617" Type="http://schemas.openxmlformats.org/officeDocument/2006/relationships/hyperlink" Target="https://www.libellenschutz.ch/arten/zygoptera/coenagrionidae/item/coenagrion-hastulatum?highlight=WyJjb2VuYWdyaW9uIiwiaGFzdHVsYXR1bSJd" TargetMode="External"/><Relationship Id="rId824" Type="http://schemas.openxmlformats.org/officeDocument/2006/relationships/hyperlink" Target="https://www.cambridge.org/core/journals/antarctic-science/article/genetic-variation-and-dispersal-of-bryum-argenteum-and-hennediella-heimii-populations-in-the-garwood-valley-southern-victoria-land-antarctica/6AE83D98ED1B4E53EBC8D3D0E889FAEA" TargetMode="External"/><Relationship Id="rId256" Type="http://schemas.openxmlformats.org/officeDocument/2006/relationships/hyperlink" Target="https://www.bsh-natur.de/uploads/Merkbl%C3%A4tter/069%20-%20Amphibienwanderungen.pdf" TargetMode="External"/><Relationship Id="rId463" Type="http://schemas.openxmlformats.org/officeDocument/2006/relationships/hyperlink" Target="https://www.brc.ac.uk/biblio/bryoatt-attributes-british-and-irish-mosses-liverworts-and-hornworts-spreadsheet" TargetMode="External"/><Relationship Id="rId670" Type="http://schemas.openxmlformats.org/officeDocument/2006/relationships/hyperlink" Target="https://onlinelibrary.wiley.com/doi/10.1111/geb.13786" TargetMode="External"/><Relationship Id="rId116" Type="http://schemas.openxmlformats.org/officeDocument/2006/relationships/hyperlink" Target="https://floraveg.eu/" TargetMode="External"/><Relationship Id="rId323" Type="http://schemas.openxmlformats.org/officeDocument/2006/relationships/hyperlink" Target="https://www.vogelwarte.ch/modx/assets/files/atlas/info_amtsstellen/Brutvogelatlas%202013-2016_D_low.pdf" TargetMode="External"/><Relationship Id="rId530" Type="http://schemas.openxmlformats.org/officeDocument/2006/relationships/hyperlink" Target="https://www.infofauna.ch/sites/default/files/files/publications/bericht_54_klaiber_web.pdf" TargetMode="External"/><Relationship Id="rId768" Type="http://schemas.openxmlformats.org/officeDocument/2006/relationships/hyperlink" Target="https://www.tandfonline.com/doi/full/10.1080/00063657.2021.2021141" TargetMode="External"/><Relationship Id="rId20" Type="http://schemas.openxmlformats.org/officeDocument/2006/relationships/hyperlink" Target="https://link.springer.com/article/10.1007/s10531-017-1347-3" TargetMode="External"/><Relationship Id="rId628" Type="http://schemas.openxmlformats.org/officeDocument/2006/relationships/hyperlink" Target="https://species.infofauna.ch/groupe/64/portrait/1063" TargetMode="External"/><Relationship Id="rId835" Type="http://schemas.openxmlformats.org/officeDocument/2006/relationships/hyperlink" Target="https://www.bafu.admin.ch/bafu/de/home/themen/biodiversitaet/publikationen-studien/publikationen/rote-liste-der-gefaehrdeten-arten-der-schweiz--amphibien.html" TargetMode="External"/><Relationship Id="rId267" Type="http://schemas.openxmlformats.org/officeDocument/2006/relationships/hyperlink" Target="https://www.bafu.admin.ch/bafu/de/home/themen/biodiversitaet/publikationen-studien/publikationen/rote-liste-der-gefaehrdeten-arten-der-schweiz--amphibien.html" TargetMode="External"/><Relationship Id="rId474" Type="http://schemas.openxmlformats.org/officeDocument/2006/relationships/hyperlink" Target="https://www.brc.ac.uk/biblio/bryoatt-attributes-british-and-irish-mosses-liverworts-and-hornworts-spreadsheet" TargetMode="External"/><Relationship Id="rId127" Type="http://schemas.openxmlformats.org/officeDocument/2006/relationships/hyperlink" Target="https://www.libellenschutz.ch/arten/anisoptera/libellulidae/item/sympetrum-flaveolum" TargetMode="External"/><Relationship Id="rId681" Type="http://schemas.openxmlformats.org/officeDocument/2006/relationships/hyperlink" Target="https://esajournals.onlinelibrary.wiley.com/doi/10.1002/ecy.2428" TargetMode="External"/><Relationship Id="rId779" Type="http://schemas.openxmlformats.org/officeDocument/2006/relationships/hyperlink" Target="https://link.springer.com/article/10.1007/s10531-013-0551-z" TargetMode="External"/><Relationship Id="rId902" Type="http://schemas.openxmlformats.org/officeDocument/2006/relationships/hyperlink" Target="https://www.infofauna.ch/sites/default/files/files/publications/zusammenfassung_workshop_bova_deutsch_0.pdf" TargetMode="External"/><Relationship Id="rId31" Type="http://schemas.openxmlformats.org/officeDocument/2006/relationships/hyperlink" Target="https://besjournals.onlinelibrary.wiley.com/doi/10.1046/j.1365-2656.2002.00641.x" TargetMode="External"/><Relationship Id="rId334" Type="http://schemas.openxmlformats.org/officeDocument/2006/relationships/hyperlink" Target="https://www.vogelwarte.ch/de/voegel-der-schweiz/flussregenpfeifer/" TargetMode="External"/><Relationship Id="rId541" Type="http://schemas.openxmlformats.org/officeDocument/2006/relationships/hyperlink" Target="https://www.infofauna.ch/sites/default/files/files/publications/bericht_54_klaiber_web.pdf" TargetMode="External"/><Relationship Id="rId639" Type="http://schemas.openxmlformats.org/officeDocument/2006/relationships/hyperlink" Target="https://ornisfennica.journal.fi/article/view/133408/81954" TargetMode="External"/><Relationship Id="rId180" Type="http://schemas.openxmlformats.org/officeDocument/2006/relationships/hyperlink" Target="https://floraveg.eu/" TargetMode="External"/><Relationship Id="rId278" Type="http://schemas.openxmlformats.org/officeDocument/2006/relationships/hyperlink" Target="https://www.vogelwarte.ch/modx/assets/files/atlas/info_amtsstellen/Brutvogelatlas%202013-2016_D_low.pdf" TargetMode="External"/><Relationship Id="rId401" Type="http://schemas.openxmlformats.org/officeDocument/2006/relationships/hyperlink" Target="https://www.wildbienen.info/steckbriefe/andrena_hattorfiana.php" TargetMode="External"/><Relationship Id="rId846" Type="http://schemas.openxmlformats.org/officeDocument/2006/relationships/hyperlink" Target="https://www.infofauna.ch/sites/default/files/files/publications/kammmolch_2014.pdf" TargetMode="External"/><Relationship Id="rId485" Type="http://schemas.openxmlformats.org/officeDocument/2006/relationships/hyperlink" Target="https://www.brc.ac.uk/biblio/bryoatt-attributes-british-and-irish-mosses-liverworts-and-hornworts-spreadsheet" TargetMode="External"/><Relationship Id="rId692" Type="http://schemas.openxmlformats.org/officeDocument/2006/relationships/hyperlink" Target="https://esajournals.onlinelibrary.wiley.com/doi/10.1002/ecy.2428" TargetMode="External"/><Relationship Id="rId706" Type="http://schemas.openxmlformats.org/officeDocument/2006/relationships/hyperlink" Target="https://www.tandfonline.com/doi/epdf/10.1080/08927014.1994.9522992?needAccess=true" TargetMode="External"/><Relationship Id="rId913" Type="http://schemas.openxmlformats.org/officeDocument/2006/relationships/hyperlink" Target="https://onlinelibrary.wiley.com/doi/10.1111/geb.13786" TargetMode="External"/><Relationship Id="rId42" Type="http://schemas.openxmlformats.org/officeDocument/2006/relationships/hyperlink" Target="https://www.infofauna.ch/sites/default/files/files/publications/diskussionsrunde_kreuzkroten-workshop_30112012.pdf" TargetMode="External"/><Relationship Id="rId138" Type="http://schemas.openxmlformats.org/officeDocument/2006/relationships/hyperlink" Target="https://www.bfn.de/artenportraits/triturus-cristatus" TargetMode="External"/><Relationship Id="rId345" Type="http://schemas.openxmlformats.org/officeDocument/2006/relationships/hyperlink" Target="https://www.vogelwarte.ch/de/voegel-der-schweiz/wachtel/" TargetMode="External"/><Relationship Id="rId552" Type="http://schemas.openxmlformats.org/officeDocument/2006/relationships/hyperlink" Target="https://www.biodivers.ch/de/index.php/Tagfalter" TargetMode="External"/><Relationship Id="rId191" Type="http://schemas.openxmlformats.org/officeDocument/2006/relationships/hyperlink" Target="https://floraveg.eu/" TargetMode="External"/><Relationship Id="rId205" Type="http://schemas.openxmlformats.org/officeDocument/2006/relationships/hyperlink" Target="https://floraveg.eu/" TargetMode="External"/><Relationship Id="rId412" Type="http://schemas.openxmlformats.org/officeDocument/2006/relationships/hyperlink" Target="https://species.infofauna.ch/groupe/1/conservation/23" TargetMode="External"/><Relationship Id="rId857" Type="http://schemas.openxmlformats.org/officeDocument/2006/relationships/hyperlink" Target="https://www.brc.ac.uk/biblio/bryoatt-attributes-british-and-irish-mosses-liverworts-and-hornworts-spreadsheet" TargetMode="External"/><Relationship Id="rId289" Type="http://schemas.openxmlformats.org/officeDocument/2006/relationships/hyperlink" Target="https://www.vogelwarte.ch/modx/assets/files/atlas/info_amtsstellen/Brutvogelatlas%202013-2016_D_low.pdf" TargetMode="External"/><Relationship Id="rId496" Type="http://schemas.openxmlformats.org/officeDocument/2006/relationships/hyperlink" Target="https://fledermausschutz.ch/mueckenfledermaus" TargetMode="External"/><Relationship Id="rId717" Type="http://schemas.openxmlformats.org/officeDocument/2006/relationships/hyperlink" Target="https://besjournals.onlinelibrary.wiley.com/doi/10.1046/j.1365-2656.1999.00273.x" TargetMode="External"/><Relationship Id="rId53" Type="http://schemas.openxmlformats.org/officeDocument/2006/relationships/hyperlink" Target="https://bioone.org/journals/ardea/volume-107/issue-3/arde.v107i3.a6/Space-Use-and-Daily-Movement-Patterns-of-the-European-Bee/10.5253/arde.v107i3.a6.full" TargetMode="External"/><Relationship Id="rId149" Type="http://schemas.openxmlformats.org/officeDocument/2006/relationships/hyperlink" Target="https://www.bafu.admin.ch/bafu/de/home/themen/biodiversitaet/publikationen-studien/publikationen/rote-liste-weichtiere.html" TargetMode="External"/><Relationship Id="rId356" Type="http://schemas.openxmlformats.org/officeDocument/2006/relationships/hyperlink" Target="https://www.vogelwarte.ch/de/voegel-der-schweiz/neuntoeter/" TargetMode="External"/><Relationship Id="rId563" Type="http://schemas.openxmlformats.org/officeDocument/2006/relationships/hyperlink" Target="https://www.orthoptera.ch/wiki/arten/caelifera/gomphocerinae/item/stenobothrus-lineatus?highlight=WyJzdGVub2JvdGhydXMiLCJzdGVub2JvdGhydXMtYXJ0ZW4iLCJzdGVub2JvdGhydXMtYXJ0Iiwic3Rlbm9ib3RocnVzLXJ1YmljdW5kdWx1cyJd" TargetMode="External"/><Relationship Id="rId770" Type="http://schemas.openxmlformats.org/officeDocument/2006/relationships/hyperlink" Target="https://www.sciencedirect.com/science/article/abs/pii/S1616504712000791?via%3Dihub" TargetMode="External"/><Relationship Id="rId216" Type="http://schemas.openxmlformats.org/officeDocument/2006/relationships/hyperlink" Target="https://floraveg.eu/" TargetMode="External"/><Relationship Id="rId423" Type="http://schemas.openxmlformats.org/officeDocument/2006/relationships/hyperlink" Target="https://species.infofauna.ch/groupe/1/portrait/2604" TargetMode="External"/><Relationship Id="rId868" Type="http://schemas.openxmlformats.org/officeDocument/2006/relationships/hyperlink" Target="https://www.vogelwarte.ch/modx/assets/files/atlas/info_amtsstellen/Brutvogelatlas%202013-2016_D_low.pdf" TargetMode="External"/><Relationship Id="rId630" Type="http://schemas.openxmlformats.org/officeDocument/2006/relationships/hyperlink" Target="https://species.infofauna.ch/groupe/64/portrait/1082" TargetMode="External"/><Relationship Id="rId728" Type="http://schemas.openxmlformats.org/officeDocument/2006/relationships/hyperlink" Target="https://bioone.org/journals/acta-ornithologica/volume-55/issue-1/00016454AO2020.55.1.008/Gps-Telemetry-and-Home-Range-of-the-White-Backed-Woodpecker/10.3161/00016454AO2020.55.1.008.full" TargetMode="External"/><Relationship Id="rId64" Type="http://schemas.openxmlformats.org/officeDocument/2006/relationships/hyperlink" Target="https://edoc.unibas.ch/52948/1/AI_2016_Hirsch_etal.pdf" TargetMode="External"/><Relationship Id="rId367" Type="http://schemas.openxmlformats.org/officeDocument/2006/relationships/hyperlink" Target="https://www.vogelwarte.ch/de/voegel-der-schweiz/birkhuhn/" TargetMode="External"/><Relationship Id="rId574" Type="http://schemas.openxmlformats.org/officeDocument/2006/relationships/hyperlink" Target="https://www.infofauna.ch/de/beratungsstellen/reptilien-karch/die-reptilien/arten/schlingnatter" TargetMode="External"/><Relationship Id="rId227" Type="http://schemas.openxmlformats.org/officeDocument/2006/relationships/hyperlink" Target="https://floraveg.eu/" TargetMode="External"/><Relationship Id="rId781" Type="http://schemas.openxmlformats.org/officeDocument/2006/relationships/hyperlink" Target="https://link.springer.com/article/10.1007/s10531-013-0567-4" TargetMode="External"/><Relationship Id="rId879" Type="http://schemas.openxmlformats.org/officeDocument/2006/relationships/hyperlink" Target="https://www.vogelwarte.ch/modx/assets/files/atlas/info_amtsstellen/Brutvogelatlas%202013-2016_D_low.pdf" TargetMode="External"/><Relationship Id="rId434" Type="http://schemas.openxmlformats.org/officeDocument/2006/relationships/hyperlink" Target="https://www.brc.ac.uk/biblio/bryoatt-attributes-british-and-irish-mosses-liverworts-and-hornworts-spreadsheet" TargetMode="External"/><Relationship Id="rId641" Type="http://schemas.openxmlformats.org/officeDocument/2006/relationships/hyperlink" Target="https://onlinelibrary.wiley.com/doi/10.1111/j.1474-919X.2004.00235.x" TargetMode="External"/><Relationship Id="rId739" Type="http://schemas.openxmlformats.org/officeDocument/2006/relationships/hyperlink" Target="https://academic.oup.com/aob/article/93/6/711/256253?login=true" TargetMode="External"/><Relationship Id="rId280" Type="http://schemas.openxmlformats.org/officeDocument/2006/relationships/hyperlink" Target="https://www.vogelwarte.ch/modx/assets/files/atlas/info_amtsstellen/Brutvogelatlas%202013-2016_D_low.pdf" TargetMode="External"/><Relationship Id="rId501" Type="http://schemas.openxmlformats.org/officeDocument/2006/relationships/hyperlink" Target="https://fledermausschutz.ch/grosse-hufeisennase" TargetMode="External"/><Relationship Id="rId75" Type="http://schemas.openxmlformats.org/officeDocument/2006/relationships/hyperlink" Target="https://www.vogelwarte.ch/de/voegel-der-schweiz/wasserralle/" TargetMode="External"/><Relationship Id="rId140" Type="http://schemas.openxmlformats.org/officeDocument/2006/relationships/hyperlink" Target="https://ffh-arten.naturschutzinformationen.nrw.de/ffh-arten/de/arten/gruppe/amph_rept/kurzbeschreibung/102323" TargetMode="External"/><Relationship Id="rId378" Type="http://schemas.openxmlformats.org/officeDocument/2006/relationships/hyperlink" Target="https://www.vogelwarte.ch/de/voegel-der-schweiz/felsenschwalbe/" TargetMode="External"/><Relationship Id="rId585" Type="http://schemas.openxmlformats.org/officeDocument/2006/relationships/hyperlink" Target="https://ffh-arten.naturschutzinformationen.nrw.de/ffh-arten/de/arten/gruppe/kaefer/kurzbeschreibung/105682" TargetMode="External"/><Relationship Id="rId792" Type="http://schemas.openxmlformats.org/officeDocument/2006/relationships/hyperlink" Target="https://www.jstor.org/stable/3543320?origin=crossref&amp;seq=6" TargetMode="External"/><Relationship Id="rId806" Type="http://schemas.openxmlformats.org/officeDocument/2006/relationships/hyperlink" Target="https://link.springer.com/article/10.1007/BF03192524" TargetMode="External"/><Relationship Id="rId6" Type="http://schemas.openxmlformats.org/officeDocument/2006/relationships/hyperlink" Target="https://doi.org/10.3390/ani13203187" TargetMode="External"/><Relationship Id="rId238" Type="http://schemas.openxmlformats.org/officeDocument/2006/relationships/hyperlink" Target="https://floraveg.eu/" TargetMode="External"/><Relationship Id="rId445" Type="http://schemas.openxmlformats.org/officeDocument/2006/relationships/hyperlink" Target="https://www.brc.ac.uk/biblio/bryoatt-attributes-british-and-irish-mosses-liverworts-and-hornworts-spreadsheet" TargetMode="External"/><Relationship Id="rId652" Type="http://schemas.openxmlformats.org/officeDocument/2006/relationships/hyperlink" Target="https://onlinelibrary.wiley.com/doi/10.1111/geb.13786" TargetMode="External"/><Relationship Id="rId291" Type="http://schemas.openxmlformats.org/officeDocument/2006/relationships/hyperlink" Target="https://www.vogelwarte.ch/modx/assets/files/atlas/info_amtsstellen/Brutvogelatlas%202013-2016_D_low.pdf" TargetMode="External"/><Relationship Id="rId305" Type="http://schemas.openxmlformats.org/officeDocument/2006/relationships/hyperlink" Target="https://www.vogelwarte.ch/modx/assets/files/atlas/info_amtsstellen/Brutvogelatlas%202013-2016_D_low.pdf" TargetMode="External"/><Relationship Id="rId512" Type="http://schemas.openxmlformats.org/officeDocument/2006/relationships/hyperlink" Target="https://species.infofauna.ch/groupe/101/portrait/1938" TargetMode="External"/><Relationship Id="rId86" Type="http://schemas.openxmlformats.org/officeDocument/2006/relationships/hyperlink" Target="https://limnetica.net/documentos/limnetica/limnetica-38-1-p-317.pdf" TargetMode="External"/><Relationship Id="rId151" Type="http://schemas.openxmlformats.org/officeDocument/2006/relationships/hyperlink" Target="https://www.ag-libellen-nds-hb.de/wp-content/uploads/2023/01/4.38-Boyeria-irene.pdf" TargetMode="External"/><Relationship Id="rId389" Type="http://schemas.openxmlformats.org/officeDocument/2006/relationships/hyperlink" Target="https://www.vogelwarte.ch/de/voegel-der-schweiz/bluthaenfling/" TargetMode="External"/><Relationship Id="rId596" Type="http://schemas.openxmlformats.org/officeDocument/2006/relationships/hyperlink" Target="https://ffh-arten.naturschutzinformationen.nrw.de/ffh-arten/de/arten/vogelarten/kurzbeschreibung/102981" TargetMode="External"/><Relationship Id="rId817" Type="http://schemas.openxmlformats.org/officeDocument/2006/relationships/hyperlink" Target="https://www.bafu.admin.ch/bafu/de/home/themen/biodiversitaet/publikationen-studien/publikationen/rote-liste-der-gefaehrdeten-arten-der-schweiz--amphibien.html" TargetMode="External"/><Relationship Id="rId249" Type="http://schemas.openxmlformats.org/officeDocument/2006/relationships/hyperlink" Target="https://floraveg.eu/" TargetMode="External"/><Relationship Id="rId456" Type="http://schemas.openxmlformats.org/officeDocument/2006/relationships/hyperlink" Target="https://www.brc.ac.uk/biblio/bryoatt-attributes-british-and-irish-mosses-liverworts-and-hornworts-spreadsheet" TargetMode="External"/><Relationship Id="rId663" Type="http://schemas.openxmlformats.org/officeDocument/2006/relationships/hyperlink" Target="https://onlinelibrary.wiley.com/doi/10.1111/geb.13786" TargetMode="External"/><Relationship Id="rId870" Type="http://schemas.openxmlformats.org/officeDocument/2006/relationships/hyperlink" Target="https://www.webofscience.com/wos/woscc/full-record/WOS:000324544200018" TargetMode="External"/><Relationship Id="rId13" Type="http://schemas.openxmlformats.org/officeDocument/2006/relationships/hyperlink" Target="https://www.bsh-natur.de/uploads/Merkbl%C3%A4tter/069%20-%20Amphibienwanderungen.pdf" TargetMode="External"/><Relationship Id="rId109" Type="http://schemas.openxmlformats.org/officeDocument/2006/relationships/hyperlink" Target="https://www.infofauna.ch/sites/default/files/files/publications/kammmolch_2014.pdf" TargetMode="External"/><Relationship Id="rId316" Type="http://schemas.openxmlformats.org/officeDocument/2006/relationships/hyperlink" Target="https://www.vogelwarte.ch/modx/assets/files/atlas/info_amtsstellen/Brutvogelatlas%202013-2016_D_low.pdf" TargetMode="External"/><Relationship Id="rId523" Type="http://schemas.openxmlformats.org/officeDocument/2006/relationships/hyperlink" Target="https://www.infofauna.ch/sites/default/files/files/publications/bericht_54_klaiber_web.pdf" TargetMode="External"/><Relationship Id="rId97" Type="http://schemas.openxmlformats.org/officeDocument/2006/relationships/hyperlink" Target="https://species.infofauna.ch/groupe/101/conservation/1838" TargetMode="External"/><Relationship Id="rId730" Type="http://schemas.openxmlformats.org/officeDocument/2006/relationships/hyperlink" Target="https://www.sciencedirect.com/science/article/pii/S0006320701000453?via%3Dihub" TargetMode="External"/><Relationship Id="rId828" Type="http://schemas.openxmlformats.org/officeDocument/2006/relationships/hyperlink" Target="https://www.infofauna.ch/de/beratungsstellen/amphibien-karch/die-amphibien/arten/teichmolch" TargetMode="External"/><Relationship Id="rId162" Type="http://schemas.openxmlformats.org/officeDocument/2006/relationships/hyperlink" Target="https://onlinelibrary.wiley.com/doi/10.1111/ele.13255" TargetMode="External"/><Relationship Id="rId467" Type="http://schemas.openxmlformats.org/officeDocument/2006/relationships/hyperlink" Target="https://www.brc.ac.uk/biblio/bryoatt-attributes-british-and-irish-mosses-liverworts-and-hornworts-spreadsheet" TargetMode="External"/><Relationship Id="rId674" Type="http://schemas.openxmlformats.org/officeDocument/2006/relationships/hyperlink" Target="https://onlinelibrary.wiley.com/doi/10.1111/geb.13786" TargetMode="External"/><Relationship Id="rId881" Type="http://schemas.openxmlformats.org/officeDocument/2006/relationships/hyperlink" Target="https://www.webofscience.com/wos/woscc/full-record/WOS:000505831600002" TargetMode="External"/><Relationship Id="rId24" Type="http://schemas.openxmlformats.org/officeDocument/2006/relationships/hyperlink" Target="https://bmcecolevol.biomedcentral.com/articles/10.1186/1471-2148-14-158" TargetMode="External"/><Relationship Id="rId327" Type="http://schemas.openxmlformats.org/officeDocument/2006/relationships/hyperlink" Target="https://www.vogelwarte.ch/modx/assets/files/atlas/info_amtsstellen/Brutvogelatlas%202013-2016_D_low.pdf" TargetMode="External"/><Relationship Id="rId534" Type="http://schemas.openxmlformats.org/officeDocument/2006/relationships/hyperlink" Target="https://www.infofauna.ch/sites/default/files/files/publications/bericht_54_klaiber_web.pdf" TargetMode="External"/><Relationship Id="rId741" Type="http://schemas.openxmlformats.org/officeDocument/2006/relationships/hyperlink" Target="https://onlinelibrary.wiley.com/doi/epdf/10.1111/j.1474-919X.1996.tb08055.x" TargetMode="External"/><Relationship Id="rId839" Type="http://schemas.openxmlformats.org/officeDocument/2006/relationships/hyperlink" Target="https://www.bafu.admin.ch/bafu/de/home/themen/biodiversitaet/publikationen-studien/publikationen/rote-liste-der-gefaehrdeten-arten-der-schweiz--amphibien.html" TargetMode="External"/><Relationship Id="rId173" Type="http://schemas.openxmlformats.org/officeDocument/2006/relationships/hyperlink" Target="https://floraveg.eu/" TargetMode="External"/><Relationship Id="rId380" Type="http://schemas.openxmlformats.org/officeDocument/2006/relationships/hyperlink" Target="https://www.vogelwarte.ch/de/voegel-der-schweiz/mauersegler/" TargetMode="External"/><Relationship Id="rId601" Type="http://schemas.openxmlformats.org/officeDocument/2006/relationships/hyperlink" Target="https://ffh-arten.naturschutzinformationen.nrw.de/ffh-arten/de/arten/vogelarten/kurzbeschreibung/103099" TargetMode="External"/><Relationship Id="rId240" Type="http://schemas.openxmlformats.org/officeDocument/2006/relationships/hyperlink" Target="https://floraveg.eu/" TargetMode="External"/><Relationship Id="rId478" Type="http://schemas.openxmlformats.org/officeDocument/2006/relationships/hyperlink" Target="https://www.brc.ac.uk/biblio/bryoatt-attributes-british-and-irish-mosses-liverworts-and-hornworts-spreadsheet" TargetMode="External"/><Relationship Id="rId685" Type="http://schemas.openxmlformats.org/officeDocument/2006/relationships/hyperlink" Target="https://esajournals.onlinelibrary.wiley.com/doi/10.1002/ecy.2428" TargetMode="External"/><Relationship Id="rId892" Type="http://schemas.openxmlformats.org/officeDocument/2006/relationships/hyperlink" Target="https://www.vogelwarte.ch/de/voegel-der-schweiz/wiedehopf/" TargetMode="External"/><Relationship Id="rId906" Type="http://schemas.openxmlformats.org/officeDocument/2006/relationships/hyperlink" Target="https://ffh-arten.naturschutzinformationen.nrw.de/ffh-arten/de/arten/gruppe/amph_rept/steckbrief/102324" TargetMode="External"/><Relationship Id="rId35" Type="http://schemas.openxmlformats.org/officeDocument/2006/relationships/hyperlink" Target="https://www.infofauna.ch/sites/default/files/files/publications/praxismerkblatt_gelbbauchunke.pdf" TargetMode="External"/><Relationship Id="rId100" Type="http://schemas.openxmlformats.org/officeDocument/2006/relationships/hyperlink" Target="https://www.infofauna.ch/de/beratungsstellen/amphibien-karch/die-amphibien/arten/erdkroete" TargetMode="External"/><Relationship Id="rId338" Type="http://schemas.openxmlformats.org/officeDocument/2006/relationships/hyperlink" Target="https://www.vogelwarte.ch/de/voegel-der-schweiz/sumpfrohrsaenger/" TargetMode="External"/><Relationship Id="rId545" Type="http://schemas.openxmlformats.org/officeDocument/2006/relationships/hyperlink" Target="https://www.infofauna.ch/sites/default/files/files/publications/bericht_54_klaiber_web.pdf" TargetMode="External"/><Relationship Id="rId752" Type="http://schemas.openxmlformats.org/officeDocument/2006/relationships/hyperlink" Target="https://bioone.org/journals/ardeola/volume-68/issue-1/arla.68.1.2021.ra7/Natal-Dispersal-and-Survival-of-Juvenile-Rock-Ptarmigan-Lagopus-Muta/10.13157/arla.68.1.2021.ra7.full" TargetMode="External"/><Relationship Id="rId184" Type="http://schemas.openxmlformats.org/officeDocument/2006/relationships/hyperlink" Target="https://floraveg.eu/" TargetMode="External"/><Relationship Id="rId391" Type="http://schemas.openxmlformats.org/officeDocument/2006/relationships/hyperlink" Target="https://www.infofauna.ch/de/beratungsstellen/amphibien-karch/die-amphibien/arten/gelbbauchunke" TargetMode="External"/><Relationship Id="rId405" Type="http://schemas.openxmlformats.org/officeDocument/2006/relationships/hyperlink" Target="https://species.infofauna.ch/groupe/1/portrait/374" TargetMode="External"/><Relationship Id="rId612" Type="http://schemas.openxmlformats.org/officeDocument/2006/relationships/hyperlink" Target="https://www.ag-libellen-nds-hb.de/wp-content/uploads/2023/01/4.13-Coenagrion-hastulatum.pdf" TargetMode="External"/><Relationship Id="rId251" Type="http://schemas.openxmlformats.org/officeDocument/2006/relationships/hyperlink" Target="https://onlinelibrary.wiley.com/doi/10.2307/3236415" TargetMode="External"/><Relationship Id="rId489" Type="http://schemas.openxmlformats.org/officeDocument/2006/relationships/hyperlink" Target="https://fledermausschutz.ch/wimperfledermaus" TargetMode="External"/><Relationship Id="rId696" Type="http://schemas.openxmlformats.org/officeDocument/2006/relationships/hyperlink" Target="https://www.webofscience.com/wos/woscc/full-record/WOS:000267394400003" TargetMode="External"/><Relationship Id="rId917" Type="http://schemas.openxmlformats.org/officeDocument/2006/relationships/hyperlink" Target="https://www.infofauna.ch/de/beratungsstellen/amphibien-karch/die-amphibien/arten/europaeischer-laubfrosch-und-italienischer" TargetMode="External"/><Relationship Id="rId46" Type="http://schemas.openxmlformats.org/officeDocument/2006/relationships/hyperlink" Target="https://doi.org/10.1371/journal.pone.0293966" TargetMode="External"/><Relationship Id="rId349" Type="http://schemas.openxmlformats.org/officeDocument/2006/relationships/hyperlink" Target="https://www.vogelwarte.ch/de/voegel-der-schweiz/gartenrotschwanz/" TargetMode="External"/><Relationship Id="rId556" Type="http://schemas.openxmlformats.org/officeDocument/2006/relationships/hyperlink" Target="https://lepido.ch/observer-dans-la-nature/migrations/" TargetMode="External"/><Relationship Id="rId763" Type="http://schemas.openxmlformats.org/officeDocument/2006/relationships/hyperlink" Target="https://bioone.org/journals/acta-ornithologica/volume-51/issue-1/00016454AO2016.51.1.004/Partial-Migration-in-a-Central-European-Raptor-Species--An/10.3161/00016454AO2016.51.1.004.full" TargetMode="External"/><Relationship Id="rId111" Type="http://schemas.openxmlformats.org/officeDocument/2006/relationships/hyperlink" Target="https://www.infofauna.ch/sites/default/files/files/publications/praxismerkblatt_kamm_und_teichmolch.pdf" TargetMode="External"/><Relationship Id="rId195" Type="http://schemas.openxmlformats.org/officeDocument/2006/relationships/hyperlink" Target="https://onlinelibrary.wiley.com/doi/10.1111/ele.13255" TargetMode="External"/><Relationship Id="rId209" Type="http://schemas.openxmlformats.org/officeDocument/2006/relationships/hyperlink" Target="https://floraveg.eu/" TargetMode="External"/><Relationship Id="rId416" Type="http://schemas.openxmlformats.org/officeDocument/2006/relationships/hyperlink" Target="https://species.infofauna.ch/groupe/1/portrait/496" TargetMode="External"/><Relationship Id="rId623" Type="http://schemas.openxmlformats.org/officeDocument/2006/relationships/hyperlink" Target="https://www.libellenschutz.ch/arten/zygoptera/coenagrionidae/item/erythromma-najas?highlight=WyJlcnl0aHJvbW1hIl0=" TargetMode="External"/><Relationship Id="rId830" Type="http://schemas.openxmlformats.org/officeDocument/2006/relationships/hyperlink" Target="https://www.infofauna.ch/de/beratungsstellen/amphibien-karch/die-amphibien/arten/springfrosch" TargetMode="External"/><Relationship Id="rId57" Type="http://schemas.openxmlformats.org/officeDocument/2006/relationships/hyperlink" Target="https://resjournals.onlinelibrary.wiley.com/doi/10.1111/icad.12630" TargetMode="External"/><Relationship Id="rId262" Type="http://schemas.openxmlformats.org/officeDocument/2006/relationships/hyperlink" Target="https://www.bafu.admin.ch/bafu/de/home/themen/biodiversitaet/publikationen-studien/publikationen/rote-liste-der-gefaehrdeten-arten-der-schweiz--amphibien.html" TargetMode="External"/><Relationship Id="rId567" Type="http://schemas.openxmlformats.org/officeDocument/2006/relationships/hyperlink" Target="https://www.orthoptera.ch/wiki/arten/caelifera/oedipodinae/item/aiolopus-thalassinus?highlight=WyJhaW9sb3B1cyIsImFpb2xvcHVzLWFydGVuIiwidGhhbGFzc2ludXMiLCJlbnRoYWx0ZW4iLCJ2b3JlbnRoYWx0ZW4iLCJ0aGFsYXNzaW51bSIsImZlc3RoYWx0ZW4iLCJzY2h1dHRoYWxkZW4iLCJvYmVyc2lnZ2VudGhhbCIsInVudGVyc2lnZ2VudGhhbCJd" TargetMode="External"/><Relationship Id="rId122" Type="http://schemas.openxmlformats.org/officeDocument/2006/relationships/hyperlink" Target="https://www.libellenschutz.ch/arten/anisoptera/corduliidae/item/somatochlora-alpestris" TargetMode="External"/><Relationship Id="rId774" Type="http://schemas.openxmlformats.org/officeDocument/2006/relationships/hyperlink" Target="https://link.springer.com/article/10.1007/s00265-006-0244-7" TargetMode="External"/><Relationship Id="rId427" Type="http://schemas.openxmlformats.org/officeDocument/2006/relationships/hyperlink" Target="https://species.infofauna.ch/groupe/1/portrait/1210" TargetMode="External"/><Relationship Id="rId634" Type="http://schemas.openxmlformats.org/officeDocument/2006/relationships/hyperlink" Target="https://species.infofauna.ch/groupe/82/portrait/397" TargetMode="External"/><Relationship Id="rId841" Type="http://schemas.openxmlformats.org/officeDocument/2006/relationships/hyperlink" Target="https://www.infofauna.ch/de/beratungsstellen/amphibien-karch/die-amphibien/arten/noerdlicher-kammmolch-und-italienischer" TargetMode="External"/><Relationship Id="rId273" Type="http://schemas.openxmlformats.org/officeDocument/2006/relationships/hyperlink" Target="https://www.infofauna.ch/sites/default/files/files/publications/broschure_2019_ical.pdf" TargetMode="External"/><Relationship Id="rId480" Type="http://schemas.openxmlformats.org/officeDocument/2006/relationships/hyperlink" Target="https://www.brc.ac.uk/biblio/bryoatt-attributes-british-and-irish-mosses-liverworts-and-hornworts-spreadsheet" TargetMode="External"/><Relationship Id="rId701" Type="http://schemas.openxmlformats.org/officeDocument/2006/relationships/hyperlink" Target="https://www.webofscience.com/wos/woscc/full-record/WOS:000324544200018" TargetMode="External"/><Relationship Id="rId68" Type="http://schemas.openxmlformats.org/officeDocument/2006/relationships/hyperlink" Target="https://onlinelibrary.wiley.com/doi/full/10.1046/j.1439-0426.2003.00495.x" TargetMode="External"/><Relationship Id="rId133" Type="http://schemas.openxmlformats.org/officeDocument/2006/relationships/hyperlink" Target="https://www.jstor.org/stable/2404602?origin=crossref" TargetMode="External"/><Relationship Id="rId340" Type="http://schemas.openxmlformats.org/officeDocument/2006/relationships/hyperlink" Target="https://www.vogelwarte.ch/de/voegel-der-schweiz/turteltaube/" TargetMode="External"/><Relationship Id="rId578" Type="http://schemas.openxmlformats.org/officeDocument/2006/relationships/hyperlink" Target="https://www.infofauna.ch/de/beratungsstellen/reptilien-karch/die-reptilien/arten/barrenringelnatter" TargetMode="External"/><Relationship Id="rId785" Type="http://schemas.openxmlformats.org/officeDocument/2006/relationships/hyperlink" Target="https://www.sciencedirect.com/science/article/pii/S0006320707000432?via%3Dihub" TargetMode="External"/><Relationship Id="rId200" Type="http://schemas.openxmlformats.org/officeDocument/2006/relationships/hyperlink" Target="https://floraveg.eu/" TargetMode="External"/><Relationship Id="rId438" Type="http://schemas.openxmlformats.org/officeDocument/2006/relationships/hyperlink" Target="https://www.brc.ac.uk/biblio/bryoatt-attributes-british-and-irish-mosses-liverworts-and-hornworts-spreadsheet" TargetMode="External"/><Relationship Id="rId645" Type="http://schemas.openxmlformats.org/officeDocument/2006/relationships/hyperlink" Target="https://link.springer.com/article/10.1134/S1067413611040060" TargetMode="External"/><Relationship Id="rId852" Type="http://schemas.openxmlformats.org/officeDocument/2006/relationships/hyperlink" Target="https://www.infofauna.ch/sites/default/files/files/publications/kammmolch_2014.pdf" TargetMode="External"/><Relationship Id="rId284" Type="http://schemas.openxmlformats.org/officeDocument/2006/relationships/hyperlink" Target="https://www.vogelwarte.ch/modx/assets/files/atlas/info_amtsstellen/Brutvogelatlas%202013-2016_D_low.pdf" TargetMode="External"/><Relationship Id="rId491" Type="http://schemas.openxmlformats.org/officeDocument/2006/relationships/hyperlink" Target="https://fledermausschutz.ch/zwergfledermaus" TargetMode="External"/><Relationship Id="rId505" Type="http://schemas.openxmlformats.org/officeDocument/2006/relationships/hyperlink" Target="https://species.infofauna.ch/groupe/101/portrait/1764" TargetMode="External"/><Relationship Id="rId712" Type="http://schemas.openxmlformats.org/officeDocument/2006/relationships/hyperlink" Target="https://link.springer.com/article/10.1007/s10841-007-9123-4" TargetMode="External"/><Relationship Id="rId79" Type="http://schemas.openxmlformats.org/officeDocument/2006/relationships/hyperlink" Target="https://www.jstor.org/stable/2260354?origin=crossref&amp;seq=1" TargetMode="External"/><Relationship Id="rId144" Type="http://schemas.openxmlformats.org/officeDocument/2006/relationships/hyperlink" Target="https://www.wildbienen.info/steckbriefe/megachile_parietina.php" TargetMode="External"/><Relationship Id="rId589" Type="http://schemas.openxmlformats.org/officeDocument/2006/relationships/hyperlink" Target="https://ffh-arten.naturschutzinformationen.nrw.de/ffh-arten/de/arten/vogelarten/kurzbeschreibung/102974" TargetMode="External"/><Relationship Id="rId796" Type="http://schemas.openxmlformats.org/officeDocument/2006/relationships/hyperlink" Target="https://www.sciencedirect.com/science/article/pii/S0044523117300712?via%3Dihub" TargetMode="External"/><Relationship Id="rId351" Type="http://schemas.openxmlformats.org/officeDocument/2006/relationships/hyperlink" Target="https://www.vogelwarte.ch/de/voegel-der-schweiz/wendehals/" TargetMode="External"/><Relationship Id="rId449" Type="http://schemas.openxmlformats.org/officeDocument/2006/relationships/hyperlink" Target="https://www.brc.ac.uk/biblio/bryoatt-attributes-british-and-irish-mosses-liverworts-and-hornworts-spreadsheet" TargetMode="External"/><Relationship Id="rId656" Type="http://schemas.openxmlformats.org/officeDocument/2006/relationships/hyperlink" Target="https://onlinelibrary.wiley.com/doi/10.1111/geb.13786" TargetMode="External"/><Relationship Id="rId863" Type="http://schemas.openxmlformats.org/officeDocument/2006/relationships/hyperlink" Target="https://esajournals.onlinelibrary.wiley.com/doi/10.1002/ecy.2428" TargetMode="External"/><Relationship Id="rId211" Type="http://schemas.openxmlformats.org/officeDocument/2006/relationships/hyperlink" Target="https://floraveg.eu/" TargetMode="External"/><Relationship Id="rId253" Type="http://schemas.openxmlformats.org/officeDocument/2006/relationships/hyperlink" Target="https://www.bfn.de/artenportraits/salamandra-atra" TargetMode="External"/><Relationship Id="rId295" Type="http://schemas.openxmlformats.org/officeDocument/2006/relationships/hyperlink" Target="https://www.vogelwarte.ch/modx/assets/files/atlas/info_amtsstellen/Brutvogelatlas%202013-2016_D_low.pdf" TargetMode="External"/><Relationship Id="rId309" Type="http://schemas.openxmlformats.org/officeDocument/2006/relationships/hyperlink" Target="https://www.vogelwarte.ch/modx/assets/files/atlas/info_amtsstellen/Brutvogelatlas%202013-2016_D_low.pdf" TargetMode="External"/><Relationship Id="rId460" Type="http://schemas.openxmlformats.org/officeDocument/2006/relationships/hyperlink" Target="https://www.brc.ac.uk/biblio/bryoatt-attributes-british-and-irish-mosses-liverworts-and-hornworts-spreadsheet" TargetMode="External"/><Relationship Id="rId516" Type="http://schemas.openxmlformats.org/officeDocument/2006/relationships/hyperlink" Target="https://nplusp.ch/wp-content/uploads/2018/02/neue_erkenntnisse-2.pdf" TargetMode="External"/><Relationship Id="rId698" Type="http://schemas.openxmlformats.org/officeDocument/2006/relationships/hyperlink" Target="https://www.webofscience.com/wos/woscc/full-record/WOS:000505831600002" TargetMode="External"/><Relationship Id="rId919" Type="http://schemas.openxmlformats.org/officeDocument/2006/relationships/comments" Target="../comments1.xml"/><Relationship Id="rId48" Type="http://schemas.openxmlformats.org/officeDocument/2006/relationships/hyperlink" Target="https://brill.com/view/journals/amre/43/4/article-p395_7.xml" TargetMode="External"/><Relationship Id="rId113" Type="http://schemas.openxmlformats.org/officeDocument/2006/relationships/hyperlink" Target="https://www.birdlife.ch/de/content/vogel-des-jahres-2024-zwergtaucher" TargetMode="External"/><Relationship Id="rId320" Type="http://schemas.openxmlformats.org/officeDocument/2006/relationships/hyperlink" Target="https://www.vogelwarte.ch/modx/assets/files/atlas/info_amtsstellen/Brutvogelatlas%202013-2016_D_low.pdf" TargetMode="External"/><Relationship Id="rId558" Type="http://schemas.openxmlformats.org/officeDocument/2006/relationships/hyperlink" Target="https://www.orthoptera.ch/wiki/arten/caelifera/oedipodinae/item/oedipoda-caerulescens?highlight=WyJvZWRpcG9kYSIsIm9lZGlwb2RhLWFydGVuIiwiY2FlcnVsZXNjZW5zIl0=" TargetMode="External"/><Relationship Id="rId723" Type="http://schemas.openxmlformats.org/officeDocument/2006/relationships/hyperlink" Target="https://link.springer.com/article/10.1007/s10905-018-9669-x" TargetMode="External"/><Relationship Id="rId765" Type="http://schemas.openxmlformats.org/officeDocument/2006/relationships/hyperlink" Target="https://academic.oup.com/beheco/article/25/1/180/223492?login=true" TargetMode="External"/><Relationship Id="rId155" Type="http://schemas.openxmlformats.org/officeDocument/2006/relationships/hyperlink" Target="https://species.infofauna.ch/groupe/81/biologie/288" TargetMode="External"/><Relationship Id="rId197" Type="http://schemas.openxmlformats.org/officeDocument/2006/relationships/hyperlink" Target="https://floraveg.eu/" TargetMode="External"/><Relationship Id="rId362" Type="http://schemas.openxmlformats.org/officeDocument/2006/relationships/hyperlink" Target="https://www.vogelwarte.ch/de/voegel-der-schweiz/ziegenmelker/" TargetMode="External"/><Relationship Id="rId418" Type="http://schemas.openxmlformats.org/officeDocument/2006/relationships/hyperlink" Target="https://species.infofauna.ch/groupe/1/portrait/2713" TargetMode="External"/><Relationship Id="rId625" Type="http://schemas.openxmlformats.org/officeDocument/2006/relationships/hyperlink" Target="https://species.infofauna.ch/groupe/64/portrait/1103" TargetMode="External"/><Relationship Id="rId832" Type="http://schemas.openxmlformats.org/officeDocument/2006/relationships/hyperlink" Target="https://www.bfn.de/artenportraits/rana-dalmatina" TargetMode="External"/><Relationship Id="rId222" Type="http://schemas.openxmlformats.org/officeDocument/2006/relationships/hyperlink" Target="https://floraveg.eu/" TargetMode="External"/><Relationship Id="rId264" Type="http://schemas.openxmlformats.org/officeDocument/2006/relationships/hyperlink" Target="https://www.bafu.admin.ch/bafu/de/home/themen/biodiversitaet/publikationen-studien/publikationen/rote-liste-der-gefaehrdeten-arten-der-schweiz--amphibien.html" TargetMode="External"/><Relationship Id="rId471" Type="http://schemas.openxmlformats.org/officeDocument/2006/relationships/hyperlink" Target="https://www.brc.ac.uk/biblio/bryoatt-attributes-british-and-irish-mosses-liverworts-and-hornworts-spreadsheet" TargetMode="External"/><Relationship Id="rId667" Type="http://schemas.openxmlformats.org/officeDocument/2006/relationships/hyperlink" Target="https://onlinelibrary.wiley.com/doi/10.1111/geb.13786" TargetMode="External"/><Relationship Id="rId874" Type="http://schemas.openxmlformats.org/officeDocument/2006/relationships/hyperlink" Target="https://onlinelibrary.wiley.com/doi/10.1111/geb.13786" TargetMode="External"/><Relationship Id="rId17" Type="http://schemas.openxmlformats.org/officeDocument/2006/relationships/hyperlink" Target="https://www.vogelwarte.ch/modx/assets/files/atlas/info_amtsstellen/Brutvogelatlas%202013-2016_D_low.pdf" TargetMode="External"/><Relationship Id="rId59" Type="http://schemas.openxmlformats.org/officeDocument/2006/relationships/hyperlink" Target="https://www.bfn.de/artenportraits/oxygastra-curtisii" TargetMode="External"/><Relationship Id="rId124" Type="http://schemas.openxmlformats.org/officeDocument/2006/relationships/hyperlink" Target="https://www.libellenschutz.ch/arten/anisoptera/libellulidae/item/sympetrum-depressiusculum" TargetMode="External"/><Relationship Id="rId527" Type="http://schemas.openxmlformats.org/officeDocument/2006/relationships/hyperlink" Target="https://www.infofauna.ch/sites/default/files/files/publications/bericht_54_klaiber_web.pdf" TargetMode="External"/><Relationship Id="rId569" Type="http://schemas.openxmlformats.org/officeDocument/2006/relationships/hyperlink" Target="https://www.infofauna.ch/de/beratungsstellen/reptilien-karch/die-reptilien/arten/zauneidechse" TargetMode="External"/><Relationship Id="rId734" Type="http://schemas.openxmlformats.org/officeDocument/2006/relationships/hyperlink" Target="https://nsojournals.onlinelibrary.wiley.com/doi/10.2981/wlb.2002.013" TargetMode="External"/><Relationship Id="rId776" Type="http://schemas.openxmlformats.org/officeDocument/2006/relationships/hyperlink" Target="https://zslpublications.onlinelibrary.wiley.com/doi/10.1111/j.1469-7998.2005.00016.x" TargetMode="External"/><Relationship Id="rId70" Type="http://schemas.openxmlformats.org/officeDocument/2006/relationships/hyperlink" Target="https://link.springer.com/article/10.1007/BF01644660" TargetMode="External"/><Relationship Id="rId166" Type="http://schemas.openxmlformats.org/officeDocument/2006/relationships/hyperlink" Target="https://floraveg.eu/" TargetMode="External"/><Relationship Id="rId331" Type="http://schemas.openxmlformats.org/officeDocument/2006/relationships/hyperlink" Target="https://www.vogelwarte.ch/modx/assets/files/atlas/info_amtsstellen/Brutvogelatlas%202013-2016_D_low.pdf" TargetMode="External"/><Relationship Id="rId373" Type="http://schemas.openxmlformats.org/officeDocument/2006/relationships/hyperlink" Target="https://www.vogelwarte.ch/de/voegel-der-schweiz/alpenschneehuhn/" TargetMode="External"/><Relationship Id="rId429" Type="http://schemas.openxmlformats.org/officeDocument/2006/relationships/hyperlink" Target="https://www.bafu.admin.ch/bafu/de/home/themen/biodiversitaet/publikationen-studien/publikationen/rote-liste-bienen.html" TargetMode="External"/><Relationship Id="rId580" Type="http://schemas.openxmlformats.org/officeDocument/2006/relationships/hyperlink" Target="https://ffh-arten.naturschutzinformationen.nrw.de/ffh-arten/de/arten/gruppe/amph_rept/kurzbeschreibung/102339" TargetMode="External"/><Relationship Id="rId636" Type="http://schemas.openxmlformats.org/officeDocument/2006/relationships/hyperlink" Target="https://www.waldwissen.net/de/lebensraum-wald/tiere-im-wald/voegel/der-ziegenmelker" TargetMode="External"/><Relationship Id="rId801" Type="http://schemas.openxmlformats.org/officeDocument/2006/relationships/hyperlink" Target="https://www.sciencedirect.com/science/article/pii/S0301479713002624?via%3Dihub" TargetMode="External"/><Relationship Id="rId1" Type="http://schemas.openxmlformats.org/officeDocument/2006/relationships/hyperlink" Target="https://boris.unibe.ch/164229/" TargetMode="External"/><Relationship Id="rId233" Type="http://schemas.openxmlformats.org/officeDocument/2006/relationships/hyperlink" Target="https://floraveg.eu/" TargetMode="External"/><Relationship Id="rId440" Type="http://schemas.openxmlformats.org/officeDocument/2006/relationships/hyperlink" Target="https://www.brc.ac.uk/biblio/bryoatt-attributes-british-and-irish-mosses-liverworts-and-hornworts-spreadsheet" TargetMode="External"/><Relationship Id="rId678" Type="http://schemas.openxmlformats.org/officeDocument/2006/relationships/hyperlink" Target="https://esajournals.onlinelibrary.wiley.com/doi/10.1002/ecy.2428" TargetMode="External"/><Relationship Id="rId843" Type="http://schemas.openxmlformats.org/officeDocument/2006/relationships/hyperlink" Target="https://www.bafu.admin.ch/bafu/de/home/themen/biodiversitaet/publikationen-studien/publikationen/rote-liste-der-gefaehrdeten-arten-der-schweiz--amphibien.html" TargetMode="External"/><Relationship Id="rId885" Type="http://schemas.openxmlformats.org/officeDocument/2006/relationships/hyperlink" Target="https://onlinelibrary.wiley.com/doi/10.1111/geb.13786" TargetMode="External"/><Relationship Id="rId28" Type="http://schemas.openxmlformats.org/officeDocument/2006/relationships/hyperlink" Target="https://www.webofscience.com/wos/woscc/full-record/WOS:000089179800062" TargetMode="External"/><Relationship Id="rId275" Type="http://schemas.openxmlformats.org/officeDocument/2006/relationships/hyperlink" Target="https://www.infofauna.ch/sites/default/files/files/publications/wasserfroesche.pdf" TargetMode="External"/><Relationship Id="rId300" Type="http://schemas.openxmlformats.org/officeDocument/2006/relationships/hyperlink" Target="https://www.vogelwarte.ch/modx/assets/files/atlas/info_amtsstellen/Brutvogelatlas%202013-2016_D_low.pdf" TargetMode="External"/><Relationship Id="rId482" Type="http://schemas.openxmlformats.org/officeDocument/2006/relationships/hyperlink" Target="https://www.brc.ac.uk/biblio/bryoatt-attributes-british-and-irish-mosses-liverworts-and-hornworts-spreadsheet" TargetMode="External"/><Relationship Id="rId538" Type="http://schemas.openxmlformats.org/officeDocument/2006/relationships/hyperlink" Target="https://www.infofauna.ch/sites/default/files/files/publications/bericht_54_klaiber_web.pdf" TargetMode="External"/><Relationship Id="rId703" Type="http://schemas.openxmlformats.org/officeDocument/2006/relationships/hyperlink" Target="https://link.springer.com/article/10.1007/s10531-007-9241-z" TargetMode="External"/><Relationship Id="rId745" Type="http://schemas.openxmlformats.org/officeDocument/2006/relationships/hyperlink" Target="https://www.webofscience.com/wos/woscc/full-record/WOS:000208870700011" TargetMode="External"/><Relationship Id="rId910" Type="http://schemas.openxmlformats.org/officeDocument/2006/relationships/hyperlink" Target="https://www.bsh-natur.de/uploads/Merkbl%C3%A4tter/069%20-%20Amphibienwanderungen.pdf" TargetMode="External"/><Relationship Id="rId81" Type="http://schemas.openxmlformats.org/officeDocument/2006/relationships/hyperlink" Target="https://www.fws.gov/sites/default/files/documents/Ecological-Risk-Screening-Summary-European-Water-Plantain.pdf" TargetMode="External"/><Relationship Id="rId135" Type="http://schemas.openxmlformats.org/officeDocument/2006/relationships/hyperlink" Target="https://onlinelibrary.wiley.com/doi/epdf/10.1111/ibi.13352" TargetMode="External"/><Relationship Id="rId177" Type="http://schemas.openxmlformats.org/officeDocument/2006/relationships/hyperlink" Target="https://floraveg.eu/" TargetMode="External"/><Relationship Id="rId342" Type="http://schemas.openxmlformats.org/officeDocument/2006/relationships/hyperlink" Target="https://www.vogelwarte.ch/de/voegel-der-schweiz/schwarzkehlchen/" TargetMode="External"/><Relationship Id="rId384" Type="http://schemas.openxmlformats.org/officeDocument/2006/relationships/hyperlink" Target="https://www.vogelwarte.ch/de/voegel-der-schweiz/turmfalke/" TargetMode="External"/><Relationship Id="rId591" Type="http://schemas.openxmlformats.org/officeDocument/2006/relationships/hyperlink" Target="https://ffh-arten.naturschutzinformationen.nrw.de/ffh-arten/de/arten/vogelarten/kurzbeschreibung/103190" TargetMode="External"/><Relationship Id="rId605" Type="http://schemas.openxmlformats.org/officeDocument/2006/relationships/hyperlink" Target="https://ffh-arten.naturschutzinformationen.nrw.de/ffh-arten/de/arten/vogelarten/kurzbeschreibung/103069" TargetMode="External"/><Relationship Id="rId787" Type="http://schemas.openxmlformats.org/officeDocument/2006/relationships/hyperlink" Target="https://zslpublications.onlinelibrary.wiley.com/doi/10.1111/j.1469-7998.2007.00348.x" TargetMode="External"/><Relationship Id="rId812" Type="http://schemas.openxmlformats.org/officeDocument/2006/relationships/hyperlink" Target="https://doi.org/10.1371/journal.pone.0293966" TargetMode="External"/><Relationship Id="rId202" Type="http://schemas.openxmlformats.org/officeDocument/2006/relationships/hyperlink" Target="https://floraveg.eu/" TargetMode="External"/><Relationship Id="rId244" Type="http://schemas.openxmlformats.org/officeDocument/2006/relationships/hyperlink" Target="https://floraveg.eu/" TargetMode="External"/><Relationship Id="rId647" Type="http://schemas.openxmlformats.org/officeDocument/2006/relationships/hyperlink" Target="https://resjournals.onlinelibrary.wiley.com/doi/10.1111/j.1752-4598.2012.00194.x" TargetMode="External"/><Relationship Id="rId689" Type="http://schemas.openxmlformats.org/officeDocument/2006/relationships/hyperlink" Target="https://esajournals.onlinelibrary.wiley.com/doi/10.1002/ecy.2428" TargetMode="External"/><Relationship Id="rId854" Type="http://schemas.openxmlformats.org/officeDocument/2006/relationships/hyperlink" Target="https://www.bfn.de/artenportraits/triturus-cristatus" TargetMode="External"/><Relationship Id="rId896" Type="http://schemas.openxmlformats.org/officeDocument/2006/relationships/hyperlink" Target="https://fledermausschutz.ch/kleine-hufeisennase" TargetMode="External"/><Relationship Id="rId39" Type="http://schemas.openxmlformats.org/officeDocument/2006/relationships/hyperlink" Target="https://www.jstor.org/stable/3891879?casa_token=NUXYcPBHvV4AAAAA%3AwXxMREOjQ8wD0z7JaR7DPIYa1-gzmGl5vqyQVVdgtO1seaxAnTjifs7XnnN2WYXUm092wVAKW4FGeJ2kjN_xOn4OIk-yNpWPNhH07eB_lbmVuHhXKYsbtg&amp;seq=3" TargetMode="External"/><Relationship Id="rId286" Type="http://schemas.openxmlformats.org/officeDocument/2006/relationships/hyperlink" Target="https://www.vogelwarte.ch/modx/assets/files/atlas/info_amtsstellen/Brutvogelatlas%202013-2016_D_low.pdf" TargetMode="External"/><Relationship Id="rId451" Type="http://schemas.openxmlformats.org/officeDocument/2006/relationships/hyperlink" Target="https://www.brc.ac.uk/biblio/bryoatt-attributes-british-and-irish-mosses-liverworts-and-hornworts-spreadsheet" TargetMode="External"/><Relationship Id="rId493" Type="http://schemas.openxmlformats.org/officeDocument/2006/relationships/hyperlink" Target="https://fledermausschutz.ch/breitfluegelfledermaus" TargetMode="External"/><Relationship Id="rId507" Type="http://schemas.openxmlformats.org/officeDocument/2006/relationships/hyperlink" Target="https://species.infofauna.ch/groupe/101/portrait/1879" TargetMode="External"/><Relationship Id="rId549" Type="http://schemas.openxmlformats.org/officeDocument/2006/relationships/hyperlink" Target="https://www.infofauna.ch/sites/default/files/files/publications/bericht_54_klaiber_web.pdf" TargetMode="External"/><Relationship Id="rId714" Type="http://schemas.openxmlformats.org/officeDocument/2006/relationships/hyperlink" Target="https://www.sciencedirect.com/science/article/pii/S0006320715001019?via%3Dihub" TargetMode="External"/><Relationship Id="rId756" Type="http://schemas.openxmlformats.org/officeDocument/2006/relationships/hyperlink" Target="https://meridian.allenpress.com/rapt/article/47/3/262/436707/Effective-Dispersal-of-Peregrine-Falcons-Falco" TargetMode="External"/><Relationship Id="rId50" Type="http://schemas.openxmlformats.org/officeDocument/2006/relationships/hyperlink" Target="https://sora.unm.edu/sites/default/files/journals/auk/v058n01/p0052-p0055.pdf" TargetMode="External"/><Relationship Id="rId104" Type="http://schemas.openxmlformats.org/officeDocument/2006/relationships/hyperlink" Target="https://www.bfn.de/artenportraits/rana-dalmatina" TargetMode="External"/><Relationship Id="rId146" Type="http://schemas.openxmlformats.org/officeDocument/2006/relationships/hyperlink" Target="https://www.vogelwarte.ch/de/voegel-der-schweiz/drosselrohrsaenger/" TargetMode="External"/><Relationship Id="rId188" Type="http://schemas.openxmlformats.org/officeDocument/2006/relationships/hyperlink" Target="https://floraveg.eu/" TargetMode="External"/><Relationship Id="rId311" Type="http://schemas.openxmlformats.org/officeDocument/2006/relationships/hyperlink" Target="https://www.vogelwarte.ch/modx/assets/files/atlas/info_amtsstellen/Brutvogelatlas%202013-2016_D_low.pdf" TargetMode="External"/><Relationship Id="rId353" Type="http://schemas.openxmlformats.org/officeDocument/2006/relationships/hyperlink" Target="https://www.vogelwarte.ch/de/voegel-der-schweiz/wiedehopf/" TargetMode="External"/><Relationship Id="rId395" Type="http://schemas.openxmlformats.org/officeDocument/2006/relationships/hyperlink" Target="https://www.infofauna.ch/de/beratungsstellen/amphibien-karch/die-amphibien/arten/noerdlicher-kammmolch-und-italienischer" TargetMode="External"/><Relationship Id="rId409" Type="http://schemas.openxmlformats.org/officeDocument/2006/relationships/hyperlink" Target="https://species.infofauna.ch/groupe/1/portrait/384" TargetMode="External"/><Relationship Id="rId560" Type="http://schemas.openxmlformats.org/officeDocument/2006/relationships/hyperlink" Target="https://www.orthoptera.ch/wiki/arten/ensifera/tettigoniinae/item/decticus-verrucivorus?highlight=WyJkZWN0aWN1cyIsIm1lZGVjdGljdXMiLCJkZWN0aWN1cy1hcnRlbiIsInZlcnJ1Y2l2b3J1cyIsInZlcnJhdGVuIiwidmVycnVuZGV0IiwidmVycnVuZGV0ZSIsInZlcnJ1bmRldGVuIiwicm9uZ2UtdmVycnVlIiwidmVycnVjaXZvcmUiXQ==" TargetMode="External"/><Relationship Id="rId798" Type="http://schemas.openxmlformats.org/officeDocument/2006/relationships/hyperlink" Target="https://bioone.org/journals/herpetologica/volume-68/issue-3/HERPETOLOGICA-D-12-00007.1/Two-Syntopic-Colubrid-Snakes-Differ-In-Their-Energetic-Requirements-and/10.1655/HERPETOLOGICA-D-12-00007.1.full" TargetMode="External"/><Relationship Id="rId92" Type="http://schemas.openxmlformats.org/officeDocument/2006/relationships/hyperlink" Target="https://resjournals.onlinelibrary.wiley.com/doi/epdf/10.1111/j.1752-4598.2012.00194.x?saml_referrer" TargetMode="External"/><Relationship Id="rId213" Type="http://schemas.openxmlformats.org/officeDocument/2006/relationships/hyperlink" Target="https://floraveg.eu/" TargetMode="External"/><Relationship Id="rId420" Type="http://schemas.openxmlformats.org/officeDocument/2006/relationships/hyperlink" Target="https://species.infofauna.ch/groupe/1/portrait/1227" TargetMode="External"/><Relationship Id="rId616" Type="http://schemas.openxmlformats.org/officeDocument/2006/relationships/hyperlink" Target="https://www.libellenschutz.ch/arten/anisoptera/aeshnidae/item/aeshna-subarctica?highlight=WyJhZXNobmEiLCJzdWJhcmN0aWNhIl0=" TargetMode="External"/><Relationship Id="rId658" Type="http://schemas.openxmlformats.org/officeDocument/2006/relationships/hyperlink" Target="https://onlinelibrary.wiley.com/doi/10.1111/geb.13786" TargetMode="External"/><Relationship Id="rId823" Type="http://schemas.openxmlformats.org/officeDocument/2006/relationships/hyperlink" Target="https://ffh-arten.naturschutzinformationen.nrw.de/ffh-arten/de/arten/vogelarten/kurzbeschreibung/103071" TargetMode="External"/><Relationship Id="rId865" Type="http://schemas.openxmlformats.org/officeDocument/2006/relationships/hyperlink" Target="https://www.webofscience.com/wos/woscc/full-record/WOS:000274373000022" TargetMode="External"/><Relationship Id="rId255" Type="http://schemas.openxmlformats.org/officeDocument/2006/relationships/hyperlink" Target="https://www.bsh-natur.de/uploads/Merkbl%C3%A4tter/069%20-%20Amphibienwanderungen.pdf" TargetMode="External"/><Relationship Id="rId297" Type="http://schemas.openxmlformats.org/officeDocument/2006/relationships/hyperlink" Target="https://www.vogelwarte.ch/modx/assets/files/atlas/info_amtsstellen/Brutvogelatlas%202013-2016_D_low.pdf" TargetMode="External"/><Relationship Id="rId462" Type="http://schemas.openxmlformats.org/officeDocument/2006/relationships/hyperlink" Target="https://www.brc.ac.uk/biblio/bryoatt-attributes-british-and-irish-mosses-liverworts-and-hornworts-spreadsheet" TargetMode="External"/><Relationship Id="rId518" Type="http://schemas.openxmlformats.org/officeDocument/2006/relationships/hyperlink" Target="https://www.infofauna.ch/sites/default/files/files/publications/bericht_54_klaiber_web.pdf" TargetMode="External"/><Relationship Id="rId725" Type="http://schemas.openxmlformats.org/officeDocument/2006/relationships/hyperlink" Target="https://resjournals.onlinelibrary.wiley.com/doi/10.1111/icad.12325" TargetMode="External"/><Relationship Id="rId115" Type="http://schemas.openxmlformats.org/officeDocument/2006/relationships/hyperlink" Target="https://floraveg.eu/" TargetMode="External"/><Relationship Id="rId157" Type="http://schemas.openxmlformats.org/officeDocument/2006/relationships/hyperlink" Target="https://www.bfn.de/artenportraits/leucorrhinia-albifrons" TargetMode="External"/><Relationship Id="rId322" Type="http://schemas.openxmlformats.org/officeDocument/2006/relationships/hyperlink" Target="https://www.vogelwarte.ch/modx/assets/files/atlas/info_amtsstellen/Brutvogelatlas%202013-2016_D_low.pdf" TargetMode="External"/><Relationship Id="rId364" Type="http://schemas.openxmlformats.org/officeDocument/2006/relationships/hyperlink" Target="https://www.vogelwarte.ch/de/voegel-der-schweiz/waldlaubsaenger/" TargetMode="External"/><Relationship Id="rId767" Type="http://schemas.openxmlformats.org/officeDocument/2006/relationships/hyperlink" Target="https://besjournals.onlinelibrary.wiley.com/doi/10.1046/j.1365-2656.2003.00706.x" TargetMode="External"/><Relationship Id="rId61" Type="http://schemas.openxmlformats.org/officeDocument/2006/relationships/hyperlink" Target="https://www.libellenschutz.ch/arten/anisoptera/libellulidae/item/sympetrum-pedemontanum" TargetMode="External"/><Relationship Id="rId199" Type="http://schemas.openxmlformats.org/officeDocument/2006/relationships/hyperlink" Target="https://floraveg.eu/" TargetMode="External"/><Relationship Id="rId571" Type="http://schemas.openxmlformats.org/officeDocument/2006/relationships/hyperlink" Target="https://www.infofauna.ch/sites/default/files/files/publications/broschuere_nr_2.pdf" TargetMode="External"/><Relationship Id="rId627" Type="http://schemas.openxmlformats.org/officeDocument/2006/relationships/hyperlink" Target="https://species.infofauna.ch/groupe/64/portrait/1062" TargetMode="External"/><Relationship Id="rId669" Type="http://schemas.openxmlformats.org/officeDocument/2006/relationships/hyperlink" Target="https://onlinelibrary.wiley.com/doi/10.1111/geb.13786" TargetMode="External"/><Relationship Id="rId834" Type="http://schemas.openxmlformats.org/officeDocument/2006/relationships/hyperlink" Target="https://ffh-arten.naturschutzinformationen.nrw.de/ffh-arten/de/arten/gruppe/amph_rept/kurzbeschreibung/102333" TargetMode="External"/><Relationship Id="rId876" Type="http://schemas.openxmlformats.org/officeDocument/2006/relationships/hyperlink" Target="https://www.vogelwarte.ch/modx/assets/files/atlas/info_amtsstellen/Brutvogelatlas%202013-2016_D_low.pdf" TargetMode="External"/><Relationship Id="rId19" Type="http://schemas.openxmlformats.org/officeDocument/2006/relationships/hyperlink" Target="https://onlinelibrary.wiley.com/doi/epdf/10.2307/3236415" TargetMode="External"/><Relationship Id="rId224" Type="http://schemas.openxmlformats.org/officeDocument/2006/relationships/hyperlink" Target="https://floraveg.eu/" TargetMode="External"/><Relationship Id="rId266" Type="http://schemas.openxmlformats.org/officeDocument/2006/relationships/hyperlink" Target="https://www.bafu.admin.ch/bafu/de/home/themen/biodiversitaet/publikationen-studien/publikationen/rote-liste-der-gefaehrdeten-arten-der-schweiz--amphibien.html" TargetMode="External"/><Relationship Id="rId431" Type="http://schemas.openxmlformats.org/officeDocument/2006/relationships/hyperlink" Target="https://www.brc.ac.uk/biblio/bryoatt-attributes-british-and-irish-mosses-liverworts-and-hornworts-spreadsheet" TargetMode="External"/><Relationship Id="rId473" Type="http://schemas.openxmlformats.org/officeDocument/2006/relationships/hyperlink" Target="https://www.brc.ac.uk/biblio/bryoatt-attributes-british-and-irish-mosses-liverworts-and-hornworts-spreadsheet" TargetMode="External"/><Relationship Id="rId529" Type="http://schemas.openxmlformats.org/officeDocument/2006/relationships/hyperlink" Target="https://www.infofauna.ch/sites/default/files/files/publications/bericht_54_klaiber_web.pdf" TargetMode="External"/><Relationship Id="rId680" Type="http://schemas.openxmlformats.org/officeDocument/2006/relationships/hyperlink" Target="https://esajournals.onlinelibrary.wiley.com/doi/10.1002/ecy.2428" TargetMode="External"/><Relationship Id="rId736" Type="http://schemas.openxmlformats.org/officeDocument/2006/relationships/hyperlink" Target="https://journals.plos.org/plosone/article?id=10.1371/journal.pone.0238660" TargetMode="External"/><Relationship Id="rId901" Type="http://schemas.openxmlformats.org/officeDocument/2006/relationships/hyperlink" Target="https://www.infofauna.ch/sites/default/files/files/publications/praxismerkblatt_gelbbauchunke.pdf" TargetMode="External"/><Relationship Id="rId30" Type="http://schemas.openxmlformats.org/officeDocument/2006/relationships/hyperlink" Target="https://link.springer.com/article/10.1007/s10144-003-0156-6" TargetMode="External"/><Relationship Id="rId126" Type="http://schemas.openxmlformats.org/officeDocument/2006/relationships/hyperlink" Target="https://www.ag-libellen-nds-hb.de/wp-content/uploads/2023/01/4.67-Sympetrum-flaveolum.pdf" TargetMode="External"/><Relationship Id="rId168" Type="http://schemas.openxmlformats.org/officeDocument/2006/relationships/hyperlink" Target="https://floraveg.eu/" TargetMode="External"/><Relationship Id="rId333" Type="http://schemas.openxmlformats.org/officeDocument/2006/relationships/hyperlink" Target="https://www.vogelwarte.ch/de/voegel-der-schweiz/gebirgsstelze/" TargetMode="External"/><Relationship Id="rId540" Type="http://schemas.openxmlformats.org/officeDocument/2006/relationships/hyperlink" Target="https://www.infofauna.ch/sites/default/files/files/publications/bericht_54_klaiber_web.pdf" TargetMode="External"/><Relationship Id="rId778" Type="http://schemas.openxmlformats.org/officeDocument/2006/relationships/hyperlink" Target="https://link.springer.com/article/10.1007/s10531-013-0551-z" TargetMode="External"/><Relationship Id="rId72" Type="http://schemas.openxmlformats.org/officeDocument/2006/relationships/hyperlink" Target="https://www.tandfonline.com/doi/epdf/10.1080/00063657709476527?needAccess=true" TargetMode="External"/><Relationship Id="rId375" Type="http://schemas.openxmlformats.org/officeDocument/2006/relationships/hyperlink" Target="https://www.vogelwarte.ch/de/voegel-der-schweiz/uhu/" TargetMode="External"/><Relationship Id="rId582" Type="http://schemas.openxmlformats.org/officeDocument/2006/relationships/hyperlink" Target="https://ffh-arten.naturschutzinformationen.nrw.de/ffh-arten/de/arten/vogelarten/kurzbeschreibung/103148" TargetMode="External"/><Relationship Id="rId638" Type="http://schemas.openxmlformats.org/officeDocument/2006/relationships/hyperlink" Target="https://www.waldwissen.net/de/lebensraum-wald/tiere-im-wald/voegel/der-sperlingskauz" TargetMode="External"/><Relationship Id="rId803" Type="http://schemas.openxmlformats.org/officeDocument/2006/relationships/hyperlink" Target="https://link.springer.com/article/10.1007/s10592-017-0932-z" TargetMode="External"/><Relationship Id="rId845" Type="http://schemas.openxmlformats.org/officeDocument/2006/relationships/hyperlink" Target="https://www.bsh-natur.de/uploads/Merkbl%C3%A4tter/069%20-%20Amphibienwanderungen.pdf" TargetMode="External"/><Relationship Id="rId3" Type="http://schemas.openxmlformats.org/officeDocument/2006/relationships/hyperlink" Target="https://doi.org/10.1163/156853807782152543" TargetMode="External"/><Relationship Id="rId235" Type="http://schemas.openxmlformats.org/officeDocument/2006/relationships/hyperlink" Target="https://floraveg.eu/" TargetMode="External"/><Relationship Id="rId277" Type="http://schemas.openxmlformats.org/officeDocument/2006/relationships/hyperlink" Target="https://www.vogelwarte.ch/modx/assets/files/atlas/info_amtsstellen/Brutvogelatlas%202013-2016_D_low.pdf" TargetMode="External"/><Relationship Id="rId400" Type="http://schemas.openxmlformats.org/officeDocument/2006/relationships/hyperlink" Target="https://www.wildbienen.info/steckbriefe/andrena_vaga.php" TargetMode="External"/><Relationship Id="rId442" Type="http://schemas.openxmlformats.org/officeDocument/2006/relationships/hyperlink" Target="https://www.brc.ac.uk/biblio/bryoatt-attributes-british-and-irish-mosses-liverworts-and-hornworts-spreadsheet" TargetMode="External"/><Relationship Id="rId484" Type="http://schemas.openxmlformats.org/officeDocument/2006/relationships/hyperlink" Target="https://www.brc.ac.uk/biblio/bryoatt-attributes-british-and-irish-mosses-liverworts-and-hornworts-spreadsheet" TargetMode="External"/><Relationship Id="rId705" Type="http://schemas.openxmlformats.org/officeDocument/2006/relationships/hyperlink" Target="https://www.cambridge.org/core/journals/bird-conservation-international/article/spatial-behaviour-and-density-of-three-species-of-longdistance-migrants-wintering-in-a-disturbed-and-nondisturbed-woodland-in-northern-ghana/6A218E6335CB93B990EB10D7D6C64D96" TargetMode="External"/><Relationship Id="rId887" Type="http://schemas.openxmlformats.org/officeDocument/2006/relationships/hyperlink" Target="https://www.vogelwarte.ch/modx/assets/files/atlas/info_amtsstellen/Brutvogelatlas%202013-2016_D_low.pdf" TargetMode="External"/><Relationship Id="rId137" Type="http://schemas.openxmlformats.org/officeDocument/2006/relationships/hyperlink" Target="https://www.bfn.de/artenportraits/alytes-obstetricans" TargetMode="External"/><Relationship Id="rId302" Type="http://schemas.openxmlformats.org/officeDocument/2006/relationships/hyperlink" Target="https://www.vogelwarte.ch/modx/assets/files/atlas/info_amtsstellen/Brutvogelatlas%202013-2016_D_low.pdf" TargetMode="External"/><Relationship Id="rId344" Type="http://schemas.openxmlformats.org/officeDocument/2006/relationships/hyperlink" Target="https://www.vogelwarte.ch/de/voegel-der-schweiz/grauammer/" TargetMode="External"/><Relationship Id="rId691" Type="http://schemas.openxmlformats.org/officeDocument/2006/relationships/hyperlink" Target="https://esajournals.onlinelibrary.wiley.com/doi/10.1002/ecy.2428" TargetMode="External"/><Relationship Id="rId747" Type="http://schemas.openxmlformats.org/officeDocument/2006/relationships/hyperlink" Target="https://www.webofscience.com/wos/woscc/full-record/WOS:000188792200007" TargetMode="External"/><Relationship Id="rId789" Type="http://schemas.openxmlformats.org/officeDocument/2006/relationships/hyperlink" Target="https://bioone.org/journals/annales-zoologici-fennici/volume-56/issue-1-6/086.056.0110/Home-Ranges-of-Semi-Urban-Brown-Hares-Lepus-europaeus-and/10.5735/086.056.0110.full" TargetMode="External"/><Relationship Id="rId912" Type="http://schemas.openxmlformats.org/officeDocument/2006/relationships/hyperlink" Target="https://www.infofauna.ch/sites/default/files/files/publications/broschure_lurch_des_jahres_2012_bubu.pdf" TargetMode="External"/><Relationship Id="rId41" Type="http://schemas.openxmlformats.org/officeDocument/2006/relationships/hyperlink" Target="https://www.infofauna.ch/sites/default/files/files/publications/praxismerkblatt_kreuzkrote.pdf" TargetMode="External"/><Relationship Id="rId83" Type="http://schemas.openxmlformats.org/officeDocument/2006/relationships/hyperlink" Target="https://www.cambridge.org/core/journals/weed-science/article/effect-of-environmental-factors-on-germination-and-emergence-of-shortawn-foxtail-alopecurus-aequalis/EB1753E3C4394677FF8A0503329A985D" TargetMode="External"/><Relationship Id="rId179" Type="http://schemas.openxmlformats.org/officeDocument/2006/relationships/hyperlink" Target="https://floraveg.eu/" TargetMode="External"/><Relationship Id="rId386" Type="http://schemas.openxmlformats.org/officeDocument/2006/relationships/hyperlink" Target="https://www.vogelwarte.ch/de/voegel-der-schweiz/schleiereule/" TargetMode="External"/><Relationship Id="rId551" Type="http://schemas.openxmlformats.org/officeDocument/2006/relationships/hyperlink" Target="https://www.infofauna.ch/sites/default/files/files/publications/bericht_54_klaiber_web.pdf" TargetMode="External"/><Relationship Id="rId593" Type="http://schemas.openxmlformats.org/officeDocument/2006/relationships/hyperlink" Target="https://ffh-arten.naturschutzinformationen.nrw.de/ffh-arten/de/arten/vogelarten/kurzbeschreibung/103026" TargetMode="External"/><Relationship Id="rId607" Type="http://schemas.openxmlformats.org/officeDocument/2006/relationships/hyperlink" Target="https://ffh-arten.naturschutzinformationen.nrw.de/ffh-arten/de/arten/vogelarten/kurzbeschreibung/103106" TargetMode="External"/><Relationship Id="rId649" Type="http://schemas.openxmlformats.org/officeDocument/2006/relationships/hyperlink" Target="https://nsojournals.onlinelibrary.wiley.com/doi/10.1002/wlb3.01238" TargetMode="External"/><Relationship Id="rId814" Type="http://schemas.openxmlformats.org/officeDocument/2006/relationships/hyperlink" Target="https://brill.com/view/journals/amre/43/4/article-p395_7.xml" TargetMode="External"/><Relationship Id="rId856" Type="http://schemas.openxmlformats.org/officeDocument/2006/relationships/hyperlink" Target="https://www.infofauna.ch/de/beratungsstellen/amphibien-karch/die-amphibien/arten/noerdlicher-kammmolch-und-italienischer" TargetMode="External"/><Relationship Id="rId190" Type="http://schemas.openxmlformats.org/officeDocument/2006/relationships/hyperlink" Target="https://floraveg.eu/" TargetMode="External"/><Relationship Id="rId204" Type="http://schemas.openxmlformats.org/officeDocument/2006/relationships/hyperlink" Target="https://floraveg.eu/" TargetMode="External"/><Relationship Id="rId246" Type="http://schemas.openxmlformats.org/officeDocument/2006/relationships/hyperlink" Target="https://floraveg.eu/" TargetMode="External"/><Relationship Id="rId288" Type="http://schemas.openxmlformats.org/officeDocument/2006/relationships/hyperlink" Target="https://www.vogelwarte.ch/modx/assets/files/atlas/info_amtsstellen/Brutvogelatlas%202013-2016_D_low.pdf" TargetMode="External"/><Relationship Id="rId411" Type="http://schemas.openxmlformats.org/officeDocument/2006/relationships/hyperlink" Target="https://species.infofauna.ch/groupe/1/conservation/126" TargetMode="External"/><Relationship Id="rId453" Type="http://schemas.openxmlformats.org/officeDocument/2006/relationships/hyperlink" Target="https://www.brc.ac.uk/biblio/bryoatt-attributes-british-and-irish-mosses-liverworts-and-hornworts-spreadsheet" TargetMode="External"/><Relationship Id="rId509" Type="http://schemas.openxmlformats.org/officeDocument/2006/relationships/hyperlink" Target="https://species.infofauna.ch/groupe/101/portrait/1776" TargetMode="External"/><Relationship Id="rId660" Type="http://schemas.openxmlformats.org/officeDocument/2006/relationships/hyperlink" Target="https://onlinelibrary.wiley.com/doi/10.1111/geb.13786" TargetMode="External"/><Relationship Id="rId898" Type="http://schemas.openxmlformats.org/officeDocument/2006/relationships/hyperlink" Target="https://www.sciencedirect.com/science/article/pii/S1616504707000675?via%3Dihub" TargetMode="External"/><Relationship Id="rId106" Type="http://schemas.openxmlformats.org/officeDocument/2006/relationships/hyperlink" Target="https://www.infofauna.ch/sites/default/files/files/publications/praxismerkblatt_laubfrosch.pdf" TargetMode="External"/><Relationship Id="rId313" Type="http://schemas.openxmlformats.org/officeDocument/2006/relationships/hyperlink" Target="https://www.vogelwarte.ch/modx/assets/files/atlas/info_amtsstellen/Brutvogelatlas%202013-2016_D_low.pdf" TargetMode="External"/><Relationship Id="rId495" Type="http://schemas.openxmlformats.org/officeDocument/2006/relationships/hyperlink" Target="https://fledermausschutz.ch/zwergfledermaus" TargetMode="External"/><Relationship Id="rId716" Type="http://schemas.openxmlformats.org/officeDocument/2006/relationships/hyperlink" Target="https://resjournals.onlinelibrary.wiley.com/doi/10.1111/icad.12781" TargetMode="External"/><Relationship Id="rId758" Type="http://schemas.openxmlformats.org/officeDocument/2006/relationships/hyperlink" Target="https://link.springer.com/article/10.1007/s00300-014-1548-0" TargetMode="External"/><Relationship Id="rId10" Type="http://schemas.openxmlformats.org/officeDocument/2006/relationships/hyperlink" Target="https://doi.org/10.1007/s10592-011-0306-x" TargetMode="External"/><Relationship Id="rId52" Type="http://schemas.openxmlformats.org/officeDocument/2006/relationships/hyperlink" Target="https://www.vogelwarte.ch/de/voegel-der-schweiz/bienenfresser/" TargetMode="External"/><Relationship Id="rId94" Type="http://schemas.openxmlformats.org/officeDocument/2006/relationships/hyperlink" Target="https://www.libellenschutz.ch/arten/anisoptera/libellulidae/item/orthetrum-brunneum?highlight=WyJvcnRoZXRydW0iLCJicnVubmV1bSJd" TargetMode="External"/><Relationship Id="rId148" Type="http://schemas.openxmlformats.org/officeDocument/2006/relationships/hyperlink" Target="https://www.waldwissen.net/de/lebensraum-wald/tiere-im-wald/voegel/botschafter-fuer-klare-fluesse" TargetMode="External"/><Relationship Id="rId355" Type="http://schemas.openxmlformats.org/officeDocument/2006/relationships/hyperlink" Target="https://www.vogelwarte.ch/de/voegel-der-schweiz/orpheusspoetter/" TargetMode="External"/><Relationship Id="rId397" Type="http://schemas.openxmlformats.org/officeDocument/2006/relationships/hyperlink" Target="https://www.infofauna.ch/de/beratungsstellen/amphibien-karch/die-amphibien/arten/europaeischer-laubfrosch-und-italienischer" TargetMode="External"/><Relationship Id="rId520" Type="http://schemas.openxmlformats.org/officeDocument/2006/relationships/hyperlink" Target="https://www.infofauna.ch/sites/default/files/files/publications/bericht_54_klaiber_web.pdf" TargetMode="External"/><Relationship Id="rId562" Type="http://schemas.openxmlformats.org/officeDocument/2006/relationships/hyperlink" Target="https://www.orthoptera.ch/wiki/arten/caelifera/oedipodinae/item/psophus-stridulus?highlight=WyJwc29waHVzIl0=" TargetMode="External"/><Relationship Id="rId618" Type="http://schemas.openxmlformats.org/officeDocument/2006/relationships/hyperlink" Target="https://www.libellenschutz.ch/arten/anisoptera/libellulidae/item/leucorrhinia-dubia?highlight=WyJsZXVjb3JyaGluaWEiLCJkdWJpYSJd" TargetMode="External"/><Relationship Id="rId825" Type="http://schemas.openxmlformats.org/officeDocument/2006/relationships/hyperlink" Target="https://www.brc.ac.uk/biblio/bryoatt-attributes-british-and-irish-mosses-liverworts-and-hornworts-spreadsheet" TargetMode="External"/><Relationship Id="rId215" Type="http://schemas.openxmlformats.org/officeDocument/2006/relationships/hyperlink" Target="https://floraveg.eu/" TargetMode="External"/><Relationship Id="rId257" Type="http://schemas.openxmlformats.org/officeDocument/2006/relationships/hyperlink" Target="https://www.bsh-natur.de/uploads/Merkbl%C3%A4tter/069%20-%20Amphibienwanderungen.pdf" TargetMode="External"/><Relationship Id="rId422" Type="http://schemas.openxmlformats.org/officeDocument/2006/relationships/hyperlink" Target="https://species.infofauna.ch/groupe/1/portrait/1244" TargetMode="External"/><Relationship Id="rId464" Type="http://schemas.openxmlformats.org/officeDocument/2006/relationships/hyperlink" Target="https://www.brc.ac.uk/biblio/bryoatt-attributes-british-and-irish-mosses-liverworts-and-hornworts-spreadsheet" TargetMode="External"/><Relationship Id="rId867" Type="http://schemas.openxmlformats.org/officeDocument/2006/relationships/hyperlink" Target="https://ornisfennica.journal.fi/article/view/133695/82241" TargetMode="External"/><Relationship Id="rId299" Type="http://schemas.openxmlformats.org/officeDocument/2006/relationships/hyperlink" Target="https://www.vogelwarte.ch/modx/assets/files/atlas/info_amtsstellen/Brutvogelatlas%202013-2016_D_low.pdf" TargetMode="External"/><Relationship Id="rId727" Type="http://schemas.openxmlformats.org/officeDocument/2006/relationships/hyperlink" Target="https://www.sciencedirect.com/science/article/pii/S0006320702001040?casa_token=_qclwhZr7AAAAAAA:4TRO0O_nSspNBoiuCRb8rnjo5LnSvpRdMhETrYXngSgbLd0ht8gic9HciXMNMhS2ABgLQaYQJRzO" TargetMode="External"/><Relationship Id="rId63" Type="http://schemas.openxmlformats.org/officeDocument/2006/relationships/hyperlink" Target="https://onlinelibrary.wiley.com/doi/10.1046/j.1365-2427.2000.00603.x" TargetMode="External"/><Relationship Id="rId159" Type="http://schemas.openxmlformats.org/officeDocument/2006/relationships/hyperlink" Target="https://www.ag-libellen-nds-hb.de/wp-content/uploads/2023/01/4.62-Orthetrum-brunneum.pdf" TargetMode="External"/><Relationship Id="rId366" Type="http://schemas.openxmlformats.org/officeDocument/2006/relationships/hyperlink" Target="https://www.vogelwarte.ch/de/voegel-der-schweiz/kleinspecht/" TargetMode="External"/><Relationship Id="rId573" Type="http://schemas.openxmlformats.org/officeDocument/2006/relationships/hyperlink" Target="https://www.infofauna.ch/de/beratungsstellen/reptilien-karch/die-reptilien/arten/westliche-smaragdeidechse" TargetMode="External"/><Relationship Id="rId780" Type="http://schemas.openxmlformats.org/officeDocument/2006/relationships/hyperlink" Target="https://link.springer.com/article/10.1007/s10531-013-0551-z" TargetMode="External"/><Relationship Id="rId226" Type="http://schemas.openxmlformats.org/officeDocument/2006/relationships/hyperlink" Target="https://floraveg.eu/" TargetMode="External"/><Relationship Id="rId433" Type="http://schemas.openxmlformats.org/officeDocument/2006/relationships/hyperlink" Target="https://www.brc.ac.uk/biblio/bryoatt-attributes-british-and-irish-mosses-liverworts-and-hornworts-spreadsheet" TargetMode="External"/><Relationship Id="rId878" Type="http://schemas.openxmlformats.org/officeDocument/2006/relationships/hyperlink" Target="https://ffh-arten.naturschutzinformationen.nrw.de/ffh-arten/de/arten/vogelarten/kurzbeschreibung/103037" TargetMode="External"/><Relationship Id="rId640" Type="http://schemas.openxmlformats.org/officeDocument/2006/relationships/hyperlink" Target="https://www.cambridge.org/core/journals/bird-conservation-international/article/effects-of-seedrich-habitat-provision-on-territory-density-home-range-and-breeding-performance-of-european-turtle-doves-streptopelia-turtur/2C230522EAD34152B3571BF57FBF64D4" TargetMode="External"/><Relationship Id="rId738" Type="http://schemas.openxmlformats.org/officeDocument/2006/relationships/hyperlink" Target="https://www.tandfonline.com/doi/abs/10.1080/11956860.2000.11682601" TargetMode="External"/><Relationship Id="rId74" Type="http://schemas.openxmlformats.org/officeDocument/2006/relationships/hyperlink" Target="https://www.tandfonline.com/doi/epdf/10.1080/24750263.2024.2350199?needAccess=true" TargetMode="External"/><Relationship Id="rId377" Type="http://schemas.openxmlformats.org/officeDocument/2006/relationships/hyperlink" Target="https://www.vogelwarte.ch/de/voegel-der-schweiz/blaumerle/" TargetMode="External"/><Relationship Id="rId500" Type="http://schemas.openxmlformats.org/officeDocument/2006/relationships/hyperlink" Target="https://fledermausschutz.ch/kleine-hufeisennase" TargetMode="External"/><Relationship Id="rId584" Type="http://schemas.openxmlformats.org/officeDocument/2006/relationships/hyperlink" Target="https://ffh-arten.naturschutzinformationen.nrw.de/ffh-arten/de/arten/gruppe/kaefer/kurzbeschreibung/105067" TargetMode="External"/><Relationship Id="rId805" Type="http://schemas.openxmlformats.org/officeDocument/2006/relationships/hyperlink" Target="https://zslpublications.onlinelibrary.wiley.com/doi/10.1111/j.1469-7998.2006.00073.x" TargetMode="External"/><Relationship Id="rId5" Type="http://schemas.openxmlformats.org/officeDocument/2006/relationships/hyperlink" Target="https://hdl.handle.net/2268/3224" TargetMode="External"/><Relationship Id="rId237" Type="http://schemas.openxmlformats.org/officeDocument/2006/relationships/hyperlink" Target="https://floraveg.eu/" TargetMode="External"/><Relationship Id="rId791" Type="http://schemas.openxmlformats.org/officeDocument/2006/relationships/hyperlink" Target="https://link.springer.com/article/10.1007/BF00388075" TargetMode="External"/><Relationship Id="rId889" Type="http://schemas.openxmlformats.org/officeDocument/2006/relationships/hyperlink" Target="https://onlinelibrary.wiley.com/doi/10.1111/geb.13786" TargetMode="External"/><Relationship Id="rId444" Type="http://schemas.openxmlformats.org/officeDocument/2006/relationships/hyperlink" Target="https://www.brc.ac.uk/biblio/bryoatt-attributes-british-and-irish-mosses-liverworts-and-hornworts-spreadsheet" TargetMode="External"/><Relationship Id="rId651" Type="http://schemas.openxmlformats.org/officeDocument/2006/relationships/hyperlink" Target="https://onlinelibrary.wiley.com/doi/10.1111/geb.13786" TargetMode="External"/><Relationship Id="rId749" Type="http://schemas.openxmlformats.org/officeDocument/2006/relationships/hyperlink" Target="https://resjournals.onlinelibrary.wiley.com/doi/10.1111/icad.12338" TargetMode="External"/><Relationship Id="rId290" Type="http://schemas.openxmlformats.org/officeDocument/2006/relationships/hyperlink" Target="https://www.vogelwarte.ch/modx/assets/files/atlas/info_amtsstellen/Brutvogelatlas%202013-2016_D_low.pdf" TargetMode="External"/><Relationship Id="rId304" Type="http://schemas.openxmlformats.org/officeDocument/2006/relationships/hyperlink" Target="https://www.vogelwarte.ch/modx/assets/files/atlas/info_amtsstellen/Brutvogelatlas%202013-2016_D_low.pdf" TargetMode="External"/><Relationship Id="rId388" Type="http://schemas.openxmlformats.org/officeDocument/2006/relationships/hyperlink" Target="https://www.vogelwarte.ch/de/voegel-der-schweiz/baumpieper/" TargetMode="External"/><Relationship Id="rId511" Type="http://schemas.openxmlformats.org/officeDocument/2006/relationships/hyperlink" Target="https://species.infofauna.ch/groupe/101/portrait/1916" TargetMode="External"/><Relationship Id="rId609" Type="http://schemas.openxmlformats.org/officeDocument/2006/relationships/hyperlink" Target="https://ffh-arten.naturschutzinformationen.nrw.de/ffh-arten/de/arten/vogelarten/kurzbeschreibung/103034" TargetMode="External"/><Relationship Id="rId85" Type="http://schemas.openxmlformats.org/officeDocument/2006/relationships/hyperlink" Target="https://link.springer.com/article/10.1007/s10750-006-0187-z" TargetMode="External"/><Relationship Id="rId150" Type="http://schemas.openxmlformats.org/officeDocument/2006/relationships/hyperlink" Target="https://www.bafu.admin.ch/bafu/de/home/themen/biodiversitaet/publikationen-studien/publikationen/rote-liste-weichtiere.html" TargetMode="External"/><Relationship Id="rId595" Type="http://schemas.openxmlformats.org/officeDocument/2006/relationships/hyperlink" Target="https://ffh-arten.naturschutzinformationen.nrw.de/ffh-arten/de/arten/vogelarten/kurzbeschreibung/102939" TargetMode="External"/><Relationship Id="rId816" Type="http://schemas.openxmlformats.org/officeDocument/2006/relationships/hyperlink" Target="https://ffh-arten.naturschutzinformationen.nrw.de/ffh-arten/de/arten/gruppe/amph_rept/kurzbeschreibung/102323" TargetMode="External"/><Relationship Id="rId248" Type="http://schemas.openxmlformats.org/officeDocument/2006/relationships/hyperlink" Target="https://floraveg.eu/" TargetMode="External"/><Relationship Id="rId455" Type="http://schemas.openxmlformats.org/officeDocument/2006/relationships/hyperlink" Target="https://www.brc.ac.uk/biblio/bryoatt-attributes-british-and-irish-mosses-liverworts-and-hornworts-spreadsheet" TargetMode="External"/><Relationship Id="rId662" Type="http://schemas.openxmlformats.org/officeDocument/2006/relationships/hyperlink" Target="https://onlinelibrary.wiley.com/doi/10.1111/geb.13786" TargetMode="External"/><Relationship Id="rId12" Type="http://schemas.openxmlformats.org/officeDocument/2006/relationships/hyperlink" Target="https://www.bsh-natur.de/uploads/Merkbl%C3%A4tter/069%20-%20Amphibienwanderungen.pdf" TargetMode="External"/><Relationship Id="rId108" Type="http://schemas.openxmlformats.org/officeDocument/2006/relationships/hyperlink" Target="https://www.bsh-natur.de/uploads/Merkbl%C3%A4tter/069%20-%20Amphibienwanderungen.pdf" TargetMode="External"/><Relationship Id="rId315" Type="http://schemas.openxmlformats.org/officeDocument/2006/relationships/hyperlink" Target="https://www.vogelwarte.ch/modx/assets/files/atlas/info_amtsstellen/Brutvogelatlas%202013-2016_D_low.pdf" TargetMode="External"/><Relationship Id="rId522" Type="http://schemas.openxmlformats.org/officeDocument/2006/relationships/hyperlink" Target="https://www.infofauna.ch/sites/default/files/files/publications/bericht_54_klaiber_web.pdf" TargetMode="External"/><Relationship Id="rId96" Type="http://schemas.openxmlformats.org/officeDocument/2006/relationships/hyperlink" Target="https://www.bafu.admin.ch/bafu/de/home/themen/biodiversitaet/publikationen-studien/publikationen/rote-liste-laufkaefer.html" TargetMode="External"/><Relationship Id="rId161" Type="http://schemas.openxmlformats.org/officeDocument/2006/relationships/hyperlink" Target="https://onlinelibrary.wiley.com/doi/10.1111/ele.13255" TargetMode="External"/><Relationship Id="rId399" Type="http://schemas.openxmlformats.org/officeDocument/2006/relationships/hyperlink" Target="https://www.infofauna.ch/de/beratungsstellen/amphibien-karch/die-amphibien/arten/grasfrosch" TargetMode="External"/><Relationship Id="rId827" Type="http://schemas.openxmlformats.org/officeDocument/2006/relationships/hyperlink" Target="https://www.nabu.de/tiere-und-pflanzen/amphibien-und-reptilien/amphibien/artenportraets/10653.html" TargetMode="External"/><Relationship Id="rId259" Type="http://schemas.openxmlformats.org/officeDocument/2006/relationships/hyperlink" Target="https://ffh-arten.naturschutzinformationen.nrw.de/ffh-arten/de/arten/gruppe/amph_rept/kurzbeschreibung/102330" TargetMode="External"/><Relationship Id="rId466" Type="http://schemas.openxmlformats.org/officeDocument/2006/relationships/hyperlink" Target="https://www.brc.ac.uk/biblio/bryoatt-attributes-british-and-irish-mosses-liverworts-and-hornworts-spreadsheet" TargetMode="External"/><Relationship Id="rId673" Type="http://schemas.openxmlformats.org/officeDocument/2006/relationships/hyperlink" Target="https://onlinelibrary.wiley.com/doi/10.1111/geb.13786" TargetMode="External"/><Relationship Id="rId880" Type="http://schemas.openxmlformats.org/officeDocument/2006/relationships/hyperlink" Target="https://www.vogelwarte.ch/de/voegel-der-schweiz/zwergohreule/" TargetMode="External"/><Relationship Id="rId23" Type="http://schemas.openxmlformats.org/officeDocument/2006/relationships/hyperlink" Target="https://www.cambridge.org/core/journals/antarctic-science/article/genetic-variation-and-dispersal-of-bryum-argenteum-and-hennediella-heimii-populations-in-the-garwood-valley-southern-victoria-land-antarctica/6AE83D98ED1B4E53EBC8D3D0E889FAEA" TargetMode="External"/><Relationship Id="rId119" Type="http://schemas.openxmlformats.org/officeDocument/2006/relationships/hyperlink" Target="https://www.libellenschutz.ch/arten/anisoptera/aeshnidae/item/aeshna-caerulea" TargetMode="External"/><Relationship Id="rId326" Type="http://schemas.openxmlformats.org/officeDocument/2006/relationships/hyperlink" Target="https://www.vogelwarte.ch/modx/assets/files/atlas/info_amtsstellen/Brutvogelatlas%202013-2016_D_low.pdf" TargetMode="External"/><Relationship Id="rId533" Type="http://schemas.openxmlformats.org/officeDocument/2006/relationships/hyperlink" Target="https://www.infofauna.ch/sites/default/files/files/publications/bericht_54_klaiber_web.pdf" TargetMode="External"/><Relationship Id="rId740" Type="http://schemas.openxmlformats.org/officeDocument/2006/relationships/hyperlink" Target="https://www.webofscience.com/wos/woscc/full-record/WOS:000173396200001" TargetMode="External"/><Relationship Id="rId838" Type="http://schemas.openxmlformats.org/officeDocument/2006/relationships/hyperlink" Target="https://www.infofauna.ch/sites/default/files/files/publications/praxismerkblatt_kamm_und_teichmolch.pdf" TargetMode="External"/><Relationship Id="rId172" Type="http://schemas.openxmlformats.org/officeDocument/2006/relationships/hyperlink" Target="https://floraveg.eu/" TargetMode="External"/><Relationship Id="rId477" Type="http://schemas.openxmlformats.org/officeDocument/2006/relationships/hyperlink" Target="https://www.brc.ac.uk/biblio/bryoatt-attributes-british-and-irish-mosses-liverworts-and-hornworts-spreadsheet" TargetMode="External"/><Relationship Id="rId600" Type="http://schemas.openxmlformats.org/officeDocument/2006/relationships/hyperlink" Target="https://ffh-arten.naturschutzinformationen.nrw.de/ffh-arten/de/arten/vogelarten/kurzbeschreibung/103037" TargetMode="External"/><Relationship Id="rId684" Type="http://schemas.openxmlformats.org/officeDocument/2006/relationships/hyperlink" Target="https://esajournals.onlinelibrary.wiley.com/doi/10.1002/ecy.2428" TargetMode="External"/><Relationship Id="rId337" Type="http://schemas.openxmlformats.org/officeDocument/2006/relationships/hyperlink" Target="https://www.vogelwarte.ch/de/voegel-der-schweiz/wachtelkoenig/" TargetMode="External"/><Relationship Id="rId891" Type="http://schemas.openxmlformats.org/officeDocument/2006/relationships/hyperlink" Target="https://www.vogelwarte.ch/modx/assets/files/atlas/info_amtsstellen/Brutvogelatlas%202013-2016_D_low.pdf" TargetMode="External"/><Relationship Id="rId905" Type="http://schemas.openxmlformats.org/officeDocument/2006/relationships/hyperlink" Target="https://www.jstor.org/stable/3891879?casa_token=NUXYcPBHvV4AAAAA%3AwXxMREOjQ8wD0z7JaR7DPIYa1-gzmGl5vqyQVVdgtO1seaxAnTjifs7XnnN2WYXUm092wVAKW4FGeJ2kjN_xOn4OIk-yNpWPNhH07eB_lbmVuHhXKYsbtg&amp;seq=3" TargetMode="External"/><Relationship Id="rId34" Type="http://schemas.openxmlformats.org/officeDocument/2006/relationships/hyperlink" Target="https://www.infofauna.ch/sites/default/files/files/publications/gelbbauchunke.pdf" TargetMode="External"/><Relationship Id="rId544" Type="http://schemas.openxmlformats.org/officeDocument/2006/relationships/hyperlink" Target="https://www.infofauna.ch/sites/default/files/files/publications/bericht_54_klaiber_web.pdf" TargetMode="External"/><Relationship Id="rId751" Type="http://schemas.openxmlformats.org/officeDocument/2006/relationships/hyperlink" Target="https://link.springer.com/article/10.1007/BF01647281" TargetMode="External"/><Relationship Id="rId849" Type="http://schemas.openxmlformats.org/officeDocument/2006/relationships/hyperlink" Target="https://ffh-arten.naturschutzinformationen.nrw.de/ffh-arten/de/arten/gruppe/amph_rept/kurzbeschreibung/102343" TargetMode="External"/><Relationship Id="rId183" Type="http://schemas.openxmlformats.org/officeDocument/2006/relationships/hyperlink" Target="https://floraveg.eu/" TargetMode="External"/><Relationship Id="rId390" Type="http://schemas.openxmlformats.org/officeDocument/2006/relationships/hyperlink" Target="https://www.infofauna.ch/de/beratungsstellen/amphibien-karch/die-amphibien/arten/geburtshelferkroete" TargetMode="External"/><Relationship Id="rId404" Type="http://schemas.openxmlformats.org/officeDocument/2006/relationships/hyperlink" Target="https://species.infofauna.ch/groupe/1/portrait/400" TargetMode="External"/><Relationship Id="rId611" Type="http://schemas.openxmlformats.org/officeDocument/2006/relationships/hyperlink" Target="https://ffh-arten.naturschutzinformationen.nrw.de/ffh-arten/de/arten/vogelarten/kurzbeschreibung/103073" TargetMode="External"/><Relationship Id="rId250" Type="http://schemas.openxmlformats.org/officeDocument/2006/relationships/hyperlink" Target="https://onlinelibrary.wiley.com/doi/10.2307/3236415" TargetMode="External"/><Relationship Id="rId488" Type="http://schemas.openxmlformats.org/officeDocument/2006/relationships/hyperlink" Target="https://fledermausschutz.ch/kleines-mausohr" TargetMode="External"/><Relationship Id="rId695" Type="http://schemas.openxmlformats.org/officeDocument/2006/relationships/hyperlink" Target="https://www.webofscience.com/wos/woscc/full-record/WOS:000274373000022" TargetMode="External"/><Relationship Id="rId709" Type="http://schemas.openxmlformats.org/officeDocument/2006/relationships/hyperlink" Target="https://nsojournals.onlinelibrary.wiley.com/doi/10.1111/j.0030-1299.2007.15788.x" TargetMode="External"/><Relationship Id="rId916" Type="http://schemas.openxmlformats.org/officeDocument/2006/relationships/hyperlink" Target="https://www.bafu.admin.ch/bafu/de/home/themen/biodiversitaet/publikationen-studien/publikationen/rote-liste-der-gefaehrdeten-arten-der-schweiz--amphibien.html" TargetMode="External"/><Relationship Id="rId45" Type="http://schemas.openxmlformats.org/officeDocument/2006/relationships/hyperlink" Target="https://brill.com/view/journals/amre/21/3/article-p357_10.xml" TargetMode="External"/><Relationship Id="rId110" Type="http://schemas.openxmlformats.org/officeDocument/2006/relationships/hyperlink" Target="https://www.infofauna.ch/de/beratungsstellen/amphibien-karch/die-amphibien/arten/noerdlicher-kammmolch-und-italienischer" TargetMode="External"/><Relationship Id="rId348" Type="http://schemas.openxmlformats.org/officeDocument/2006/relationships/hyperlink" Target="https://www.vogelwarte.ch/de/voegel-der-schweiz/zwergohreule/" TargetMode="External"/><Relationship Id="rId555" Type="http://schemas.openxmlformats.org/officeDocument/2006/relationships/hyperlink" Target="https://lepido.ch/observer-dans-la-nature/migrations/" TargetMode="External"/><Relationship Id="rId762" Type="http://schemas.openxmlformats.org/officeDocument/2006/relationships/hyperlink" Target="https://nsojournals.onlinelibrary.wiley.com/doi/10.1111/j.1600-048X.2011.05351.x" TargetMode="External"/><Relationship Id="rId194" Type="http://schemas.openxmlformats.org/officeDocument/2006/relationships/hyperlink" Target="https://onlinelibrary.wiley.com/doi/10.1111/ele.13255" TargetMode="External"/><Relationship Id="rId208" Type="http://schemas.openxmlformats.org/officeDocument/2006/relationships/hyperlink" Target="https://floraveg.eu/" TargetMode="External"/><Relationship Id="rId415" Type="http://schemas.openxmlformats.org/officeDocument/2006/relationships/hyperlink" Target="https://species.infofauna.ch/groupe/1/portrait/1344" TargetMode="External"/><Relationship Id="rId622" Type="http://schemas.openxmlformats.org/officeDocument/2006/relationships/hyperlink" Target="https://www.libellenschutz.ch/arten/zygoptera/calopterygidae/item/calopteryx-splendens?highlight=WyJjYWxvcHRlcnl4Il0=" TargetMode="External"/><Relationship Id="rId261" Type="http://schemas.openxmlformats.org/officeDocument/2006/relationships/hyperlink" Target="https://www.bafu.admin.ch/bafu/de/home/themen/biodiversitaet/publikationen-studien/publikationen/rote-liste-der-gefaehrdeten-arten-der-schweiz--amphibien.html" TargetMode="External"/><Relationship Id="rId499" Type="http://schemas.openxmlformats.org/officeDocument/2006/relationships/hyperlink" Target="https://fledermausschutz.ch/alpenlangohr" TargetMode="External"/><Relationship Id="rId56" Type="http://schemas.openxmlformats.org/officeDocument/2006/relationships/hyperlink" Target="https://www.jstor.org/stable/3545853?casa_token=UWnb23FkmzUAAAAA%3A58p-LI6O3ktoZwN5_IeLyfLTsDYGA7uD8k5B7mkzDHdETuENNBevT5VtA5aqCgm7v0eR3I_uEQnmkuq8tvWy6xZ_xM0HPgMH9Fo5xWLXFRm_4j0Q2cKf3g&amp;seq=5" TargetMode="External"/><Relationship Id="rId359" Type="http://schemas.openxmlformats.org/officeDocument/2006/relationships/hyperlink" Target="https://www.vogelwarte.ch/de/voegel-der-schweiz/zippammer/" TargetMode="External"/><Relationship Id="rId566" Type="http://schemas.openxmlformats.org/officeDocument/2006/relationships/hyperlink" Target="https://www.orthoptera.ch/wiki/arten/ensifera/tettigoniinae/item/yersinella-raymondii?highlight=WyJ5ZXJzaW5lbGxhIiwiZGFuaWVscm9lc3RpLXllcnNpbmVsbGEiXQ==" TargetMode="External"/><Relationship Id="rId773" Type="http://schemas.openxmlformats.org/officeDocument/2006/relationships/hyperlink" Target="https://www.degruyterbrill.com/document/doi/10.1515/mamm.2004.038/html" TargetMode="External"/><Relationship Id="rId121" Type="http://schemas.openxmlformats.org/officeDocument/2006/relationships/hyperlink" Target="https://www.ag-libellen-nds-hb.de/wp-content/uploads/2023/01/4.3-Lestes-dryas.pdf" TargetMode="External"/><Relationship Id="rId219" Type="http://schemas.openxmlformats.org/officeDocument/2006/relationships/hyperlink" Target="https://floraveg.eu/" TargetMode="External"/><Relationship Id="rId426" Type="http://schemas.openxmlformats.org/officeDocument/2006/relationships/hyperlink" Target="https://species.infofauna.ch/groupe/1/portrait/228" TargetMode="External"/><Relationship Id="rId633" Type="http://schemas.openxmlformats.org/officeDocument/2006/relationships/hyperlink" Target="https://species.infofauna.ch/groupe/82/portrait/391" TargetMode="External"/><Relationship Id="rId840" Type="http://schemas.openxmlformats.org/officeDocument/2006/relationships/hyperlink" Target="https://www.infofauna.ch/de/beratungsstellen/amphibien-karch/die-amphibien/arten/noerdlicher-kammmolch-und-italienischer" TargetMode="External"/><Relationship Id="rId67" Type="http://schemas.openxmlformats.org/officeDocument/2006/relationships/hyperlink" Target="https://www.jstor.org/stable/pdf/2374.pdf?casa_token=GUx2waBorSwAAAAA:fCZE86GHQdJOxPAQsVxcWTRDq0HZtl6KqR6Fwuu-R5Wy6hjwkt5QoFx98E0Cuftrrj6tTng5psQ4-cwGRlxYG9Wr7ZLHq62KawTpSaMrgHKAoghQmVEPfA" TargetMode="External"/><Relationship Id="rId272" Type="http://schemas.openxmlformats.org/officeDocument/2006/relationships/hyperlink" Target="https://www.infofauna.ch/sites/default/files/files/publications/bergmolch_d_web.pdf" TargetMode="External"/><Relationship Id="rId577" Type="http://schemas.openxmlformats.org/officeDocument/2006/relationships/hyperlink" Target="https://www.infofauna.ch/de/beratungsstellen/reptilien-karch/die-reptilien/arten/gelbgruene-zornnatter" TargetMode="External"/><Relationship Id="rId700" Type="http://schemas.openxmlformats.org/officeDocument/2006/relationships/hyperlink" Target="https://www.sciencedirect.com/science/article/pii/S0006320702000691?via%3Dihub" TargetMode="External"/><Relationship Id="rId132" Type="http://schemas.openxmlformats.org/officeDocument/2006/relationships/hyperlink" Target="https://www.vogelwarte.ch/de/voegel-der-schweiz/fitis/" TargetMode="External"/><Relationship Id="rId784" Type="http://schemas.openxmlformats.org/officeDocument/2006/relationships/hyperlink" Target="https://www.webofscience.com/wos/woscc/full-record/WOS:000377794100013" TargetMode="External"/><Relationship Id="rId437" Type="http://schemas.openxmlformats.org/officeDocument/2006/relationships/hyperlink" Target="https://www.brc.ac.uk/biblio/bryoatt-attributes-british-and-irish-mosses-liverworts-and-hornworts-spreadsheet" TargetMode="External"/><Relationship Id="rId644" Type="http://schemas.openxmlformats.org/officeDocument/2006/relationships/hyperlink" Target="https://www.webofscience.com/wos/woscc/full-record/WOS:000225578700011" TargetMode="External"/><Relationship Id="rId851" Type="http://schemas.openxmlformats.org/officeDocument/2006/relationships/hyperlink" Target="https://www.bsh-natur.de/uploads/Merkbl%C3%A4tter/069%20-%20Amphibienwanderungen.pdf" TargetMode="External"/><Relationship Id="rId283" Type="http://schemas.openxmlformats.org/officeDocument/2006/relationships/hyperlink" Target="https://www.vogelwarte.ch/modx/assets/files/atlas/info_amtsstellen/Brutvogelatlas%202013-2016_D_low.pdf" TargetMode="External"/><Relationship Id="rId490" Type="http://schemas.openxmlformats.org/officeDocument/2006/relationships/hyperlink" Target="https://fledermausschutz.ch/grosses-mausohr" TargetMode="External"/><Relationship Id="rId504" Type="http://schemas.openxmlformats.org/officeDocument/2006/relationships/hyperlink" Target="https://species.infofauna.ch/groupe/101/portrait/1854" TargetMode="External"/><Relationship Id="rId711" Type="http://schemas.openxmlformats.org/officeDocument/2006/relationships/hyperlink" Target="https://onlinelibrary.wiley.com/doi/10.1111/j.1365-294X.2006.03126.x" TargetMode="External"/><Relationship Id="rId78" Type="http://schemas.openxmlformats.org/officeDocument/2006/relationships/hyperlink" Target="https://www.vogelwarte.ch/de/voegel-der-schweiz/zwergdommel/" TargetMode="External"/><Relationship Id="rId143" Type="http://schemas.openxmlformats.org/officeDocument/2006/relationships/hyperlink" Target="https://www.infofauna.ch/de/beratungsstellen/amphibien-karch/die-amphibien/arten/salamandre-tachetee" TargetMode="External"/><Relationship Id="rId350" Type="http://schemas.openxmlformats.org/officeDocument/2006/relationships/hyperlink" Target="https://www.vogelwarte.ch/de/voegel-der-schweiz/zaunammer/" TargetMode="External"/><Relationship Id="rId588" Type="http://schemas.openxmlformats.org/officeDocument/2006/relationships/hyperlink" Target="https://ffh-arten.naturschutzinformationen.nrw.de/ffh-arten/de/arten/vogelarten/kurzbeschreibung/103166" TargetMode="External"/><Relationship Id="rId795" Type="http://schemas.openxmlformats.org/officeDocument/2006/relationships/hyperlink" Target="https://citeseerx.ist.psu.edu/document?repid=rep1&amp;type=pdf&amp;doi=1ab6297e6d97e16a0b75683761ac2691d8e75531" TargetMode="External"/><Relationship Id="rId809" Type="http://schemas.openxmlformats.org/officeDocument/2006/relationships/hyperlink" Target="https://bioone.org/journals/wildlife-biology/volume-11/issue-4/0909-6396_2005_11_331_HUBTEP_2.0.CO_2/Habitat-use-by-the-European-polecat-Mustela-putorius-at-low/10.2981/0909-6396(2005)11%5b331:HUBTEP%5d2.0.CO;2.full" TargetMode="External"/><Relationship Id="rId9" Type="http://schemas.openxmlformats.org/officeDocument/2006/relationships/hyperlink" Target="https://doi.org/10.1007/s00227-016-2820-3" TargetMode="External"/><Relationship Id="rId210" Type="http://schemas.openxmlformats.org/officeDocument/2006/relationships/hyperlink" Target="https://floraveg.eu/" TargetMode="External"/><Relationship Id="rId448" Type="http://schemas.openxmlformats.org/officeDocument/2006/relationships/hyperlink" Target="https://www.brc.ac.uk/biblio/bryoatt-attributes-british-and-irish-mosses-liverworts-and-hornworts-spreadsheet" TargetMode="External"/><Relationship Id="rId655" Type="http://schemas.openxmlformats.org/officeDocument/2006/relationships/hyperlink" Target="https://onlinelibrary.wiley.com/doi/10.1111/geb.13786" TargetMode="External"/><Relationship Id="rId862" Type="http://schemas.openxmlformats.org/officeDocument/2006/relationships/hyperlink" Target="https://onlinelibrary.wiley.com/doi/10.1111/geb.13786" TargetMode="External"/><Relationship Id="rId294" Type="http://schemas.openxmlformats.org/officeDocument/2006/relationships/hyperlink" Target="https://www.vogelwarte.ch/modx/assets/files/atlas/info_amtsstellen/Brutvogelatlas%202013-2016_D_low.pdf" TargetMode="External"/><Relationship Id="rId308" Type="http://schemas.openxmlformats.org/officeDocument/2006/relationships/hyperlink" Target="https://www.vogelwarte.ch/modx/assets/files/atlas/info_amtsstellen/Brutvogelatlas%202013-2016_D_low.pdf" TargetMode="External"/><Relationship Id="rId515" Type="http://schemas.openxmlformats.org/officeDocument/2006/relationships/hyperlink" Target="https://www.bafu.admin.ch/bafu/de/home/themen/biodiversitaet/publikationen-studien/publikationen/rote-liste-tagfalter-und-widderchen.html" TargetMode="External"/><Relationship Id="rId722" Type="http://schemas.openxmlformats.org/officeDocument/2006/relationships/hyperlink" Target="https://onlinelibrary.wiley.com/doi/10.1111/ibi.12251" TargetMode="External"/><Relationship Id="rId89" Type="http://schemas.openxmlformats.org/officeDocument/2006/relationships/hyperlink" Target="https://www.libellenschutz.ch/arten/zygoptera/lestidae/item/lestes-sponsa" TargetMode="External"/><Relationship Id="rId154" Type="http://schemas.openxmlformats.org/officeDocument/2006/relationships/hyperlink" Target="https://www.ag-libellen-nds-hb.de/wp-content/uploads/2023/01/4.4-Lestes-sponsa.pdf" TargetMode="External"/><Relationship Id="rId361" Type="http://schemas.openxmlformats.org/officeDocument/2006/relationships/hyperlink" Target="https://www.vogelwarte.ch/de/voegel-der-schweiz/brachpieper/" TargetMode="External"/><Relationship Id="rId599" Type="http://schemas.openxmlformats.org/officeDocument/2006/relationships/hyperlink" Target="https://ffh-arten.naturschutzinformationen.nrw.de/ffh-arten/de/arten/vogelarten/kurzbeschreibung/103185" TargetMode="External"/><Relationship Id="rId459" Type="http://schemas.openxmlformats.org/officeDocument/2006/relationships/hyperlink" Target="https://www.brc.ac.uk/biblio/bryoatt-attributes-british-and-irish-mosses-liverworts-and-hornworts-spreadsheet" TargetMode="External"/><Relationship Id="rId666" Type="http://schemas.openxmlformats.org/officeDocument/2006/relationships/hyperlink" Target="https://onlinelibrary.wiley.com/doi/10.1111/geb.13786" TargetMode="External"/><Relationship Id="rId873" Type="http://schemas.openxmlformats.org/officeDocument/2006/relationships/hyperlink" Target="https://ffh-arten.naturschutzinformationen.nrw.de/ffh-arten/de/arten/vogelarten/kurzbeschreibung/103185" TargetMode="External"/><Relationship Id="rId16" Type="http://schemas.openxmlformats.org/officeDocument/2006/relationships/hyperlink" Target="https://www.vogelwarte.ch/modx/assets/files/atlas/info_amtsstellen/Brutvogelatlas%202013-2016_D_low.pdf" TargetMode="External"/><Relationship Id="rId221" Type="http://schemas.openxmlformats.org/officeDocument/2006/relationships/hyperlink" Target="https://floraveg.eu/" TargetMode="External"/><Relationship Id="rId319" Type="http://schemas.openxmlformats.org/officeDocument/2006/relationships/hyperlink" Target="https://www.vogelwarte.ch/modx/assets/files/atlas/info_amtsstellen/Brutvogelatlas%202013-2016_D_low.pdf" TargetMode="External"/><Relationship Id="rId526" Type="http://schemas.openxmlformats.org/officeDocument/2006/relationships/hyperlink" Target="https://www.infofauna.ch/sites/default/files/files/publications/bericht_54_klaiber_web.pdf" TargetMode="External"/><Relationship Id="rId733" Type="http://schemas.openxmlformats.org/officeDocument/2006/relationships/hyperlink" Target="https://link.springer.com/article/10.1007/s10531-011-0062-8" TargetMode="External"/><Relationship Id="rId165" Type="http://schemas.openxmlformats.org/officeDocument/2006/relationships/hyperlink" Target="https://floraveg.eu/" TargetMode="External"/><Relationship Id="rId372" Type="http://schemas.openxmlformats.org/officeDocument/2006/relationships/hyperlink" Target="https://www.vogelwarte.ch/de/voegel-der-schweiz/sperlingskauz/" TargetMode="External"/><Relationship Id="rId677" Type="http://schemas.openxmlformats.org/officeDocument/2006/relationships/hyperlink" Target="https://esajournals.onlinelibrary.wiley.com/doi/10.1002/ecy.2428" TargetMode="External"/><Relationship Id="rId800" Type="http://schemas.openxmlformats.org/officeDocument/2006/relationships/hyperlink" Target="https://www.persee.fr/doc/revec_0249-7395_1999_num_54_4_2305" TargetMode="External"/><Relationship Id="rId232" Type="http://schemas.openxmlformats.org/officeDocument/2006/relationships/hyperlink" Target="https://floraveg.eu/" TargetMode="External"/><Relationship Id="rId884" Type="http://schemas.openxmlformats.org/officeDocument/2006/relationships/hyperlink" Target="https://ffh-arten.naturschutzinformationen.nrw.de/ffh-arten/de/arten/vogelarten/kurzbeschreibung/103086" TargetMode="External"/><Relationship Id="rId27" Type="http://schemas.openxmlformats.org/officeDocument/2006/relationships/hyperlink" Target="https://academic.oup.com/jinsectscience/article/17/1/10/2769351?login=false" TargetMode="External"/><Relationship Id="rId537" Type="http://schemas.openxmlformats.org/officeDocument/2006/relationships/hyperlink" Target="https://www.infofauna.ch/sites/default/files/files/publications/bericht_54_klaiber_web.pdf" TargetMode="External"/><Relationship Id="rId744" Type="http://schemas.openxmlformats.org/officeDocument/2006/relationships/hyperlink" Target="https://nsojournals.onlinelibrary.wiley.com/doi/10.2981/wlb.1997.019" TargetMode="External"/><Relationship Id="rId80" Type="http://schemas.openxmlformats.org/officeDocument/2006/relationships/hyperlink" Target="https://www.sciencedirect.com/science/article/pii/S0304377016300237?via%3Dihub" TargetMode="External"/><Relationship Id="rId176" Type="http://schemas.openxmlformats.org/officeDocument/2006/relationships/hyperlink" Target="https://floraveg.eu/" TargetMode="External"/><Relationship Id="rId383" Type="http://schemas.openxmlformats.org/officeDocument/2006/relationships/hyperlink" Target="https://www.vogelwarte.ch/de/voegel-der-schweiz/dohle/" TargetMode="External"/><Relationship Id="rId590" Type="http://schemas.openxmlformats.org/officeDocument/2006/relationships/hyperlink" Target="https://ffh-arten.naturschutzinformationen.nrw.de/ffh-arten/de/arten/vogelarten/kurzbeschreibung/102976" TargetMode="External"/><Relationship Id="rId604" Type="http://schemas.openxmlformats.org/officeDocument/2006/relationships/hyperlink" Target="https://ffh-arten.naturschutzinformationen.nrw.de/ffh-arten/de/arten/vogelarten/kurzbeschreibung/103157" TargetMode="External"/><Relationship Id="rId811" Type="http://schemas.openxmlformats.org/officeDocument/2006/relationships/hyperlink" Target="https://www.bsh-natur.de/uploads/Merkbl%C3%A4tter/069%20-%20Amphibienwanderungen.pdf" TargetMode="External"/><Relationship Id="rId243" Type="http://schemas.openxmlformats.org/officeDocument/2006/relationships/hyperlink" Target="https://floraveg.eu/" TargetMode="External"/><Relationship Id="rId450" Type="http://schemas.openxmlformats.org/officeDocument/2006/relationships/hyperlink" Target="https://www.brc.ac.uk/biblio/bryoatt-attributes-british-and-irish-mosses-liverworts-and-hornworts-spreadsheet" TargetMode="External"/><Relationship Id="rId688" Type="http://schemas.openxmlformats.org/officeDocument/2006/relationships/hyperlink" Target="https://esajournals.onlinelibrary.wiley.com/action/downloadSupplement?doi=10.1002%2Fecy.2428&amp;file=ecy2428-sup-0002-AppendixS2.pdf" TargetMode="External"/><Relationship Id="rId895" Type="http://schemas.openxmlformats.org/officeDocument/2006/relationships/hyperlink" Target="https://academic.oup.com/auk/article/129/2/283/5148730?login=false" TargetMode="External"/><Relationship Id="rId909" Type="http://schemas.openxmlformats.org/officeDocument/2006/relationships/hyperlink" Target="https://onlinelibrary.wiley.com/doi/10.1111/geb.13786" TargetMode="External"/><Relationship Id="rId38" Type="http://schemas.openxmlformats.org/officeDocument/2006/relationships/hyperlink" Target="https://adatbank.ro/vendeg/htmlk/pdf7314.pdf" TargetMode="External"/><Relationship Id="rId103" Type="http://schemas.openxmlformats.org/officeDocument/2006/relationships/hyperlink" Target="https://www.infofauna.ch/sites/default/files/files/publications/praxismerkblatt_springfrosch.pdf" TargetMode="External"/><Relationship Id="rId310" Type="http://schemas.openxmlformats.org/officeDocument/2006/relationships/hyperlink" Target="https://www.vogelwarte.ch/modx/assets/files/atlas/info_amtsstellen/Brutvogelatlas%202013-2016_D_low.pdf" TargetMode="External"/><Relationship Id="rId548" Type="http://schemas.openxmlformats.org/officeDocument/2006/relationships/hyperlink" Target="https://www.infofauna.ch/sites/default/files/files/publications/bericht_54_klaiber_web.pdf" TargetMode="External"/><Relationship Id="rId755" Type="http://schemas.openxmlformats.org/officeDocument/2006/relationships/hyperlink" Target="https://brage.nina.no/nina-xmlui/bitstream/handle/11250/3084408/Nyg%25C3%25A5rdHome-rangeOrnisFennica2023hybrid.pdf?sequence=1&amp;isAllowed=y" TargetMode="External"/><Relationship Id="rId91" Type="http://schemas.openxmlformats.org/officeDocument/2006/relationships/hyperlink" Target="https://www.libellenschutz.ch/arten/anisoptera/libellulidae/item/leucorrhinia-albifrons?highlight=WyJsZXVjb3JyaGluaWEiLCJhbGJpZnJvbnMiXQ==" TargetMode="External"/><Relationship Id="rId187" Type="http://schemas.openxmlformats.org/officeDocument/2006/relationships/hyperlink" Target="https://floraveg.eu/" TargetMode="External"/><Relationship Id="rId394" Type="http://schemas.openxmlformats.org/officeDocument/2006/relationships/hyperlink" Target="https://www.infofauna.ch/de/beratungsstellen/amphibien-karch/die-amphibien/arten/noerdlicher-kammmolch-und-italienischer" TargetMode="External"/><Relationship Id="rId408" Type="http://schemas.openxmlformats.org/officeDocument/2006/relationships/hyperlink" Target="https://species.infofauna.ch/groupe/1/portrait/457" TargetMode="External"/><Relationship Id="rId615" Type="http://schemas.openxmlformats.org/officeDocument/2006/relationships/hyperlink" Target="https://www.ag-libellen-nds-hb.de/wp-content/uploads/2023/01/4.50-Somatochlora-arctica.pdf" TargetMode="External"/><Relationship Id="rId822" Type="http://schemas.openxmlformats.org/officeDocument/2006/relationships/hyperlink" Target="https://www.vogelwarte.ch/de/voegel-der-schweiz/flussregenpfeifer/" TargetMode="External"/><Relationship Id="rId254" Type="http://schemas.openxmlformats.org/officeDocument/2006/relationships/hyperlink" Target="https://www.bfn.de/artenportraits/hyla-arborea" TargetMode="External"/><Relationship Id="rId699" Type="http://schemas.openxmlformats.org/officeDocument/2006/relationships/hyperlink" Target="https://www.cambridge.org/core/journals/oryx/article/influence-of-risk-factors-associated-with-captive-rearing-on-postrelease-survival-in-translocated-cirl-buntings-emberiza-cirlus-in-the-uk/53F773708EB86970BE94B3F58D4134A4" TargetMode="External"/><Relationship Id="rId49" Type="http://schemas.openxmlformats.org/officeDocument/2006/relationships/hyperlink" Target="https://www.bsh-natur.de/uploads/Merkbl%C3%A4tter/069%20-%20Amphibienwanderungen.pdf" TargetMode="External"/><Relationship Id="rId114" Type="http://schemas.openxmlformats.org/officeDocument/2006/relationships/hyperlink" Target="https://floraveg.eu/" TargetMode="External"/><Relationship Id="rId461" Type="http://schemas.openxmlformats.org/officeDocument/2006/relationships/hyperlink" Target="https://www.brc.ac.uk/biblio/bryoatt-attributes-british-and-irish-mosses-liverworts-and-hornworts-spreadsheet" TargetMode="External"/><Relationship Id="rId559" Type="http://schemas.openxmlformats.org/officeDocument/2006/relationships/hyperlink" Target="https://www.orthoptera.ch/wiki/arten/caelifera/calliptaminae/item/calliptamus-italicus?highlight=WyJjYWxsaXB0YW11cyIsImNhbGxpcHRhbXVzLWFydGVuIiwiY2FsbGlwdGFtdXMtYXJ0Iiwic3RlZmFucGx1ZXNzLWNhbGxpcHRhbXVzIiwiaXRhbGljdXMiXQ==" TargetMode="External"/><Relationship Id="rId766" Type="http://schemas.openxmlformats.org/officeDocument/2006/relationships/hyperlink" Target="https://www.sciencedirect.com/science/article/pii/S0006320700000033?via%3Dihub" TargetMode="External"/><Relationship Id="rId198" Type="http://schemas.openxmlformats.org/officeDocument/2006/relationships/hyperlink" Target="https://floraveg.eu/" TargetMode="External"/><Relationship Id="rId321" Type="http://schemas.openxmlformats.org/officeDocument/2006/relationships/hyperlink" Target="https://www.vogelwarte.ch/modx/assets/files/atlas/info_amtsstellen/Brutvogelatlas%202013-2016_D_low.pdf" TargetMode="External"/><Relationship Id="rId419" Type="http://schemas.openxmlformats.org/officeDocument/2006/relationships/hyperlink" Target="https://species.infofauna.ch/groupe/1/portrait/2730" TargetMode="External"/><Relationship Id="rId626" Type="http://schemas.openxmlformats.org/officeDocument/2006/relationships/hyperlink" Target="https://species.infofauna.ch/groupe/64/portrait/1058" TargetMode="External"/><Relationship Id="rId833" Type="http://schemas.openxmlformats.org/officeDocument/2006/relationships/hyperlink" Target="https://www.bsh-natur.de/uploads/Merkbl%C3%A4tter/069%20-%20Amphibienwanderungen.pdf" TargetMode="External"/><Relationship Id="rId265" Type="http://schemas.openxmlformats.org/officeDocument/2006/relationships/hyperlink" Target="https://www.bafu.admin.ch/bafu/de/home/themen/biodiversitaet/publikationen-studien/publikationen/rote-liste-der-gefaehrdeten-arten-der-schweiz--amphibien.html" TargetMode="External"/><Relationship Id="rId472" Type="http://schemas.openxmlformats.org/officeDocument/2006/relationships/hyperlink" Target="https://www.brc.ac.uk/biblio/bryoatt-attributes-british-and-irish-mosses-liverworts-and-hornworts-spreadsheet" TargetMode="External"/><Relationship Id="rId900" Type="http://schemas.openxmlformats.org/officeDocument/2006/relationships/hyperlink" Target="https://www.infofauna.ch/sites/default/files/files/publications/gelbbauchunke.pdf" TargetMode="External"/><Relationship Id="rId125" Type="http://schemas.openxmlformats.org/officeDocument/2006/relationships/hyperlink" Target="https://www.ag-libellen-nds-hb.de/wp-content/uploads/2023/01/4.66-Sympetrum-depressiusculum.pdf" TargetMode="External"/><Relationship Id="rId332" Type="http://schemas.openxmlformats.org/officeDocument/2006/relationships/hyperlink" Target="https://www.vogelwarte.ch/de/voegel-der-schweiz/wasseramsel/" TargetMode="External"/><Relationship Id="rId777" Type="http://schemas.openxmlformats.org/officeDocument/2006/relationships/hyperlink" Target="https://www.webofscience.com/wos/woscc/full-record/WOS:000301008100010" TargetMode="External"/><Relationship Id="rId637" Type="http://schemas.openxmlformats.org/officeDocument/2006/relationships/hyperlink" Target="https://www.waldwissen.net/de/lebensraum-wald/tiere-im-wald/voegel/der-kleinspecht" TargetMode="External"/><Relationship Id="rId844" Type="http://schemas.openxmlformats.org/officeDocument/2006/relationships/hyperlink" Target="https://www.infofauna.ch/de/beratungsstellen/amphibien-karch/die-amphibien/arten/noerdlicher-kammmolch-und-italienischer" TargetMode="External"/><Relationship Id="rId276" Type="http://schemas.openxmlformats.org/officeDocument/2006/relationships/hyperlink" Target="https://www.vogelwarte.ch/modx/assets/files/atlas/info_amtsstellen/Brutvogelatlas%202013-2016_D_low.pdf" TargetMode="External"/><Relationship Id="rId483" Type="http://schemas.openxmlformats.org/officeDocument/2006/relationships/hyperlink" Target="https://www.brc.ac.uk/biblio/bryoatt-attributes-british-and-irish-mosses-liverworts-and-hornworts-spreadsheet" TargetMode="External"/><Relationship Id="rId690" Type="http://schemas.openxmlformats.org/officeDocument/2006/relationships/hyperlink" Target="https://esajournals.onlinelibrary.wiley.com/doi/10.1002/ecy.2428" TargetMode="External"/><Relationship Id="rId704" Type="http://schemas.openxmlformats.org/officeDocument/2006/relationships/hyperlink" Target="https://academic.oup.com/auk/article/129/2/283/5148730?login=false" TargetMode="External"/><Relationship Id="rId911" Type="http://schemas.openxmlformats.org/officeDocument/2006/relationships/hyperlink" Target="https://www.infofauna.ch/de/beratungsstellen/amphibien-karch/die-amphibien/arten/erdkroete" TargetMode="External"/><Relationship Id="rId40" Type="http://schemas.openxmlformats.org/officeDocument/2006/relationships/hyperlink" Target="https://ffh-arten.naturschutzinformationen.nrw.de/ffh-arten/de/arten/gruppe/amph_rept/steckbrief/102324" TargetMode="External"/><Relationship Id="rId136" Type="http://schemas.openxmlformats.org/officeDocument/2006/relationships/hyperlink" Target="https://www.vogelwarte.ch/de/voegel-der-schweiz/bekassine/" TargetMode="External"/><Relationship Id="rId343" Type="http://schemas.openxmlformats.org/officeDocument/2006/relationships/hyperlink" Target="https://www.vogelwarte.ch/de/voegel-der-schweiz/dorngrasmuecke/" TargetMode="External"/><Relationship Id="rId550" Type="http://schemas.openxmlformats.org/officeDocument/2006/relationships/hyperlink" Target="https://www.infofauna.ch/sites/default/files/files/publications/bericht_54_klaiber_web.pdf" TargetMode="External"/><Relationship Id="rId788" Type="http://schemas.openxmlformats.org/officeDocument/2006/relationships/hyperlink" Target="https://www.webofscience.com/wos/woscc/full-record/WOS:A1994PB92800003" TargetMode="External"/><Relationship Id="rId203" Type="http://schemas.openxmlformats.org/officeDocument/2006/relationships/hyperlink" Target="https://floraveg.eu/" TargetMode="External"/><Relationship Id="rId648" Type="http://schemas.openxmlformats.org/officeDocument/2006/relationships/hyperlink" Target="https://www.webofscience.com/wos/woscc/full-record/WOS:000314756900010" TargetMode="External"/><Relationship Id="rId855" Type="http://schemas.openxmlformats.org/officeDocument/2006/relationships/hyperlink" Target="https://ffh-arten.naturschutzinformationen.nrw.de/ffh-arten/de/arten/gruppe/amph_rept/kurzbeschreibung/102343" TargetMode="External"/><Relationship Id="rId287" Type="http://schemas.openxmlformats.org/officeDocument/2006/relationships/hyperlink" Target="https://www.vogelwarte.ch/modx/assets/files/atlas/info_amtsstellen/Brutvogelatlas%202013-2016_D_low.pdf" TargetMode="External"/><Relationship Id="rId410" Type="http://schemas.openxmlformats.org/officeDocument/2006/relationships/hyperlink" Target="https://species.infofauna.ch/groupe/1/portrait/460" TargetMode="External"/><Relationship Id="rId494" Type="http://schemas.openxmlformats.org/officeDocument/2006/relationships/hyperlink" Target="https://fledermausschutz.ch/weissrandfledermaus" TargetMode="External"/><Relationship Id="rId508" Type="http://schemas.openxmlformats.org/officeDocument/2006/relationships/hyperlink" Target="https://species.infofauna.ch/groupe/101/portrait/1887" TargetMode="External"/><Relationship Id="rId715" Type="http://schemas.openxmlformats.org/officeDocument/2006/relationships/hyperlink" Target="https://link.springer.com/article/10.1007/s10841-010-9275-5" TargetMode="External"/><Relationship Id="rId147" Type="http://schemas.openxmlformats.org/officeDocument/2006/relationships/hyperlink" Target="https://www.vogelwarte.ch/de/voegel-der-schweiz/zwergtaucher/" TargetMode="External"/><Relationship Id="rId354" Type="http://schemas.openxmlformats.org/officeDocument/2006/relationships/hyperlink" Target="https://www.vogelwarte.ch/de/voegel-der-schweiz/goldammer/" TargetMode="External"/><Relationship Id="rId799" Type="http://schemas.openxmlformats.org/officeDocument/2006/relationships/hyperlink" Target="https://www.webofscience.com/wos/woscc/full-record/WOS:000224646800011" TargetMode="External"/><Relationship Id="rId51" Type="http://schemas.openxmlformats.org/officeDocument/2006/relationships/hyperlink" Target="https://www.vogelwarte.ch/de/voegel-der-schweiz/uferschwalbe/" TargetMode="External"/><Relationship Id="rId561" Type="http://schemas.openxmlformats.org/officeDocument/2006/relationships/hyperlink" Target="https://www.orthoptera.ch/wiki/arten/ensifera/tettigoniinae/item/bicolorana-bicolor?highlight=WyJtZXRyaW9wdGVyYSJd" TargetMode="External"/><Relationship Id="rId659" Type="http://schemas.openxmlformats.org/officeDocument/2006/relationships/hyperlink" Target="https://onlinelibrary.wiley.com/doi/10.1111/geb.13786" TargetMode="External"/><Relationship Id="rId866" Type="http://schemas.openxmlformats.org/officeDocument/2006/relationships/hyperlink" Target="https://www.webofscience.com/wos/woscc/full-record/WOS:000267394400003" TargetMode="External"/><Relationship Id="rId214" Type="http://schemas.openxmlformats.org/officeDocument/2006/relationships/hyperlink" Target="https://floraveg.eu/" TargetMode="External"/><Relationship Id="rId298" Type="http://schemas.openxmlformats.org/officeDocument/2006/relationships/hyperlink" Target="https://www.vogelwarte.ch/modx/assets/files/atlas/info_amtsstellen/Brutvogelatlas%202013-2016_D_low.pdf" TargetMode="External"/><Relationship Id="rId421" Type="http://schemas.openxmlformats.org/officeDocument/2006/relationships/hyperlink" Target="https://species.infofauna.ch/groupe/1/portrait/1234" TargetMode="External"/><Relationship Id="rId519" Type="http://schemas.openxmlformats.org/officeDocument/2006/relationships/hyperlink" Target="https://www.infofauna.ch/sites/default/files/files/publications/bericht_54_klaiber_web.pdf" TargetMode="External"/><Relationship Id="rId158" Type="http://schemas.openxmlformats.org/officeDocument/2006/relationships/hyperlink" Target="https://www.ag-libellen-nds-hb.de/wp-content/uploads/2023/01/4.54-Leucorrhinia-albifrons.pdf" TargetMode="External"/><Relationship Id="rId726" Type="http://schemas.openxmlformats.org/officeDocument/2006/relationships/hyperlink" Target="https://resjournals.onlinelibrary.wiley.com/doi/10.1111/icad.12260" TargetMode="External"/><Relationship Id="rId62" Type="http://schemas.openxmlformats.org/officeDocument/2006/relationships/hyperlink" Target="https://journals.plos.org/plosone/article?id=10.1371/journal.pone.0100408" TargetMode="External"/><Relationship Id="rId365" Type="http://schemas.openxmlformats.org/officeDocument/2006/relationships/hyperlink" Target="https://www.vogelwarte.ch/de/voegel-der-schweiz/weissrueckenspecht/" TargetMode="External"/><Relationship Id="rId572" Type="http://schemas.openxmlformats.org/officeDocument/2006/relationships/hyperlink" Target="https://www.infofauna.ch/de/beratungsstellen/reptilien-karch/die-reptilien/arten/aspisviper" TargetMode="External"/><Relationship Id="rId225" Type="http://schemas.openxmlformats.org/officeDocument/2006/relationships/hyperlink" Target="https://floraveg.eu/" TargetMode="External"/><Relationship Id="rId432" Type="http://schemas.openxmlformats.org/officeDocument/2006/relationships/hyperlink" Target="https://www.brc.ac.uk/biblio/bryoatt-attributes-british-and-irish-mosses-liverworts-and-hornworts-spreadsheet" TargetMode="External"/><Relationship Id="rId877" Type="http://schemas.openxmlformats.org/officeDocument/2006/relationships/hyperlink" Target="https://www.vogelwarte.ch/de/voegel-der-schweiz/heidelerche/" TargetMode="External"/><Relationship Id="rId737" Type="http://schemas.openxmlformats.org/officeDocument/2006/relationships/hyperlink" Target="https://nsojournals.onlinelibrary.wiley.com/doi/10.1111/j.1756-1051.2001.tb00793.x" TargetMode="External"/><Relationship Id="rId73" Type="http://schemas.openxmlformats.org/officeDocument/2006/relationships/hyperlink" Target="https://bioone.org/journals/ardea/volume-98/issue-3/078.098.0312/Modelling-Small-Scale-Dispersal-of-the-Great-Reed-Warbler-Acrocephalus/10.5253/078.098.0312.full" TargetMode="External"/><Relationship Id="rId169" Type="http://schemas.openxmlformats.org/officeDocument/2006/relationships/hyperlink" Target="https://floraveg.eu/" TargetMode="External"/><Relationship Id="rId376" Type="http://schemas.openxmlformats.org/officeDocument/2006/relationships/hyperlink" Target="https://www.vogelwarte.ch/de/voegel-der-schweiz/wanderfalke/" TargetMode="External"/><Relationship Id="rId583" Type="http://schemas.openxmlformats.org/officeDocument/2006/relationships/hyperlink" Target="https://ffh-arten.naturschutzinformationen.nrw.de/ffh-arten/de/arten/vogelarten/kurzbeschreibung/102951" TargetMode="External"/><Relationship Id="rId790" Type="http://schemas.openxmlformats.org/officeDocument/2006/relationships/hyperlink" Target="https://link.springer.com/article/10.1007/s10980-019-00878-9" TargetMode="External"/><Relationship Id="rId804" Type="http://schemas.openxmlformats.org/officeDocument/2006/relationships/hyperlink" Target="https://bioone.org/journals/acta-chiropterologica/volume-16/issue-2/150811014X687297/Roosting-Habits-of-Daubentons-Bat-Myotis-daubentonii-during-Reproduction-Differs/10.3161/150811014X687297.full" TargetMode="External"/><Relationship Id="rId4" Type="http://schemas.openxmlformats.org/officeDocument/2006/relationships/hyperlink" Target="https://doi.org/10.1111/mec.14345" TargetMode="External"/><Relationship Id="rId236" Type="http://schemas.openxmlformats.org/officeDocument/2006/relationships/hyperlink" Target="https://floraveg.eu/" TargetMode="External"/><Relationship Id="rId443" Type="http://schemas.openxmlformats.org/officeDocument/2006/relationships/hyperlink" Target="https://www.brc.ac.uk/biblio/bryoatt-attributes-british-and-irish-mosses-liverworts-and-hornworts-spreadsheet" TargetMode="External"/><Relationship Id="rId650" Type="http://schemas.openxmlformats.org/officeDocument/2006/relationships/hyperlink" Target="https://onlinelibrary.wiley.com/doi/10.1111/geb.13786" TargetMode="External"/><Relationship Id="rId888" Type="http://schemas.openxmlformats.org/officeDocument/2006/relationships/hyperlink" Target="https://www.vogelwarte.ch/de/voegel-der-schweiz/dorngrasmuecke/" TargetMode="External"/><Relationship Id="rId303" Type="http://schemas.openxmlformats.org/officeDocument/2006/relationships/hyperlink" Target="https://www.vogelwarte.ch/modx/assets/files/atlas/info_amtsstellen/Brutvogelatlas%202013-2016_D_low.pdf" TargetMode="External"/><Relationship Id="rId748" Type="http://schemas.openxmlformats.org/officeDocument/2006/relationships/hyperlink" Target="https://link.springer.com/article/10.1007/s10682-006-0011-2" TargetMode="External"/><Relationship Id="rId84" Type="http://schemas.openxmlformats.org/officeDocument/2006/relationships/hyperlink" Target="https://apms.org/wp-content/uploads/japm-55-02-76.pdf" TargetMode="External"/><Relationship Id="rId387" Type="http://schemas.openxmlformats.org/officeDocument/2006/relationships/hyperlink" Target="https://www.vogelwarte.ch/de/voegel-der-schweiz/mehlschwalbe/" TargetMode="External"/><Relationship Id="rId510" Type="http://schemas.openxmlformats.org/officeDocument/2006/relationships/hyperlink" Target="https://species.infofauna.ch/groupe/101/portrait/1699" TargetMode="External"/><Relationship Id="rId594" Type="http://schemas.openxmlformats.org/officeDocument/2006/relationships/hyperlink" Target="https://ffh-arten.naturschutzinformationen.nrw.de/ffh-arten/de/arten/vogelarten/kurzbeschreibung/103068" TargetMode="External"/><Relationship Id="rId608" Type="http://schemas.openxmlformats.org/officeDocument/2006/relationships/hyperlink" Target="https://ffh-arten.naturschutzinformationen.nrw.de/ffh-arten/de/arten/vogelarten/kurzbeschreibung/103180" TargetMode="External"/><Relationship Id="rId815" Type="http://schemas.openxmlformats.org/officeDocument/2006/relationships/hyperlink" Target="https://www.bfn.de/artenportraits/alytes-obstetricans" TargetMode="External"/><Relationship Id="rId247" Type="http://schemas.openxmlformats.org/officeDocument/2006/relationships/hyperlink" Target="https://floraveg.eu/" TargetMode="External"/><Relationship Id="rId899" Type="http://schemas.openxmlformats.org/officeDocument/2006/relationships/hyperlink" Target="https://www.webofscience.com/wos/woscc/full-record/WOS:000377794100013" TargetMode="External"/><Relationship Id="rId107" Type="http://schemas.openxmlformats.org/officeDocument/2006/relationships/hyperlink" Target="https://www.bsh-natur.de/uploads/Merkbl%C3%A4tter/069%20-%20Amphibienwanderungen.pdf" TargetMode="External"/><Relationship Id="rId454" Type="http://schemas.openxmlformats.org/officeDocument/2006/relationships/hyperlink" Target="https://www.brc.ac.uk/biblio/bryoatt-attributes-british-and-irish-mosses-liverworts-and-hornworts-spreadsheet" TargetMode="External"/><Relationship Id="rId661" Type="http://schemas.openxmlformats.org/officeDocument/2006/relationships/hyperlink" Target="https://onlinelibrary.wiley.com/doi/10.1111/geb.13786" TargetMode="External"/><Relationship Id="rId759" Type="http://schemas.openxmlformats.org/officeDocument/2006/relationships/hyperlink" Target="https://www.webofscience.com/wos/woscc/full-record/WOS:000089179800062" TargetMode="External"/><Relationship Id="rId11" Type="http://schemas.openxmlformats.org/officeDocument/2006/relationships/hyperlink" Target="https://www.fws.gov/sites/default/files/documents/Ecological-Risk-Screening-Summary-European-Bullhead.pdf" TargetMode="External"/><Relationship Id="rId314" Type="http://schemas.openxmlformats.org/officeDocument/2006/relationships/hyperlink" Target="https://www.vogelwarte.ch/modx/assets/files/atlas/info_amtsstellen/Brutvogelatlas%202013-2016_D_low.pdf" TargetMode="External"/><Relationship Id="rId398" Type="http://schemas.openxmlformats.org/officeDocument/2006/relationships/hyperlink" Target="https://www.infofauna.ch/de/beratungsstellen/amphibien-karch/die-amphibien/arten/triton-alpestre" TargetMode="External"/><Relationship Id="rId521" Type="http://schemas.openxmlformats.org/officeDocument/2006/relationships/hyperlink" Target="https://www.infofauna.ch/sites/default/files/files/publications/bericht_54_klaiber_web.pdf" TargetMode="External"/><Relationship Id="rId619" Type="http://schemas.openxmlformats.org/officeDocument/2006/relationships/hyperlink" Target="https://www.libellenschutz.ch/arten/anisoptera/libellulidae/item/leucorrhinia-pectoralis?highlight=WyJsZXVjb3JyaGluaWEiXQ==" TargetMode="External"/><Relationship Id="rId95" Type="http://schemas.openxmlformats.org/officeDocument/2006/relationships/hyperlink" Target="https://www.bafu.admin.ch/bafu/de/home/themen/biodiversitaet/publikationen-studien/publikationen/rote-liste-laufkaefer.html" TargetMode="External"/><Relationship Id="rId160" Type="http://schemas.openxmlformats.org/officeDocument/2006/relationships/hyperlink" Target="https://onlinelibrary.wiley.com/doi/10.1111/ele.13255" TargetMode="External"/><Relationship Id="rId826" Type="http://schemas.openxmlformats.org/officeDocument/2006/relationships/hyperlink" Target="https://www.bsh-natur.de/uploads/Merkbl%C3%A4tter/069%20-%20Amphibienwanderungen.pdf" TargetMode="External"/><Relationship Id="rId258" Type="http://schemas.openxmlformats.org/officeDocument/2006/relationships/hyperlink" Target="https://www.bsh-natur.de/uploads/Merkbl%C3%A4tter/069%20-%20Amphibienwanderungen.pdf" TargetMode="External"/><Relationship Id="rId465" Type="http://schemas.openxmlformats.org/officeDocument/2006/relationships/hyperlink" Target="https://www.brc.ac.uk/biblio/bryoatt-attributes-british-and-irish-mosses-liverworts-and-hornworts-spreadsheet" TargetMode="External"/><Relationship Id="rId672" Type="http://schemas.openxmlformats.org/officeDocument/2006/relationships/hyperlink" Target="https://onlinelibrary.wiley.com/doi/10.1111/geb.13786" TargetMode="External"/><Relationship Id="rId22" Type="http://schemas.openxmlformats.org/officeDocument/2006/relationships/hyperlink" Target="https://onlinelibrary.wiley.com/doi/epdf/10.2307/3236415" TargetMode="External"/><Relationship Id="rId118" Type="http://schemas.openxmlformats.org/officeDocument/2006/relationships/hyperlink" Target="https://floraveg.eu/" TargetMode="External"/><Relationship Id="rId325" Type="http://schemas.openxmlformats.org/officeDocument/2006/relationships/hyperlink" Target="https://www.vogelwarte.ch/modx/assets/files/atlas/info_amtsstellen/Brutvogelatlas%202013-2016_D_low.pdf" TargetMode="External"/><Relationship Id="rId532" Type="http://schemas.openxmlformats.org/officeDocument/2006/relationships/hyperlink" Target="https://www.infofauna.ch/sites/default/files/files/publications/bericht_54_klaiber_web.pdf" TargetMode="External"/><Relationship Id="rId171" Type="http://schemas.openxmlformats.org/officeDocument/2006/relationships/hyperlink" Target="https://floraveg.eu/" TargetMode="External"/><Relationship Id="rId837" Type="http://schemas.openxmlformats.org/officeDocument/2006/relationships/hyperlink" Target="https://www.infofauna.ch/de/beratungsstellen/amphibien-karch/die-amphibien/arten/noerdlicher-kammmolch-und-italienischer" TargetMode="External"/><Relationship Id="rId269" Type="http://schemas.openxmlformats.org/officeDocument/2006/relationships/hyperlink" Target="https://www.bafu.admin.ch/bafu/de/home/themen/biodiversitaet/publikationen-studien/publikationen/rote-liste-der-gefaehrdeten-arten-der-schweiz--amphibien.html" TargetMode="External"/><Relationship Id="rId476" Type="http://schemas.openxmlformats.org/officeDocument/2006/relationships/hyperlink" Target="https://www.brc.ac.uk/biblio/bryoatt-attributes-british-and-irish-mosses-liverworts-and-hornworts-spreadsheet" TargetMode="External"/><Relationship Id="rId683" Type="http://schemas.openxmlformats.org/officeDocument/2006/relationships/hyperlink" Target="https://esajournals.onlinelibrary.wiley.com/doi/10.1002/ecy.2428" TargetMode="External"/><Relationship Id="rId890" Type="http://schemas.openxmlformats.org/officeDocument/2006/relationships/hyperlink" Target="https://esajournals.onlinelibrary.wiley.com/doi/10.1002/ecy.2428" TargetMode="External"/><Relationship Id="rId904" Type="http://schemas.openxmlformats.org/officeDocument/2006/relationships/hyperlink" Target="https://adatbank.ro/vendeg/htmlk/pdf7314.pdf" TargetMode="External"/><Relationship Id="rId33" Type="http://schemas.openxmlformats.org/officeDocument/2006/relationships/hyperlink" Target="https://www.zh.ch/content/dam/zhweb/bilder-dokumente/themen/umwelt-tiere/naturschutz/artenschutz/merkblatt_schwarze_moertelbiene.pdf" TargetMode="External"/><Relationship Id="rId129" Type="http://schemas.openxmlformats.org/officeDocument/2006/relationships/hyperlink" Target="https://www.nabu.de/tiere-und-pflanzen/amphibien-und-reptilien/amphibien/artenportraets/10653.html" TargetMode="External"/><Relationship Id="rId336" Type="http://schemas.openxmlformats.org/officeDocument/2006/relationships/hyperlink" Target="https://www.vogelwarte.ch/de/voegel-der-schweiz/kiebitz/" TargetMode="External"/><Relationship Id="rId543" Type="http://schemas.openxmlformats.org/officeDocument/2006/relationships/hyperlink" Target="https://www.infofauna.ch/sites/default/files/files/publications/bericht_54_klaiber_web.pdf" TargetMode="External"/><Relationship Id="rId182" Type="http://schemas.openxmlformats.org/officeDocument/2006/relationships/hyperlink" Target="https://floraveg.eu/" TargetMode="External"/><Relationship Id="rId403" Type="http://schemas.openxmlformats.org/officeDocument/2006/relationships/hyperlink" Target="https://species.infofauna.ch/groupe/1/biologie/366" TargetMode="External"/><Relationship Id="rId750" Type="http://schemas.openxmlformats.org/officeDocument/2006/relationships/hyperlink" Target="https://www.webofscience.com/wos/woscc/full-record/WOS:A1980JJ62800003" TargetMode="External"/><Relationship Id="rId848" Type="http://schemas.openxmlformats.org/officeDocument/2006/relationships/hyperlink" Target="https://www.bfn.de/artenportraits/triturus-cristatus" TargetMode="External"/><Relationship Id="rId487" Type="http://schemas.openxmlformats.org/officeDocument/2006/relationships/hyperlink" Target="https://www.brc.ac.uk/biblio/bryoatt-attributes-british-and-irish-mosses-liverworts-and-hornworts-spreadsheet" TargetMode="External"/><Relationship Id="rId610" Type="http://schemas.openxmlformats.org/officeDocument/2006/relationships/hyperlink" Target="https://ffh-arten.naturschutzinformationen.nrw.de/ffh-arten/de/arten/vogelarten/kurzbeschreibung/102972" TargetMode="External"/><Relationship Id="rId694" Type="http://schemas.openxmlformats.org/officeDocument/2006/relationships/hyperlink" Target="https://www.webofscience.com/wos/woscc/full-record/WOS:000302841900014" TargetMode="External"/><Relationship Id="rId708" Type="http://schemas.openxmlformats.org/officeDocument/2006/relationships/hyperlink" Target="https://www.eje.cz/artkey/eje-201701-0016_movement_demography_and_behaviour_of_a_highly_mobile_species_a_case_study_of_the_black-veined_white_aporia_c.php" TargetMode="External"/><Relationship Id="rId915" Type="http://schemas.openxmlformats.org/officeDocument/2006/relationships/hyperlink" Target="https://www.infofauna.ch/sites/default/files/files/publications/praxismerkblatt_laubfrosch.pdf" TargetMode="External"/><Relationship Id="rId347" Type="http://schemas.openxmlformats.org/officeDocument/2006/relationships/hyperlink" Target="https://www.vogelwarte.ch/de/voegel-der-schweiz/rotkopfwuerger/" TargetMode="External"/><Relationship Id="rId44" Type="http://schemas.openxmlformats.org/officeDocument/2006/relationships/hyperlink" Target="https://www.sciencedirect.com/science/article/pii/S0167880924001671?via%3Dihub" TargetMode="External"/><Relationship Id="rId554" Type="http://schemas.openxmlformats.org/officeDocument/2006/relationships/hyperlink" Target="https://lepido.ch/observer-dans-la-nature/migrations/" TargetMode="External"/><Relationship Id="rId761" Type="http://schemas.openxmlformats.org/officeDocument/2006/relationships/hyperlink" Target="https://bioone.org/journals/western-north-american-naturalist/volume-71/issue-1/064.071.0120/The-Relationships-Among-Plant-Cover-Density-Seed-Rain-and-Dispersal/10.3398/064.071.0120.full" TargetMode="External"/><Relationship Id="rId859" Type="http://schemas.openxmlformats.org/officeDocument/2006/relationships/hyperlink" Target="https://www.vogelwarte.ch/modx/assets/files/atlas/info_amtsstellen/Brutvogelatlas%202013-2016_D_low.pdf" TargetMode="External"/><Relationship Id="rId193" Type="http://schemas.openxmlformats.org/officeDocument/2006/relationships/hyperlink" Target="https://onlinelibrary.wiley.com/doi/10.1111/ele.13255" TargetMode="External"/><Relationship Id="rId207" Type="http://schemas.openxmlformats.org/officeDocument/2006/relationships/hyperlink" Target="https://floraveg.eu/" TargetMode="External"/><Relationship Id="rId414" Type="http://schemas.openxmlformats.org/officeDocument/2006/relationships/hyperlink" Target="https://species.infofauna.ch/groupe/1/conservation/154" TargetMode="External"/><Relationship Id="rId498" Type="http://schemas.openxmlformats.org/officeDocument/2006/relationships/hyperlink" Target="https://fledermausschutz.ch/graues-langohr" TargetMode="External"/><Relationship Id="rId621" Type="http://schemas.openxmlformats.org/officeDocument/2006/relationships/hyperlink" Target="https://www.libellenschutz.ch/component/finder/search?q=boyeria+irene&amp;Itemid=101" TargetMode="External"/><Relationship Id="rId260" Type="http://schemas.openxmlformats.org/officeDocument/2006/relationships/hyperlink" Target="https://www.bafu.admin.ch/bafu/de/home/themen/biodiversitaet/publikationen-studien/publikationen/rote-liste-der-gefaehrdeten-arten-der-schweiz--amphibien.html" TargetMode="External"/><Relationship Id="rId719" Type="http://schemas.openxmlformats.org/officeDocument/2006/relationships/hyperlink" Target="https://rcin.org.pl/ibs/dlibra/docmetadata?id=12678&amp;from=publication" TargetMode="External"/><Relationship Id="rId55" Type="http://schemas.openxmlformats.org/officeDocument/2006/relationships/hyperlink" Target="https://ornisfennica.journal.fi/article/view/133878/82437" TargetMode="External"/><Relationship Id="rId120" Type="http://schemas.openxmlformats.org/officeDocument/2006/relationships/hyperlink" Target="https://www.libellenschutz.ch/arten/zygoptera/lestidae/item/lestes-dryas" TargetMode="External"/><Relationship Id="rId358" Type="http://schemas.openxmlformats.org/officeDocument/2006/relationships/hyperlink" Target="https://www.vogelwarte.ch/de/voegel-der-schweiz/braunkehlchen/" TargetMode="External"/><Relationship Id="rId565" Type="http://schemas.openxmlformats.org/officeDocument/2006/relationships/hyperlink" Target="https://www.orthoptera.ch/wiki/arten/caelifera/pezotettiginae/item/pezotettix-giornae?highlight=WyJwZXpvdGV0dGl4Il0=" TargetMode="External"/><Relationship Id="rId772" Type="http://schemas.openxmlformats.org/officeDocument/2006/relationships/hyperlink" Target="https://www.webofscience.com/wos/woscc/full-record/WOS:000077580300001" TargetMode="External"/><Relationship Id="rId218" Type="http://schemas.openxmlformats.org/officeDocument/2006/relationships/hyperlink" Target="https://floraveg.eu/" TargetMode="External"/><Relationship Id="rId425" Type="http://schemas.openxmlformats.org/officeDocument/2006/relationships/hyperlink" Target="https://species.infofauna.ch/groupe/1/portrait/223" TargetMode="External"/><Relationship Id="rId632" Type="http://schemas.openxmlformats.org/officeDocument/2006/relationships/hyperlink" Target="https://ffh-arten.naturschutzinformationen.nrw.de/ffh-arten/de/arten/gruppe/fische/kurzbeschreibung/106821" TargetMode="External"/><Relationship Id="rId271" Type="http://schemas.openxmlformats.org/officeDocument/2006/relationships/hyperlink" Target="https://www.infofauna.ch/sites/default/files/files/publications/broschure_lurch_des_jahres_2008_hyar.pdf" TargetMode="External"/><Relationship Id="rId66" Type="http://schemas.openxmlformats.org/officeDocument/2006/relationships/hyperlink" Target="https://onlinelibrary.wiley.com/doi/10.1111/j.1365-2427.2006.01578.x" TargetMode="External"/><Relationship Id="rId131" Type="http://schemas.openxmlformats.org/officeDocument/2006/relationships/hyperlink" Target="https://www.waldwissen.net/de/lebensraum-wald/tiere-im-wald/voegel/der-fitis" TargetMode="External"/><Relationship Id="rId369" Type="http://schemas.openxmlformats.org/officeDocument/2006/relationships/hyperlink" Target="https://www.vogelwarte.ch/de/voegel-der-schweiz/auerhuhn/" TargetMode="External"/><Relationship Id="rId576" Type="http://schemas.openxmlformats.org/officeDocument/2006/relationships/hyperlink" Target="https://www.infofauna.ch/sites/default/files/files/publications/workshop_caustriaca.pdf" TargetMode="External"/><Relationship Id="rId783" Type="http://schemas.openxmlformats.org/officeDocument/2006/relationships/hyperlink" Target="https://www.sciencedirect.com/science/article/pii/S1616504707000675?via%3Dihub" TargetMode="External"/><Relationship Id="rId229" Type="http://schemas.openxmlformats.org/officeDocument/2006/relationships/hyperlink" Target="https://floraveg.eu/" TargetMode="External"/><Relationship Id="rId436" Type="http://schemas.openxmlformats.org/officeDocument/2006/relationships/hyperlink" Target="https://www.brc.ac.uk/biblio/bryoatt-attributes-british-and-irish-mosses-liverworts-and-hornworts-spreadsheet" TargetMode="External"/><Relationship Id="rId643" Type="http://schemas.openxmlformats.org/officeDocument/2006/relationships/hyperlink" Target="https://www.sciencedirect.com/science/article/pii/S0006320703003884?via%3Dihub" TargetMode="External"/><Relationship Id="rId850" Type="http://schemas.openxmlformats.org/officeDocument/2006/relationships/hyperlink" Target="https://www.infofauna.ch/de/beratungsstellen/amphibien-karch/die-amphibien/arten/noerdlicher-kammmolch-und-italienischer" TargetMode="External"/><Relationship Id="rId77" Type="http://schemas.openxmlformats.org/officeDocument/2006/relationships/hyperlink" Target="https://link.springer.com/article/10.1007/s10336-016-1373-z" TargetMode="External"/><Relationship Id="rId282" Type="http://schemas.openxmlformats.org/officeDocument/2006/relationships/hyperlink" Target="https://www.vogelwarte.ch/modx/assets/files/atlas/info_amtsstellen/Brutvogelatlas%202013-2016_D_low.pdf" TargetMode="External"/><Relationship Id="rId503" Type="http://schemas.openxmlformats.org/officeDocument/2006/relationships/hyperlink" Target="https://species.infofauna.ch/groupe/101/portrait/1674" TargetMode="External"/><Relationship Id="rId587" Type="http://schemas.openxmlformats.org/officeDocument/2006/relationships/hyperlink" Target="https://ffh-arten.naturschutzinformationen.nrw.de/ffh-arten/de/arten/vogelarten/kurzbeschreibung/103168" TargetMode="External"/><Relationship Id="rId710" Type="http://schemas.openxmlformats.org/officeDocument/2006/relationships/hyperlink" Target="https://link.springer.com/article/10.1007/s10531-012-0417-9" TargetMode="External"/><Relationship Id="rId808" Type="http://schemas.openxmlformats.org/officeDocument/2006/relationships/hyperlink" Target="https://www.webofscience.com/wos/woscc/full-record/WOS:A1992JK21100014" TargetMode="External"/><Relationship Id="rId8" Type="http://schemas.openxmlformats.org/officeDocument/2006/relationships/hyperlink" Target="https://doi.org/10.1002/ece3.4760" TargetMode="External"/><Relationship Id="rId142" Type="http://schemas.openxmlformats.org/officeDocument/2006/relationships/hyperlink" Target="https://ffh-arten.naturschutzinformationen.nrw.de/ffh-arten/de/arten/gruppe/amph_rept/kurzbeschreibung/102343" TargetMode="External"/><Relationship Id="rId447" Type="http://schemas.openxmlformats.org/officeDocument/2006/relationships/hyperlink" Target="https://www.brc.ac.uk/biblio/bryoatt-attributes-british-and-irish-mosses-liverworts-and-hornworts-spreadsheet" TargetMode="External"/><Relationship Id="rId794" Type="http://schemas.openxmlformats.org/officeDocument/2006/relationships/hyperlink" Target="https://link.springer.com/article/10.1007/BF03194195" TargetMode="External"/><Relationship Id="rId654" Type="http://schemas.openxmlformats.org/officeDocument/2006/relationships/hyperlink" Target="https://onlinelibrary.wiley.com/doi/10.1111/geb.13786" TargetMode="External"/><Relationship Id="rId861" Type="http://schemas.openxmlformats.org/officeDocument/2006/relationships/hyperlink" Target="https://ffh-arten.naturschutzinformationen.nrw.de/ffh-arten/de/arten/vogelarten/kurzbeschreibung/102974" TargetMode="External"/><Relationship Id="rId293" Type="http://schemas.openxmlformats.org/officeDocument/2006/relationships/hyperlink" Target="https://www.vogelwarte.ch/modx/assets/files/atlas/info_amtsstellen/Brutvogelatlas%202013-2016_D_low.pdf" TargetMode="External"/><Relationship Id="rId307" Type="http://schemas.openxmlformats.org/officeDocument/2006/relationships/hyperlink" Target="https://www.vogelwarte.ch/modx/assets/files/atlas/info_amtsstellen/Brutvogelatlas%202013-2016_D_low.pdf" TargetMode="External"/><Relationship Id="rId514" Type="http://schemas.openxmlformats.org/officeDocument/2006/relationships/hyperlink" Target="https://species.infofauna.ch/groupe/101/portrait/2094" TargetMode="External"/><Relationship Id="rId721" Type="http://schemas.openxmlformats.org/officeDocument/2006/relationships/hyperlink" Target="https://www.sciencedirect.com/science/article/pii/S037811271732128X?via%3Dihub" TargetMode="External"/><Relationship Id="rId88" Type="http://schemas.openxmlformats.org/officeDocument/2006/relationships/hyperlink" Target="https://www.frontiersin.org/journals/plant-science/articles/10.3389/fpls.2023.1260596/full" TargetMode="External"/><Relationship Id="rId153" Type="http://schemas.openxmlformats.org/officeDocument/2006/relationships/hyperlink" Target="https://www.ag-libellen-nds-hb.de/wp-content/uploads/2023/01/4.70-Sympetrum-pedemontanum.pdf" TargetMode="External"/><Relationship Id="rId360" Type="http://schemas.openxmlformats.org/officeDocument/2006/relationships/hyperlink" Target="https://www.vogelwarte.ch/de/voegel-der-schweiz/ortolan/" TargetMode="External"/><Relationship Id="rId598" Type="http://schemas.openxmlformats.org/officeDocument/2006/relationships/hyperlink" Target="https://ffh-arten.naturschutzinformationen.nrw.de/ffh-arten/de/arten/vogelarten/kurzbeschreibung/102973" TargetMode="External"/><Relationship Id="rId819" Type="http://schemas.openxmlformats.org/officeDocument/2006/relationships/hyperlink" Target="https://www.tandfonline.com/doi/full/10.1080/00063657.2013.843635?scroll=top&amp;needAccess=true" TargetMode="External"/><Relationship Id="rId220" Type="http://schemas.openxmlformats.org/officeDocument/2006/relationships/hyperlink" Target="https://floraveg.eu/" TargetMode="External"/><Relationship Id="rId458" Type="http://schemas.openxmlformats.org/officeDocument/2006/relationships/hyperlink" Target="https://www.brc.ac.uk/biblio/bryoatt-attributes-british-and-irish-mosses-liverworts-and-hornworts-spreadsheet" TargetMode="External"/><Relationship Id="rId665" Type="http://schemas.openxmlformats.org/officeDocument/2006/relationships/hyperlink" Target="https://onlinelibrary.wiley.com/doi/10.1111/geb.13786" TargetMode="External"/><Relationship Id="rId872" Type="http://schemas.openxmlformats.org/officeDocument/2006/relationships/hyperlink" Target="https://www.vogelwarte.ch/de/voegel-der-schweiz/neuntoeter/" TargetMode="External"/><Relationship Id="rId15" Type="http://schemas.openxmlformats.org/officeDocument/2006/relationships/hyperlink" Target="https://www.vogelwarte.ch/modx/assets/files/atlas/info_amtsstellen/Brutvogelatlas%202013-2016_D_low.pdf" TargetMode="External"/><Relationship Id="rId318" Type="http://schemas.openxmlformats.org/officeDocument/2006/relationships/hyperlink" Target="https://www.vogelwarte.ch/modx/assets/files/atlas/info_amtsstellen/Brutvogelatlas%202013-2016_D_low.pdf" TargetMode="External"/><Relationship Id="rId525" Type="http://schemas.openxmlformats.org/officeDocument/2006/relationships/hyperlink" Target="https://www.infofauna.ch/sites/default/files/files/publications/bericht_54_klaiber_web.pdf" TargetMode="External"/><Relationship Id="rId732" Type="http://schemas.openxmlformats.org/officeDocument/2006/relationships/hyperlink" Target="https://bsapubs.onlinelibrary.wiley.com/doi/10.3732/ajb.91.8.1273" TargetMode="External"/><Relationship Id="rId99" Type="http://schemas.openxmlformats.org/officeDocument/2006/relationships/hyperlink" Target="https://www.bsh-natur.de/uploads/Merkbl%C3%A4tter/069%20-%20Amphibienwanderungen.pdf" TargetMode="External"/><Relationship Id="rId164" Type="http://schemas.openxmlformats.org/officeDocument/2006/relationships/hyperlink" Target="https://onlinelibrary.wiley.com/doi/10.1111/ele.13255" TargetMode="External"/><Relationship Id="rId371" Type="http://schemas.openxmlformats.org/officeDocument/2006/relationships/hyperlink" Target="https://www.vogelwarte.ch/de/voegel-der-schweiz/zitronenzeisig/" TargetMode="External"/><Relationship Id="rId469" Type="http://schemas.openxmlformats.org/officeDocument/2006/relationships/hyperlink" Target="https://www.brc.ac.uk/biblio/bryoatt-attributes-british-and-irish-mosses-liverworts-and-hornworts-spreadsheet" TargetMode="External"/><Relationship Id="rId676" Type="http://schemas.openxmlformats.org/officeDocument/2006/relationships/hyperlink" Target="https://onlinelibrary.wiley.com/doi/10.1111/geb.13786" TargetMode="External"/><Relationship Id="rId883" Type="http://schemas.openxmlformats.org/officeDocument/2006/relationships/hyperlink" Target="https://www.vogelwarte.ch/de/voegel-der-schweiz/braunkehlchen/" TargetMode="External"/><Relationship Id="rId26" Type="http://schemas.openxmlformats.org/officeDocument/2006/relationships/hyperlink" Target="https://www.zh.ch/content/dam/zhweb/bilder-dokumente/themen/umwelt-tiere/naturschutz/artenschutz/aktionsplaene-fauna/heuschrecken/oedipoda_caerulescens_ap.pdf" TargetMode="External"/><Relationship Id="rId231" Type="http://schemas.openxmlformats.org/officeDocument/2006/relationships/hyperlink" Target="https://floraveg.eu/" TargetMode="External"/><Relationship Id="rId329" Type="http://schemas.openxmlformats.org/officeDocument/2006/relationships/hyperlink" Target="https://www.vogelwarte.ch/modx/assets/files/atlas/info_amtsstellen/Brutvogelatlas%202013-2016_D_low.pdf" TargetMode="External"/><Relationship Id="rId536" Type="http://schemas.openxmlformats.org/officeDocument/2006/relationships/hyperlink" Target="https://www.infofauna.ch/sites/default/files/files/publications/bericht_54_klaiber_web.pdf" TargetMode="External"/><Relationship Id="rId175" Type="http://schemas.openxmlformats.org/officeDocument/2006/relationships/hyperlink" Target="https://floraveg.eu/" TargetMode="External"/><Relationship Id="rId743" Type="http://schemas.openxmlformats.org/officeDocument/2006/relationships/hyperlink" Target="https://www.webofscience.com/wos/woscc/full-record/WOS:000238701600012" TargetMode="External"/><Relationship Id="rId382" Type="http://schemas.openxmlformats.org/officeDocument/2006/relationships/hyperlink" Target="https://www.vogelwarte.ch/de/voegel-der-schweiz/fahlsegler/" TargetMode="External"/><Relationship Id="rId603" Type="http://schemas.openxmlformats.org/officeDocument/2006/relationships/hyperlink" Target="https://ffh-arten.naturschutzinformationen.nrw.de/ffh-arten/de/arten/vogelarten/kurzbeschreibung/103115" TargetMode="External"/><Relationship Id="rId687" Type="http://schemas.openxmlformats.org/officeDocument/2006/relationships/hyperlink" Target="https://esajournals.onlinelibrary.wiley.com/doi/10.1002/ecy.2428" TargetMode="External"/><Relationship Id="rId810" Type="http://schemas.openxmlformats.org/officeDocument/2006/relationships/hyperlink" Target="https://rcin.org.pl/ibs/dlibra/docmetadata?id=26266&amp;from=publication" TargetMode="External"/><Relationship Id="rId908" Type="http://schemas.openxmlformats.org/officeDocument/2006/relationships/hyperlink" Target="https://www.infofauna.ch/de/beratungsstellen/amphibien-karch/die-amphibien/arten/gelbbauchunke" TargetMode="External"/><Relationship Id="rId242" Type="http://schemas.openxmlformats.org/officeDocument/2006/relationships/hyperlink" Target="https://floraveg.eu/" TargetMode="External"/><Relationship Id="rId894" Type="http://schemas.openxmlformats.org/officeDocument/2006/relationships/hyperlink" Target="https://link.springer.com/article/10.1007/s10531-007-9241-z" TargetMode="External"/><Relationship Id="rId37" Type="http://schemas.openxmlformats.org/officeDocument/2006/relationships/hyperlink" Target="https://www.bfn.de/artenportraits/bombina-variegata" TargetMode="External"/><Relationship Id="rId102" Type="http://schemas.openxmlformats.org/officeDocument/2006/relationships/hyperlink" Target="https://www.infofauna.ch/de/beratungsstellen/amphibien-karch/die-amphibien/arten/springfrosch" TargetMode="External"/><Relationship Id="rId547" Type="http://schemas.openxmlformats.org/officeDocument/2006/relationships/hyperlink" Target="https://www.infofauna.ch/sites/default/files/files/publications/bericht_54_klaiber_web.pdf" TargetMode="External"/><Relationship Id="rId754" Type="http://schemas.openxmlformats.org/officeDocument/2006/relationships/hyperlink" Target="https://www.tandfonline.com/doi/full/10.1080/00063657.2016.1141166" TargetMode="External"/><Relationship Id="rId90" Type="http://schemas.openxmlformats.org/officeDocument/2006/relationships/hyperlink" Target="https://www.libellenschutz.ch/arten/zygoptera/lestidae/item/lestes-virens" TargetMode="External"/><Relationship Id="rId186" Type="http://schemas.openxmlformats.org/officeDocument/2006/relationships/hyperlink" Target="https://floraveg.eu/" TargetMode="External"/><Relationship Id="rId393" Type="http://schemas.openxmlformats.org/officeDocument/2006/relationships/hyperlink" Target="https://www.infofauna.ch/de/beratungsstellen/amphibien-karch/die-amphibien/arten/europaeischer-laubfrosch-und-italienischer" TargetMode="External"/><Relationship Id="rId407" Type="http://schemas.openxmlformats.org/officeDocument/2006/relationships/hyperlink" Target="https://species.infofauna.ch/groupe/1/conservation/447" TargetMode="External"/><Relationship Id="rId614" Type="http://schemas.openxmlformats.org/officeDocument/2006/relationships/hyperlink" Target="https://www.ag-libellen-nds-hb.de/wp-content/uploads/2023/01/4.57-Leucorrhinia-pectoralis.pdf" TargetMode="External"/><Relationship Id="rId821" Type="http://schemas.openxmlformats.org/officeDocument/2006/relationships/hyperlink" Target="https://www.vogelwarte.ch/modx/assets/files/atlas/info_amtsstellen/Brutvogelatlas%202013-2016_D_low.pdf"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6" Type="http://schemas.openxmlformats.org/officeDocument/2006/relationships/hyperlink" Target="https://species.infofauna.ch/groupe/141" TargetMode="External"/><Relationship Id="rId21" Type="http://schemas.openxmlformats.org/officeDocument/2006/relationships/hyperlink" Target="https://species.infofauna.ch/groupe/101" TargetMode="External"/><Relationship Id="rId42" Type="http://schemas.openxmlformats.org/officeDocument/2006/relationships/hyperlink" Target="https://www.bafu.admin.ch/bafu/de/home/themen/biodiversitaet/publikationen-studien/publikationen/rote-liste-heuschrecken.html" TargetMode="External"/><Relationship Id="rId47" Type="http://schemas.openxmlformats.org/officeDocument/2006/relationships/hyperlink" Target="https://www.libellenschutz.ch/" TargetMode="External"/><Relationship Id="rId63" Type="http://schemas.openxmlformats.org/officeDocument/2006/relationships/hyperlink" Target="https://www.orthoptera.ch/wiki/arten" TargetMode="External"/><Relationship Id="rId68" Type="http://schemas.openxmlformats.org/officeDocument/2006/relationships/hyperlink" Target="https://onlinelibrary.wiley.com/doi/10.1111/geb.12773" TargetMode="External"/><Relationship Id="rId2" Type="http://schemas.openxmlformats.org/officeDocument/2006/relationships/hyperlink" Target="https://www.vogelwarte.ch/modx/assets/files/atlas/info_amtsstellen/Brutvogelatlas%202013-2016_D_low.pdf" TargetMode="External"/><Relationship Id="rId16" Type="http://schemas.openxmlformats.org/officeDocument/2006/relationships/hyperlink" Target="https://www.infofauna.ch/de" TargetMode="External"/><Relationship Id="rId29" Type="http://schemas.openxmlformats.org/officeDocument/2006/relationships/hyperlink" Target="https://ffh-arten.naturschutzinformationen.nrw.de/ffh-arten/de/arten/gruppe/schmetterlinge/liste" TargetMode="External"/><Relationship Id="rId11" Type="http://schemas.openxmlformats.org/officeDocument/2006/relationships/hyperlink" Target="https://www.ag-libellen-nds-hb.de/libellen/" TargetMode="External"/><Relationship Id="rId24" Type="http://schemas.openxmlformats.org/officeDocument/2006/relationships/hyperlink" Target="https://www.bafu.admin.ch/bafu/de/home/themen/biodiversitaet/publikationen-studien/publikationen/rote-liste-der-brutvoegel-2021.html" TargetMode="External"/><Relationship Id="rId32" Type="http://schemas.openxmlformats.org/officeDocument/2006/relationships/hyperlink" Target="https://ffh-arten.naturschutzinformationen.nrw.de/ffh-arten/de/arten/gruppe/pflanzen/liste" TargetMode="External"/><Relationship Id="rId37" Type="http://schemas.openxmlformats.org/officeDocument/2006/relationships/hyperlink" Target="https://www.bafu.admin.ch/bafu/de/home/themen/biodiversitaet/publikationen-studien/publikationen/rote-listegefaehrdeten-arten-moose.html" TargetMode="External"/><Relationship Id="rId40" Type="http://schemas.openxmlformats.org/officeDocument/2006/relationships/hyperlink" Target="https://www.bafu.admin.ch/bafu/de/home/themen/biodiversitaet/publikationen-studien/publikationen/rote-liste-weichtiere.html" TargetMode="External"/><Relationship Id="rId45" Type="http://schemas.openxmlformats.org/officeDocument/2006/relationships/hyperlink" Target="https://species.infofauna.ch/groupe/41" TargetMode="External"/><Relationship Id="rId53" Type="http://schemas.openxmlformats.org/officeDocument/2006/relationships/hyperlink" Target="https://www.nabu.de/tiere-und-pflanzen/amphibien-und-reptilien/index.html" TargetMode="External"/><Relationship Id="rId58" Type="http://schemas.openxmlformats.org/officeDocument/2006/relationships/hyperlink" Target="https://www.brc.ac.uk/biblio/bryoatt-attributes-british-and-irish-mosses-liverworts-and-hornworts-spreadsheet" TargetMode="External"/><Relationship Id="rId66" Type="http://schemas.openxmlformats.org/officeDocument/2006/relationships/hyperlink" Target="https://onlinelibrary.wiley.com/doi/10.1111/geb.13712" TargetMode="External"/><Relationship Id="rId5" Type="http://schemas.openxmlformats.org/officeDocument/2006/relationships/hyperlink" Target="https://www.cambridge.org/core/services/aop-cambridge-core/content/view/30E3828588248F167E2BBB44D623B105/9780511754807c10_p393-444_CBO.pdf/population-and-community-ecology-of-bryophytes.pdf" TargetMode="External"/><Relationship Id="rId61" Type="http://schemas.openxmlformats.org/officeDocument/2006/relationships/hyperlink" Target="https://www.biodivers.ch/de/index.php/Tagfalter" TargetMode="External"/><Relationship Id="rId19" Type="http://schemas.openxmlformats.org/officeDocument/2006/relationships/hyperlink" Target="https://ffh-arten.naturschutzinformationen.nrw.de/ffh-arten/de/arten/gruppe/amph_rept/liste" TargetMode="External"/><Relationship Id="rId14" Type="http://schemas.openxmlformats.org/officeDocument/2006/relationships/hyperlink" Target="https://www.bafu.admin.ch/bafu/de/home/themen/biodiversitaet/publikationen-studien/publikationen/rote-liste-bienen.html" TargetMode="External"/><Relationship Id="rId22" Type="http://schemas.openxmlformats.org/officeDocument/2006/relationships/hyperlink" Target="https://www.infofauna.ch/de/beratungsstellen/amphibien-karch/die-amphibien/arten" TargetMode="External"/><Relationship Id="rId27" Type="http://schemas.openxmlformats.org/officeDocument/2006/relationships/hyperlink" Target="https://ffh-arten.naturschutzinformationen.nrw.de/ffh-arten/de/arten/gruppe/amph_rept/liste" TargetMode="External"/><Relationship Id="rId30" Type="http://schemas.openxmlformats.org/officeDocument/2006/relationships/hyperlink" Target="https://ffh-arten.naturschutzinformationen.nrw.de/ffh-arten/de/arten/gruppe/kaefer/liste" TargetMode="External"/><Relationship Id="rId35" Type="http://schemas.openxmlformats.org/officeDocument/2006/relationships/hyperlink" Target="https://www.bafu.admin.ch/bafu/de/home/themen/biodiversitaet/publikationen-studien/publikationen/rote-liste-reptilien.html" TargetMode="External"/><Relationship Id="rId43" Type="http://schemas.openxmlformats.org/officeDocument/2006/relationships/hyperlink" Target="https://www.infofauna.ch/de/beratungsstellen/reptilien-karch/die-reptilien/arten" TargetMode="External"/><Relationship Id="rId48" Type="http://schemas.openxmlformats.org/officeDocument/2006/relationships/hyperlink" Target="https://www.infofauna.ch/de/fauna-der-schweiz/insekten/heuschrecken" TargetMode="External"/><Relationship Id="rId56" Type="http://schemas.openxmlformats.org/officeDocument/2006/relationships/hyperlink" Target="https://onlinelibrary.wiley.com/doi/10.1111/ele.13255" TargetMode="External"/><Relationship Id="rId64" Type="http://schemas.openxmlformats.org/officeDocument/2006/relationships/hyperlink" Target="https://ffh-arten.naturschutzinformationen.nrw.de/ffh-arten/de/arten/gruppe" TargetMode="External"/><Relationship Id="rId69" Type="http://schemas.openxmlformats.org/officeDocument/2006/relationships/hyperlink" Target="https://onlinelibrary.wiley.com/doi/10.1111/ele.13255" TargetMode="External"/><Relationship Id="rId8" Type="http://schemas.openxmlformats.org/officeDocument/2006/relationships/hyperlink" Target="https://www.bsh-natur.de/uploads/Merkbl%C3%A4tter/069%20-%20Amphibienwanderungen.pdf" TargetMode="External"/><Relationship Id="rId51" Type="http://schemas.openxmlformats.org/officeDocument/2006/relationships/hyperlink" Target="https://www.infofauna.ch/de/fauna-der-schweiz/insekten/koecherfliegen" TargetMode="External"/><Relationship Id="rId72" Type="http://schemas.openxmlformats.org/officeDocument/2006/relationships/hyperlink" Target="https://catalogue.ceh.ac.uk/documents/9f097d82-7560-4ed2-af13-604a9110cf6d" TargetMode="External"/><Relationship Id="rId3" Type="http://schemas.openxmlformats.org/officeDocument/2006/relationships/hyperlink" Target="https://www.bafu.admin.ch/bafu/de/home/themen/biodiversitaet/publikationen-studien/publikationen/rote-listen-fliegen.html" TargetMode="External"/><Relationship Id="rId12" Type="http://schemas.openxmlformats.org/officeDocument/2006/relationships/hyperlink" Target="https://www.bafu.admin.ch/bafu/de/home/themen/biodiversitaet/publikationen-studien/publikationen/rote-listen-fliegen.html" TargetMode="External"/><Relationship Id="rId17" Type="http://schemas.openxmlformats.org/officeDocument/2006/relationships/hyperlink" Target="https://www.waldwissen.net/de/lebensraum-wald/tiere-im-wald/voegel" TargetMode="External"/><Relationship Id="rId25" Type="http://schemas.openxmlformats.org/officeDocument/2006/relationships/hyperlink" Target="https://species.infofauna.ch/groupe/1" TargetMode="External"/><Relationship Id="rId33" Type="http://schemas.openxmlformats.org/officeDocument/2006/relationships/hyperlink" Target="https://ffh-arten.naturschutzinformationen.nrw.de/ffh-arten/de/arten/gruppe/fische/liste" TargetMode="External"/><Relationship Id="rId38" Type="http://schemas.openxmlformats.org/officeDocument/2006/relationships/hyperlink" Target="https://www.bafu.admin.ch/bafu/de/home/themen/biodiversitaet/publikationen-studien/publikationen/rote-liste-gefaehrdeten-arten-fische-rundmaeuler.html" TargetMode="External"/><Relationship Id="rId46" Type="http://schemas.openxmlformats.org/officeDocument/2006/relationships/hyperlink" Target="https://species.infofauna.ch/groupe/81" TargetMode="External"/><Relationship Id="rId59" Type="http://schemas.openxmlformats.org/officeDocument/2006/relationships/hyperlink" Target="https://fledermausschutz.ch/arten" TargetMode="External"/><Relationship Id="rId67" Type="http://schemas.openxmlformats.org/officeDocument/2006/relationships/hyperlink" Target="https://onlinelibrary.wiley.com/doi/10.1111/geb.12709" TargetMode="External"/><Relationship Id="rId20" Type="http://schemas.openxmlformats.org/officeDocument/2006/relationships/hyperlink" Target="file:///C:/Users/johan/Downloads/uv-2411-rl-laufkaefer%20(2).pdf" TargetMode="External"/><Relationship Id="rId41" Type="http://schemas.openxmlformats.org/officeDocument/2006/relationships/hyperlink" Target="https://www.bafu.admin.ch/bafu/de/home/themen/biodiversitaet/publikationen-studien/publikationen/rote-liste-grosspilze.html" TargetMode="External"/><Relationship Id="rId54" Type="http://schemas.openxmlformats.org/officeDocument/2006/relationships/hyperlink" Target="https://www.nabu.de/tiere-und-pflanzen/voegel/index.html" TargetMode="External"/><Relationship Id="rId62" Type="http://schemas.openxmlformats.org/officeDocument/2006/relationships/hyperlink" Target="https://www.infofauna.ch/sites/default/files/files/publications/bericht_54_klaiber_web.pdf" TargetMode="External"/><Relationship Id="rId70" Type="http://schemas.openxmlformats.org/officeDocument/2006/relationships/hyperlink" Target="https://www.brc.ac.uk/biblio/bryoatt-attributes-british-and-irish-mosses-liverworts-and-hornworts-spreadsheet" TargetMode="External"/><Relationship Id="rId1" Type="http://schemas.openxmlformats.org/officeDocument/2006/relationships/hyperlink" Target="https://explorer.natureserve.org/" TargetMode="External"/><Relationship Id="rId6" Type="http://schemas.openxmlformats.org/officeDocument/2006/relationships/hyperlink" Target="https://besjournals.onlinelibrary.wiley.com/doi/10.1046/j.1365-2656.2002.00641.x" TargetMode="External"/><Relationship Id="rId15" Type="http://schemas.openxmlformats.org/officeDocument/2006/relationships/hyperlink" Target="https://www.bafu.admin.ch/bafu/de/home/themen/biodiversitaet/publikationen-studien/publikationen/rote-liste-libellen.html" TargetMode="External"/><Relationship Id="rId23" Type="http://schemas.openxmlformats.org/officeDocument/2006/relationships/hyperlink" Target="https://www.bfn.de/artenportraits" TargetMode="External"/><Relationship Id="rId28" Type="http://schemas.openxmlformats.org/officeDocument/2006/relationships/hyperlink" Target="https://ffh-arten.naturschutzinformationen.nrw.de/ffh-arten/de/arten/gruppe/weichtiere/liste" TargetMode="External"/><Relationship Id="rId36" Type="http://schemas.openxmlformats.org/officeDocument/2006/relationships/hyperlink" Target="https://www.bafu.admin.ch/bafu/de/home/themen/biodiversitaet/publikationen-studien/publikationen/rote-liste-der-gefaehrdeten-arten-der-schweiz--amphibien.html" TargetMode="External"/><Relationship Id="rId49" Type="http://schemas.openxmlformats.org/officeDocument/2006/relationships/hyperlink" Target="https://www.infofauna.ch/de/fauna-der-schweiz/insekten/eintagsfliegen" TargetMode="External"/><Relationship Id="rId57" Type="http://schemas.openxmlformats.org/officeDocument/2006/relationships/hyperlink" Target="https://www.vogelwarte.ch/en/birds-of-switzerland/" TargetMode="External"/><Relationship Id="rId10" Type="http://schemas.openxmlformats.org/officeDocument/2006/relationships/hyperlink" Target="https://floraveg.eu/" TargetMode="External"/><Relationship Id="rId31" Type="http://schemas.openxmlformats.org/officeDocument/2006/relationships/hyperlink" Target="https://ffh-arten.naturschutzinformationen.nrw.de/ffh-arten/de/arten/gruppe/libellen/liste" TargetMode="External"/><Relationship Id="rId44" Type="http://schemas.openxmlformats.org/officeDocument/2006/relationships/hyperlink" Target="https://species.infofauna.ch/groupe/64" TargetMode="External"/><Relationship Id="rId52" Type="http://schemas.openxmlformats.org/officeDocument/2006/relationships/hyperlink" Target="https://species.infofauna.ch/groupe/82" TargetMode="External"/><Relationship Id="rId60" Type="http://schemas.openxmlformats.org/officeDocument/2006/relationships/hyperlink" Target="https://www.bafu.admin.ch/bafu/de/home/themen/biodiversitaet/publikationen-studien/publikationen/rote-liste-tagfalter-und-widderchen.html" TargetMode="External"/><Relationship Id="rId65" Type="http://schemas.openxmlformats.org/officeDocument/2006/relationships/hyperlink" Target="https://onlinelibrary.wiley.com/doi/10.1111/geb.13625" TargetMode="External"/><Relationship Id="rId73" Type="http://schemas.openxmlformats.org/officeDocument/2006/relationships/hyperlink" Target="https://www.brc.ac.uk/theme/species-traits-links-data-and-resources" TargetMode="External"/><Relationship Id="rId4" Type="http://schemas.openxmlformats.org/officeDocument/2006/relationships/hyperlink" Target="https://onlinelibrary.wiley.com/doi/epdf/10.2307/3236415" TargetMode="External"/><Relationship Id="rId9" Type="http://schemas.openxmlformats.org/officeDocument/2006/relationships/hyperlink" Target="https://www.bafu.admin.ch/bafu/de/home/themen/biodiversitaet/publikationen-studien/publikationen/rote-listen-gefaehrdete-arten.html" TargetMode="External"/><Relationship Id="rId13" Type="http://schemas.openxmlformats.org/officeDocument/2006/relationships/hyperlink" Target="https://www.bafu.admin.ch/bafu/de/home/themen/biodiversitaet/publikationen-studien/publikationen/rote-listen-fliegen.html" TargetMode="External"/><Relationship Id="rId18" Type="http://schemas.openxmlformats.org/officeDocument/2006/relationships/hyperlink" Target="https://www.bfn.de/artenportraits" TargetMode="External"/><Relationship Id="rId39" Type="http://schemas.openxmlformats.org/officeDocument/2006/relationships/hyperlink" Target="https://www.bafu.admin.ch/bafu/de/home/themen/biodiversitaet/publikationen-studien/publikationen/rote-liste-der-kaefer.html" TargetMode="External"/><Relationship Id="rId34" Type="http://schemas.openxmlformats.org/officeDocument/2006/relationships/hyperlink" Target="https://ffh-arten.naturschutzinformationen.nrw.de/ffh-arten/de/arten/vogelarten/liste" TargetMode="External"/><Relationship Id="rId50" Type="http://schemas.openxmlformats.org/officeDocument/2006/relationships/hyperlink" Target="https://www.infofauna.ch/de/fauna-der-schweiz/insekten/steinfliegen" TargetMode="External"/><Relationship Id="rId55" Type="http://schemas.openxmlformats.org/officeDocument/2006/relationships/hyperlink" Target="https://www.nabu.de/tiere-und-pflanzen/amphibien-und-reptilien/index.html" TargetMode="External"/><Relationship Id="rId7" Type="http://schemas.openxmlformats.org/officeDocument/2006/relationships/hyperlink" Target="https://www.wildbienen.info/" TargetMode="External"/><Relationship Id="rId71" Type="http://schemas.openxmlformats.org/officeDocument/2006/relationships/hyperlink" Target="https://www.try-db.org/TryWeb/Prop1.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E5AC-8BED-0647-AD1E-F7CA312CB81E}">
  <dimension ref="A1"/>
  <sheetViews>
    <sheetView tabSelected="1" workbookViewId="0"/>
  </sheetViews>
  <sheetFormatPr baseColWidth="10" defaultRowHeight="16" x14ac:dyDescent="0.2"/>
  <cols>
    <col min="1" max="1" width="240.33203125" customWidth="1"/>
  </cols>
  <sheetData>
    <row r="1" spans="1:1" ht="358" customHeight="1" x14ac:dyDescent="0.2">
      <c r="A1" s="37" t="s">
        <v>7974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9523-51C7-E640-BABE-84B1596C5082}">
  <dimension ref="B2:G16384"/>
  <sheetViews>
    <sheetView workbookViewId="0">
      <selection activeCell="C15" sqref="C15"/>
    </sheetView>
  </sheetViews>
  <sheetFormatPr baseColWidth="10" defaultColWidth="11.5" defaultRowHeight="16" x14ac:dyDescent="0.2"/>
  <cols>
    <col min="1" max="1" width="6.6640625" style="21" customWidth="1"/>
    <col min="2" max="2" width="18.5" style="21" customWidth="1"/>
    <col min="3" max="3" width="68.5" style="21" customWidth="1"/>
    <col min="4" max="16384" width="11.5" style="21"/>
  </cols>
  <sheetData>
    <row r="2" spans="2:3" x14ac:dyDescent="0.2">
      <c r="B2" s="19" t="s">
        <v>2445</v>
      </c>
      <c r="C2" s="20" t="s">
        <v>2446</v>
      </c>
    </row>
    <row r="3" spans="2:3" x14ac:dyDescent="0.2">
      <c r="B3" s="22" t="s">
        <v>0</v>
      </c>
      <c r="C3" s="23" t="s">
        <v>7951</v>
      </c>
    </row>
    <row r="4" spans="2:3" x14ac:dyDescent="0.2">
      <c r="B4" s="22" t="s">
        <v>1</v>
      </c>
      <c r="C4" s="23" t="s">
        <v>7969</v>
      </c>
    </row>
    <row r="5" spans="2:3" x14ac:dyDescent="0.2">
      <c r="B5" s="22" t="s">
        <v>2</v>
      </c>
      <c r="C5" s="23" t="s">
        <v>7952</v>
      </c>
    </row>
    <row r="6" spans="2:3" x14ac:dyDescent="0.2">
      <c r="B6" s="22" t="s">
        <v>3</v>
      </c>
      <c r="C6" s="23" t="s">
        <v>7953</v>
      </c>
    </row>
    <row r="7" spans="2:3" x14ac:dyDescent="0.2">
      <c r="B7" s="22" t="s">
        <v>4</v>
      </c>
      <c r="C7" s="23" t="s">
        <v>7954</v>
      </c>
    </row>
    <row r="8" spans="2:3" x14ac:dyDescent="0.2">
      <c r="B8" s="22" t="s">
        <v>5</v>
      </c>
      <c r="C8" s="23" t="s">
        <v>7955</v>
      </c>
    </row>
    <row r="9" spans="2:3" x14ac:dyDescent="0.2">
      <c r="B9" s="22" t="s">
        <v>6</v>
      </c>
      <c r="C9" s="23" t="s">
        <v>7956</v>
      </c>
    </row>
    <row r="10" spans="2:3" x14ac:dyDescent="0.2">
      <c r="B10" s="22" t="s">
        <v>7</v>
      </c>
      <c r="C10" s="23" t="s">
        <v>7957</v>
      </c>
    </row>
    <row r="11" spans="2:3" x14ac:dyDescent="0.2">
      <c r="B11" s="22" t="s">
        <v>8</v>
      </c>
      <c r="C11" s="23" t="s">
        <v>7958</v>
      </c>
    </row>
    <row r="12" spans="2:3" x14ac:dyDescent="0.2">
      <c r="B12" s="22" t="s">
        <v>9</v>
      </c>
      <c r="C12" s="23" t="s">
        <v>7959</v>
      </c>
    </row>
    <row r="13" spans="2:3" x14ac:dyDescent="0.2">
      <c r="B13" s="22" t="s">
        <v>10</v>
      </c>
      <c r="C13" s="23" t="s">
        <v>7960</v>
      </c>
    </row>
    <row r="14" spans="2:3" x14ac:dyDescent="0.2">
      <c r="B14" s="22" t="s">
        <v>11</v>
      </c>
      <c r="C14" s="23" t="s">
        <v>7961</v>
      </c>
    </row>
    <row r="15" spans="2:3" x14ac:dyDescent="0.2">
      <c r="B15" s="22" t="s">
        <v>12</v>
      </c>
      <c r="C15" s="23" t="s">
        <v>7962</v>
      </c>
    </row>
    <row r="16" spans="2:3" x14ac:dyDescent="0.2">
      <c r="B16" s="22" t="s">
        <v>13</v>
      </c>
      <c r="C16" s="23" t="s">
        <v>7970</v>
      </c>
    </row>
    <row r="17" spans="2:3" x14ac:dyDescent="0.2">
      <c r="B17" s="22" t="s">
        <v>14</v>
      </c>
      <c r="C17" s="23" t="s">
        <v>7971</v>
      </c>
    </row>
    <row r="18" spans="2:3" x14ac:dyDescent="0.2">
      <c r="B18" s="22" t="s">
        <v>15</v>
      </c>
      <c r="C18" s="23" t="s">
        <v>7972</v>
      </c>
    </row>
    <row r="19" spans="2:3" x14ac:dyDescent="0.2">
      <c r="B19" s="22" t="s">
        <v>16</v>
      </c>
      <c r="C19" s="23" t="s">
        <v>7963</v>
      </c>
    </row>
    <row r="20" spans="2:3" x14ac:dyDescent="0.2">
      <c r="B20" s="22" t="s">
        <v>17</v>
      </c>
      <c r="C20" s="23" t="s">
        <v>7964</v>
      </c>
    </row>
    <row r="21" spans="2:3" x14ac:dyDescent="0.2">
      <c r="B21" s="22" t="s">
        <v>18</v>
      </c>
      <c r="C21" s="23" t="s">
        <v>7965</v>
      </c>
    </row>
    <row r="22" spans="2:3" x14ac:dyDescent="0.2">
      <c r="B22" s="22" t="s">
        <v>19</v>
      </c>
      <c r="C22" s="23" t="s">
        <v>7968</v>
      </c>
    </row>
    <row r="23" spans="2:3" x14ac:dyDescent="0.2">
      <c r="B23" s="22" t="s">
        <v>20</v>
      </c>
      <c r="C23" s="23" t="s">
        <v>7966</v>
      </c>
    </row>
    <row r="24" spans="2:3" x14ac:dyDescent="0.2">
      <c r="B24" s="22" t="s">
        <v>21</v>
      </c>
      <c r="C24" s="23" t="s">
        <v>7973</v>
      </c>
    </row>
    <row r="25" spans="2:3" x14ac:dyDescent="0.2">
      <c r="B25" s="24" t="s">
        <v>1282</v>
      </c>
      <c r="C25" s="25" t="s">
        <v>7967</v>
      </c>
    </row>
    <row r="27" spans="2:3" x14ac:dyDescent="0.2">
      <c r="B27" s="19" t="s">
        <v>2447</v>
      </c>
      <c r="C27" s="20" t="s">
        <v>2448</v>
      </c>
    </row>
    <row r="28" spans="2:3" x14ac:dyDescent="0.2">
      <c r="B28" s="26">
        <v>1</v>
      </c>
      <c r="C28" s="23" t="s">
        <v>2449</v>
      </c>
    </row>
    <row r="29" spans="2:3" x14ac:dyDescent="0.2">
      <c r="B29" s="22">
        <v>2</v>
      </c>
      <c r="C29" s="23" t="s">
        <v>2450</v>
      </c>
    </row>
    <row r="30" spans="2:3" x14ac:dyDescent="0.2">
      <c r="B30" s="22">
        <v>3</v>
      </c>
      <c r="C30" s="23" t="s">
        <v>2451</v>
      </c>
    </row>
    <row r="31" spans="2:3" x14ac:dyDescent="0.2">
      <c r="B31" s="22">
        <v>4</v>
      </c>
      <c r="C31" s="23" t="s">
        <v>2452</v>
      </c>
    </row>
    <row r="32" spans="2:3" x14ac:dyDescent="0.2">
      <c r="B32" s="22">
        <v>5</v>
      </c>
      <c r="C32" s="23" t="s">
        <v>2453</v>
      </c>
    </row>
    <row r="33" spans="2:3" x14ac:dyDescent="0.2">
      <c r="B33" s="22">
        <v>6</v>
      </c>
      <c r="C33" s="23" t="s">
        <v>2454</v>
      </c>
    </row>
    <row r="34" spans="2:3" x14ac:dyDescent="0.2">
      <c r="B34" s="22">
        <v>7</v>
      </c>
      <c r="C34" s="23" t="s">
        <v>2455</v>
      </c>
    </row>
    <row r="35" spans="2:3" x14ac:dyDescent="0.2">
      <c r="B35" s="22">
        <v>8</v>
      </c>
      <c r="C35" s="23" t="s">
        <v>2456</v>
      </c>
    </row>
    <row r="36" spans="2:3" x14ac:dyDescent="0.2">
      <c r="B36" s="22">
        <v>9</v>
      </c>
      <c r="C36" s="23" t="s">
        <v>2457</v>
      </c>
    </row>
    <row r="37" spans="2:3" x14ac:dyDescent="0.2">
      <c r="B37" s="22">
        <v>10</v>
      </c>
      <c r="C37" s="23" t="s">
        <v>2458</v>
      </c>
    </row>
    <row r="38" spans="2:3" x14ac:dyDescent="0.2">
      <c r="B38" s="22">
        <v>11</v>
      </c>
      <c r="C38" s="23" t="s">
        <v>2459</v>
      </c>
    </row>
    <row r="39" spans="2:3" x14ac:dyDescent="0.2">
      <c r="B39" s="22">
        <v>12</v>
      </c>
      <c r="C39" s="23" t="s">
        <v>2460</v>
      </c>
    </row>
    <row r="40" spans="2:3" x14ac:dyDescent="0.2">
      <c r="B40" s="22">
        <v>13</v>
      </c>
      <c r="C40" s="23" t="s">
        <v>2461</v>
      </c>
    </row>
    <row r="41" spans="2:3" x14ac:dyDescent="0.2">
      <c r="B41" s="22">
        <v>14</v>
      </c>
      <c r="C41" s="23" t="s">
        <v>2462</v>
      </c>
    </row>
    <row r="42" spans="2:3" x14ac:dyDescent="0.2">
      <c r="B42" s="22">
        <v>15</v>
      </c>
      <c r="C42" s="23" t="s">
        <v>2463</v>
      </c>
    </row>
    <row r="43" spans="2:3" x14ac:dyDescent="0.2">
      <c r="B43" s="22">
        <v>16</v>
      </c>
      <c r="C43" s="23" t="s">
        <v>2464</v>
      </c>
    </row>
    <row r="44" spans="2:3" x14ac:dyDescent="0.2">
      <c r="B44" s="22">
        <v>17</v>
      </c>
      <c r="C44" s="23" t="s">
        <v>2465</v>
      </c>
    </row>
    <row r="45" spans="2:3" x14ac:dyDescent="0.2">
      <c r="B45" s="22">
        <v>18</v>
      </c>
      <c r="C45" s="23" t="s">
        <v>2466</v>
      </c>
    </row>
    <row r="46" spans="2:3" x14ac:dyDescent="0.2">
      <c r="B46" s="22">
        <v>19</v>
      </c>
      <c r="C46" s="23" t="s">
        <v>2467</v>
      </c>
    </row>
    <row r="47" spans="2:3" x14ac:dyDescent="0.2">
      <c r="B47" s="22">
        <v>20</v>
      </c>
      <c r="C47" s="23" t="s">
        <v>2468</v>
      </c>
    </row>
    <row r="48" spans="2:3" x14ac:dyDescent="0.2">
      <c r="B48" s="22">
        <v>21</v>
      </c>
      <c r="C48" s="23" t="s">
        <v>2469</v>
      </c>
    </row>
    <row r="49" spans="2:3" x14ac:dyDescent="0.2">
      <c r="B49" s="22">
        <v>22</v>
      </c>
      <c r="C49" s="23" t="s">
        <v>2470</v>
      </c>
    </row>
    <row r="50" spans="2:3" x14ac:dyDescent="0.2">
      <c r="B50" s="22">
        <v>23</v>
      </c>
      <c r="C50" s="23" t="s">
        <v>2471</v>
      </c>
    </row>
    <row r="51" spans="2:3" x14ac:dyDescent="0.2">
      <c r="B51" s="22">
        <v>24</v>
      </c>
      <c r="C51" s="23" t="s">
        <v>2472</v>
      </c>
    </row>
    <row r="52" spans="2:3" x14ac:dyDescent="0.2">
      <c r="B52" s="22">
        <v>25</v>
      </c>
      <c r="C52" s="23" t="s">
        <v>2473</v>
      </c>
    </row>
    <row r="53" spans="2:3" x14ac:dyDescent="0.2">
      <c r="B53" s="24">
        <v>26</v>
      </c>
      <c r="C53" s="25" t="s">
        <v>2474</v>
      </c>
    </row>
    <row r="54" spans="2:3" x14ac:dyDescent="0.2">
      <c r="B54" s="27"/>
    </row>
    <row r="55" spans="2:3" x14ac:dyDescent="0.2">
      <c r="B55" s="19" t="s">
        <v>2475</v>
      </c>
      <c r="C55" s="20" t="s">
        <v>2448</v>
      </c>
    </row>
    <row r="56" spans="2:3" x14ac:dyDescent="0.2">
      <c r="B56" s="22" t="s">
        <v>48</v>
      </c>
      <c r="C56" s="23" t="s">
        <v>2476</v>
      </c>
    </row>
    <row r="57" spans="2:3" x14ac:dyDescent="0.2">
      <c r="B57" s="22" t="s">
        <v>144</v>
      </c>
      <c r="C57" s="23" t="s">
        <v>2477</v>
      </c>
    </row>
    <row r="58" spans="2:3" x14ac:dyDescent="0.2">
      <c r="B58" s="22" t="s">
        <v>65</v>
      </c>
      <c r="C58" s="23" t="s">
        <v>2478</v>
      </c>
    </row>
    <row r="59" spans="2:3" x14ac:dyDescent="0.2">
      <c r="B59" s="22" t="s">
        <v>23</v>
      </c>
      <c r="C59" s="23" t="s">
        <v>2479</v>
      </c>
    </row>
    <row r="60" spans="2:3" x14ac:dyDescent="0.2">
      <c r="B60" s="22" t="s">
        <v>1082</v>
      </c>
      <c r="C60" s="23" t="s">
        <v>2480</v>
      </c>
    </row>
    <row r="61" spans="2:3" x14ac:dyDescent="0.2">
      <c r="B61" s="22" t="s">
        <v>471</v>
      </c>
      <c r="C61" s="23" t="s">
        <v>2481</v>
      </c>
    </row>
    <row r="62" spans="2:3" x14ac:dyDescent="0.2">
      <c r="B62" s="22" t="s">
        <v>277</v>
      </c>
      <c r="C62" s="23" t="s">
        <v>2482</v>
      </c>
    </row>
    <row r="63" spans="2:3" x14ac:dyDescent="0.2">
      <c r="B63" s="22" t="s">
        <v>221</v>
      </c>
      <c r="C63" s="23" t="s">
        <v>2483</v>
      </c>
    </row>
    <row r="64" spans="2:3" x14ac:dyDescent="0.2">
      <c r="B64" s="22" t="s">
        <v>1948</v>
      </c>
      <c r="C64" s="23" t="s">
        <v>2484</v>
      </c>
    </row>
    <row r="65" spans="2:7" x14ac:dyDescent="0.2">
      <c r="B65" s="22" t="s">
        <v>894</v>
      </c>
      <c r="C65" s="23" t="s">
        <v>2485</v>
      </c>
      <c r="G65" s="28"/>
    </row>
    <row r="66" spans="2:7" x14ac:dyDescent="0.2">
      <c r="B66" s="22" t="s">
        <v>436</v>
      </c>
      <c r="C66" s="23" t="s">
        <v>2486</v>
      </c>
    </row>
    <row r="67" spans="2:7" x14ac:dyDescent="0.2">
      <c r="B67" s="22" t="s">
        <v>465</v>
      </c>
      <c r="C67" s="23" t="s">
        <v>2487</v>
      </c>
    </row>
    <row r="68" spans="2:7" x14ac:dyDescent="0.2">
      <c r="B68" s="22" t="s">
        <v>795</v>
      </c>
      <c r="C68" s="23" t="s">
        <v>2488</v>
      </c>
    </row>
    <row r="69" spans="2:7" x14ac:dyDescent="0.2">
      <c r="B69" s="22" t="s">
        <v>37</v>
      </c>
      <c r="C69" s="23" t="s">
        <v>2489</v>
      </c>
    </row>
    <row r="70" spans="2:7" x14ac:dyDescent="0.2">
      <c r="B70" s="22" t="s">
        <v>2490</v>
      </c>
      <c r="C70" s="23" t="s">
        <v>2491</v>
      </c>
    </row>
    <row r="71" spans="2:7" x14ac:dyDescent="0.2">
      <c r="B71" s="22" t="s">
        <v>225</v>
      </c>
      <c r="C71" s="23" t="s">
        <v>2492</v>
      </c>
    </row>
    <row r="72" spans="2:7" x14ac:dyDescent="0.2">
      <c r="B72" s="22" t="s">
        <v>187</v>
      </c>
      <c r="C72" s="23" t="s">
        <v>2493</v>
      </c>
    </row>
    <row r="73" spans="2:7" x14ac:dyDescent="0.2">
      <c r="B73" s="22" t="s">
        <v>73</v>
      </c>
      <c r="C73" s="23" t="s">
        <v>2494</v>
      </c>
    </row>
    <row r="74" spans="2:7" x14ac:dyDescent="0.2">
      <c r="B74" s="22" t="s">
        <v>2352</v>
      </c>
      <c r="C74" s="23" t="s">
        <v>2495</v>
      </c>
    </row>
    <row r="75" spans="2:7" x14ac:dyDescent="0.2">
      <c r="B75" s="22" t="s">
        <v>1186</v>
      </c>
      <c r="C75" s="23" t="s">
        <v>2496</v>
      </c>
    </row>
    <row r="76" spans="2:7" x14ac:dyDescent="0.2">
      <c r="B76" s="22" t="s">
        <v>31</v>
      </c>
      <c r="C76" s="23" t="s">
        <v>2497</v>
      </c>
    </row>
    <row r="77" spans="2:7" x14ac:dyDescent="0.2">
      <c r="B77" s="24" t="s">
        <v>45</v>
      </c>
      <c r="C77" s="25" t="s">
        <v>2498</v>
      </c>
    </row>
    <row r="78" spans="2:7" x14ac:dyDescent="0.2">
      <c r="B78" s="27"/>
    </row>
    <row r="79" spans="2:7" x14ac:dyDescent="0.2">
      <c r="B79" s="27"/>
    </row>
    <row r="80" spans="2:7" x14ac:dyDescent="0.2">
      <c r="B80" s="27"/>
    </row>
    <row r="81" spans="2:2" x14ac:dyDescent="0.2">
      <c r="B81" s="27"/>
    </row>
    <row r="82" spans="2:2" x14ac:dyDescent="0.2">
      <c r="B82" s="27"/>
    </row>
    <row r="83" spans="2:2" x14ac:dyDescent="0.2">
      <c r="B83" s="27"/>
    </row>
    <row r="84" spans="2:2" x14ac:dyDescent="0.2">
      <c r="B84" s="27"/>
    </row>
    <row r="85" spans="2:2" x14ac:dyDescent="0.2">
      <c r="B85" s="27"/>
    </row>
    <row r="86" spans="2:2" x14ac:dyDescent="0.2">
      <c r="B86" s="27"/>
    </row>
    <row r="87" spans="2:2" x14ac:dyDescent="0.2">
      <c r="B87" s="27"/>
    </row>
    <row r="88" spans="2:2" x14ac:dyDescent="0.2">
      <c r="B88" s="27"/>
    </row>
    <row r="89" spans="2:2" x14ac:dyDescent="0.2">
      <c r="B89" s="27"/>
    </row>
    <row r="90" spans="2:2" x14ac:dyDescent="0.2">
      <c r="B90" s="27"/>
    </row>
    <row r="91" spans="2:2" x14ac:dyDescent="0.2">
      <c r="B91" s="27"/>
    </row>
    <row r="92" spans="2:2" x14ac:dyDescent="0.2">
      <c r="B92" s="27"/>
    </row>
    <row r="93" spans="2:2" x14ac:dyDescent="0.2">
      <c r="B93" s="27"/>
    </row>
    <row r="94" spans="2:2" x14ac:dyDescent="0.2">
      <c r="B94" s="27"/>
    </row>
    <row r="95" spans="2:2" x14ac:dyDescent="0.2">
      <c r="B95" s="27"/>
    </row>
    <row r="96" spans="2:2" x14ac:dyDescent="0.2">
      <c r="B96" s="27"/>
    </row>
    <row r="97" spans="2:2" x14ac:dyDescent="0.2">
      <c r="B97" s="27"/>
    </row>
    <row r="98" spans="2:2" x14ac:dyDescent="0.2">
      <c r="B98" s="27"/>
    </row>
    <row r="99" spans="2:2" x14ac:dyDescent="0.2">
      <c r="B99" s="27"/>
    </row>
    <row r="100" spans="2:2" x14ac:dyDescent="0.2">
      <c r="B100" s="27"/>
    </row>
    <row r="101" spans="2:2" x14ac:dyDescent="0.2">
      <c r="B101" s="27"/>
    </row>
    <row r="102" spans="2:2" x14ac:dyDescent="0.2">
      <c r="B102" s="27"/>
    </row>
    <row r="103" spans="2:2" x14ac:dyDescent="0.2">
      <c r="B103" s="27"/>
    </row>
    <row r="104" spans="2:2" x14ac:dyDescent="0.2">
      <c r="B104" s="27"/>
    </row>
    <row r="105" spans="2:2" x14ac:dyDescent="0.2">
      <c r="B105" s="27"/>
    </row>
    <row r="106" spans="2:2" x14ac:dyDescent="0.2">
      <c r="B106" s="27"/>
    </row>
    <row r="107" spans="2:2" x14ac:dyDescent="0.2">
      <c r="B107" s="27"/>
    </row>
    <row r="108" spans="2:2" x14ac:dyDescent="0.2">
      <c r="B108" s="27"/>
    </row>
    <row r="109" spans="2:2" x14ac:dyDescent="0.2">
      <c r="B109" s="27"/>
    </row>
    <row r="110" spans="2:2" x14ac:dyDescent="0.2">
      <c r="B110" s="27"/>
    </row>
    <row r="111" spans="2:2" x14ac:dyDescent="0.2">
      <c r="B111" s="27"/>
    </row>
    <row r="112" spans="2:2" x14ac:dyDescent="0.2">
      <c r="B112" s="27"/>
    </row>
    <row r="113" spans="2:2" x14ac:dyDescent="0.2">
      <c r="B113" s="27"/>
    </row>
    <row r="114" spans="2:2" x14ac:dyDescent="0.2">
      <c r="B114" s="27"/>
    </row>
    <row r="115" spans="2:2" x14ac:dyDescent="0.2">
      <c r="B115" s="27"/>
    </row>
    <row r="116" spans="2:2" x14ac:dyDescent="0.2">
      <c r="B116" s="27"/>
    </row>
    <row r="117" spans="2:2" x14ac:dyDescent="0.2">
      <c r="B117" s="27"/>
    </row>
    <row r="118" spans="2:2" x14ac:dyDescent="0.2">
      <c r="B118" s="27"/>
    </row>
    <row r="119" spans="2:2" x14ac:dyDescent="0.2">
      <c r="B119" s="27"/>
    </row>
    <row r="120" spans="2:2" x14ac:dyDescent="0.2">
      <c r="B120" s="27"/>
    </row>
    <row r="121" spans="2:2" x14ac:dyDescent="0.2">
      <c r="B121" s="27"/>
    </row>
    <row r="122" spans="2:2" x14ac:dyDescent="0.2">
      <c r="B122" s="27"/>
    </row>
    <row r="123" spans="2:2" x14ac:dyDescent="0.2">
      <c r="B123" s="27"/>
    </row>
    <row r="124" spans="2:2" x14ac:dyDescent="0.2">
      <c r="B124" s="27"/>
    </row>
    <row r="125" spans="2:2" x14ac:dyDescent="0.2">
      <c r="B125" s="27"/>
    </row>
    <row r="126" spans="2:2" x14ac:dyDescent="0.2">
      <c r="B126" s="27"/>
    </row>
    <row r="127" spans="2:2" x14ac:dyDescent="0.2">
      <c r="B127" s="27"/>
    </row>
    <row r="128" spans="2:2" x14ac:dyDescent="0.2">
      <c r="B128" s="27"/>
    </row>
    <row r="129" spans="2:2" x14ac:dyDescent="0.2">
      <c r="B129" s="27"/>
    </row>
    <row r="130" spans="2:2" x14ac:dyDescent="0.2">
      <c r="B130" s="27"/>
    </row>
    <row r="131" spans="2:2" x14ac:dyDescent="0.2">
      <c r="B131" s="27"/>
    </row>
    <row r="132" spans="2:2" x14ac:dyDescent="0.2">
      <c r="B132" s="27"/>
    </row>
    <row r="133" spans="2:2" x14ac:dyDescent="0.2">
      <c r="B133" s="27"/>
    </row>
    <row r="134" spans="2:2" x14ac:dyDescent="0.2">
      <c r="B134" s="27"/>
    </row>
    <row r="135" spans="2:2" x14ac:dyDescent="0.2">
      <c r="B135" s="27"/>
    </row>
    <row r="136" spans="2:2" x14ac:dyDescent="0.2">
      <c r="B136" s="27"/>
    </row>
    <row r="137" spans="2:2" x14ac:dyDescent="0.2">
      <c r="B137" s="27"/>
    </row>
    <row r="138" spans="2:2" x14ac:dyDescent="0.2">
      <c r="B138" s="27"/>
    </row>
    <row r="139" spans="2:2" x14ac:dyDescent="0.2">
      <c r="B139" s="27"/>
    </row>
    <row r="140" spans="2:2" x14ac:dyDescent="0.2">
      <c r="B140" s="27"/>
    </row>
    <row r="141" spans="2:2" x14ac:dyDescent="0.2">
      <c r="B141" s="27"/>
    </row>
    <row r="142" spans="2:2" x14ac:dyDescent="0.2">
      <c r="B142" s="27"/>
    </row>
    <row r="143" spans="2:2" x14ac:dyDescent="0.2">
      <c r="B143" s="27"/>
    </row>
    <row r="144" spans="2:2" x14ac:dyDescent="0.2">
      <c r="B144" s="27"/>
    </row>
    <row r="145" spans="2:2" x14ac:dyDescent="0.2">
      <c r="B145" s="27"/>
    </row>
    <row r="146" spans="2:2" x14ac:dyDescent="0.2">
      <c r="B146" s="27"/>
    </row>
    <row r="147" spans="2:2" x14ac:dyDescent="0.2">
      <c r="B147" s="27"/>
    </row>
    <row r="148" spans="2:2" x14ac:dyDescent="0.2">
      <c r="B148" s="27"/>
    </row>
    <row r="149" spans="2:2" x14ac:dyDescent="0.2">
      <c r="B149" s="27"/>
    </row>
    <row r="150" spans="2:2" x14ac:dyDescent="0.2">
      <c r="B150" s="27"/>
    </row>
    <row r="151" spans="2:2" x14ac:dyDescent="0.2">
      <c r="B151" s="27"/>
    </row>
    <row r="152" spans="2:2" x14ac:dyDescent="0.2">
      <c r="B152" s="27"/>
    </row>
    <row r="153" spans="2:2" x14ac:dyDescent="0.2">
      <c r="B153" s="27"/>
    </row>
    <row r="154" spans="2:2" x14ac:dyDescent="0.2">
      <c r="B154" s="27"/>
    </row>
    <row r="155" spans="2:2" x14ac:dyDescent="0.2">
      <c r="B155" s="27"/>
    </row>
    <row r="156" spans="2:2" x14ac:dyDescent="0.2">
      <c r="B156" s="27"/>
    </row>
    <row r="157" spans="2:2" x14ac:dyDescent="0.2">
      <c r="B157" s="27"/>
    </row>
    <row r="158" spans="2:2" x14ac:dyDescent="0.2">
      <c r="B158" s="27"/>
    </row>
    <row r="159" spans="2:2" x14ac:dyDescent="0.2">
      <c r="B159" s="27"/>
    </row>
    <row r="160" spans="2:2" x14ac:dyDescent="0.2">
      <c r="B160" s="27"/>
    </row>
    <row r="161" spans="2:2" x14ac:dyDescent="0.2">
      <c r="B161" s="27"/>
    </row>
    <row r="162" spans="2:2" x14ac:dyDescent="0.2">
      <c r="B162" s="27"/>
    </row>
    <row r="163" spans="2:2" x14ac:dyDescent="0.2">
      <c r="B163" s="27"/>
    </row>
    <row r="164" spans="2:2" x14ac:dyDescent="0.2">
      <c r="B164" s="27"/>
    </row>
    <row r="165" spans="2:2" x14ac:dyDescent="0.2">
      <c r="B165" s="27"/>
    </row>
    <row r="166" spans="2:2" x14ac:dyDescent="0.2">
      <c r="B166" s="27"/>
    </row>
    <row r="167" spans="2:2" x14ac:dyDescent="0.2">
      <c r="B167" s="27"/>
    </row>
    <row r="168" spans="2:2" x14ac:dyDescent="0.2">
      <c r="B168" s="27"/>
    </row>
    <row r="169" spans="2:2" x14ac:dyDescent="0.2">
      <c r="B169" s="27"/>
    </row>
    <row r="170" spans="2:2" x14ac:dyDescent="0.2">
      <c r="B170" s="27"/>
    </row>
    <row r="171" spans="2:2" x14ac:dyDescent="0.2">
      <c r="B171" s="27"/>
    </row>
    <row r="172" spans="2:2" x14ac:dyDescent="0.2">
      <c r="B172" s="27"/>
    </row>
    <row r="173" spans="2:2" x14ac:dyDescent="0.2">
      <c r="B173" s="27"/>
    </row>
    <row r="174" spans="2:2" x14ac:dyDescent="0.2">
      <c r="B174" s="27"/>
    </row>
    <row r="175" spans="2:2" x14ac:dyDescent="0.2">
      <c r="B175" s="27"/>
    </row>
    <row r="176" spans="2:2" x14ac:dyDescent="0.2">
      <c r="B176" s="27"/>
    </row>
    <row r="177" spans="2:2" x14ac:dyDescent="0.2">
      <c r="B177" s="27"/>
    </row>
    <row r="178" spans="2:2" x14ac:dyDescent="0.2">
      <c r="B178" s="27"/>
    </row>
    <row r="179" spans="2:2" x14ac:dyDescent="0.2">
      <c r="B179" s="27"/>
    </row>
    <row r="180" spans="2:2" x14ac:dyDescent="0.2">
      <c r="B180" s="27"/>
    </row>
    <row r="181" spans="2:2" x14ac:dyDescent="0.2">
      <c r="B181" s="27"/>
    </row>
    <row r="182" spans="2:2" x14ac:dyDescent="0.2">
      <c r="B182" s="27"/>
    </row>
    <row r="183" spans="2:2" x14ac:dyDescent="0.2">
      <c r="B183" s="27"/>
    </row>
    <row r="184" spans="2:2" x14ac:dyDescent="0.2">
      <c r="B184" s="27"/>
    </row>
    <row r="185" spans="2:2" x14ac:dyDescent="0.2">
      <c r="B185" s="27"/>
    </row>
    <row r="186" spans="2:2" x14ac:dyDescent="0.2">
      <c r="B186" s="27"/>
    </row>
    <row r="187" spans="2:2" x14ac:dyDescent="0.2">
      <c r="B187" s="27"/>
    </row>
    <row r="188" spans="2:2" x14ac:dyDescent="0.2">
      <c r="B188" s="27"/>
    </row>
    <row r="189" spans="2:2" x14ac:dyDescent="0.2">
      <c r="B189" s="27"/>
    </row>
    <row r="190" spans="2:2" x14ac:dyDescent="0.2">
      <c r="B190" s="27"/>
    </row>
    <row r="191" spans="2:2" x14ac:dyDescent="0.2">
      <c r="B191" s="27"/>
    </row>
    <row r="192" spans="2:2" x14ac:dyDescent="0.2">
      <c r="B192" s="27"/>
    </row>
    <row r="193" spans="2:2" x14ac:dyDescent="0.2">
      <c r="B193" s="27"/>
    </row>
    <row r="194" spans="2:2" x14ac:dyDescent="0.2">
      <c r="B194" s="27"/>
    </row>
    <row r="195" spans="2:2" x14ac:dyDescent="0.2">
      <c r="B195" s="27"/>
    </row>
    <row r="196" spans="2:2" x14ac:dyDescent="0.2">
      <c r="B196" s="27"/>
    </row>
    <row r="197" spans="2:2" x14ac:dyDescent="0.2">
      <c r="B197" s="27"/>
    </row>
    <row r="198" spans="2:2" x14ac:dyDescent="0.2">
      <c r="B198" s="27"/>
    </row>
    <row r="199" spans="2:2" x14ac:dyDescent="0.2">
      <c r="B199" s="27"/>
    </row>
    <row r="200" spans="2:2" x14ac:dyDescent="0.2">
      <c r="B200" s="27"/>
    </row>
    <row r="201" spans="2:2" x14ac:dyDescent="0.2">
      <c r="B201" s="27"/>
    </row>
    <row r="202" spans="2:2" x14ac:dyDescent="0.2">
      <c r="B202" s="27"/>
    </row>
    <row r="203" spans="2:2" x14ac:dyDescent="0.2">
      <c r="B203" s="27"/>
    </row>
    <row r="204" spans="2:2" x14ac:dyDescent="0.2">
      <c r="B204" s="27"/>
    </row>
    <row r="205" spans="2:2" x14ac:dyDescent="0.2">
      <c r="B205" s="27"/>
    </row>
    <row r="206" spans="2:2" x14ac:dyDescent="0.2">
      <c r="B206" s="27"/>
    </row>
    <row r="207" spans="2:2" x14ac:dyDescent="0.2">
      <c r="B207" s="27"/>
    </row>
    <row r="208" spans="2:2" x14ac:dyDescent="0.2">
      <c r="B208" s="27"/>
    </row>
    <row r="209" spans="2:2" x14ac:dyDescent="0.2">
      <c r="B209" s="27"/>
    </row>
    <row r="210" spans="2:2" x14ac:dyDescent="0.2">
      <c r="B210" s="27"/>
    </row>
    <row r="211" spans="2:2" x14ac:dyDescent="0.2">
      <c r="B211" s="27"/>
    </row>
    <row r="212" spans="2:2" x14ac:dyDescent="0.2">
      <c r="B212" s="27"/>
    </row>
    <row r="213" spans="2:2" x14ac:dyDescent="0.2">
      <c r="B213" s="27"/>
    </row>
    <row r="214" spans="2:2" x14ac:dyDescent="0.2">
      <c r="B214" s="27"/>
    </row>
    <row r="215" spans="2:2" x14ac:dyDescent="0.2">
      <c r="B215" s="27"/>
    </row>
    <row r="216" spans="2:2" x14ac:dyDescent="0.2">
      <c r="B216" s="27"/>
    </row>
    <row r="217" spans="2:2" x14ac:dyDescent="0.2">
      <c r="B217" s="27"/>
    </row>
    <row r="218" spans="2:2" x14ac:dyDescent="0.2">
      <c r="B218" s="27"/>
    </row>
    <row r="219" spans="2:2" x14ac:dyDescent="0.2">
      <c r="B219" s="27"/>
    </row>
    <row r="220" spans="2:2" x14ac:dyDescent="0.2">
      <c r="B220" s="27"/>
    </row>
    <row r="221" spans="2:2" x14ac:dyDescent="0.2">
      <c r="B221" s="27"/>
    </row>
    <row r="222" spans="2:2" x14ac:dyDescent="0.2">
      <c r="B222" s="27"/>
    </row>
    <row r="223" spans="2:2" x14ac:dyDescent="0.2">
      <c r="B223" s="27"/>
    </row>
    <row r="224" spans="2:2" x14ac:dyDescent="0.2">
      <c r="B224" s="27"/>
    </row>
    <row r="225" spans="2:2" x14ac:dyDescent="0.2">
      <c r="B225" s="27"/>
    </row>
    <row r="226" spans="2:2" x14ac:dyDescent="0.2">
      <c r="B226" s="27"/>
    </row>
    <row r="227" spans="2:2" x14ac:dyDescent="0.2">
      <c r="B227" s="27"/>
    </row>
    <row r="228" spans="2:2" x14ac:dyDescent="0.2">
      <c r="B228" s="27"/>
    </row>
    <row r="229" spans="2:2" x14ac:dyDescent="0.2">
      <c r="B229" s="27"/>
    </row>
    <row r="230" spans="2:2" x14ac:dyDescent="0.2">
      <c r="B230" s="27"/>
    </row>
    <row r="231" spans="2:2" x14ac:dyDescent="0.2">
      <c r="B231" s="27"/>
    </row>
    <row r="232" spans="2:2" x14ac:dyDescent="0.2">
      <c r="B232" s="27"/>
    </row>
    <row r="233" spans="2:2" x14ac:dyDescent="0.2">
      <c r="B233" s="27"/>
    </row>
    <row r="234" spans="2:2" x14ac:dyDescent="0.2">
      <c r="B234" s="27"/>
    </row>
    <row r="235" spans="2:2" x14ac:dyDescent="0.2">
      <c r="B235" s="27"/>
    </row>
    <row r="236" spans="2:2" x14ac:dyDescent="0.2">
      <c r="B236" s="27"/>
    </row>
    <row r="237" spans="2:2" x14ac:dyDescent="0.2">
      <c r="B237" s="27"/>
    </row>
    <row r="238" spans="2:2" x14ac:dyDescent="0.2">
      <c r="B238" s="27"/>
    </row>
    <row r="239" spans="2:2" x14ac:dyDescent="0.2">
      <c r="B239" s="27"/>
    </row>
    <row r="240" spans="2:2" x14ac:dyDescent="0.2">
      <c r="B240" s="27"/>
    </row>
    <row r="241" spans="2:2" x14ac:dyDescent="0.2">
      <c r="B241" s="27"/>
    </row>
    <row r="242" spans="2:2" x14ac:dyDescent="0.2">
      <c r="B242" s="27"/>
    </row>
    <row r="243" spans="2:2" x14ac:dyDescent="0.2">
      <c r="B243" s="27"/>
    </row>
    <row r="244" spans="2:2" x14ac:dyDescent="0.2">
      <c r="B244" s="27"/>
    </row>
    <row r="245" spans="2:2" x14ac:dyDescent="0.2">
      <c r="B245" s="27"/>
    </row>
    <row r="246" spans="2:2" x14ac:dyDescent="0.2">
      <c r="B246" s="27"/>
    </row>
    <row r="247" spans="2:2" x14ac:dyDescent="0.2">
      <c r="B247" s="27"/>
    </row>
    <row r="248" spans="2:2" x14ac:dyDescent="0.2">
      <c r="B248" s="27"/>
    </row>
    <row r="249" spans="2:2" x14ac:dyDescent="0.2">
      <c r="B249" s="27"/>
    </row>
    <row r="250" spans="2:2" x14ac:dyDescent="0.2">
      <c r="B250" s="27"/>
    </row>
    <row r="251" spans="2:2" x14ac:dyDescent="0.2">
      <c r="B251" s="27"/>
    </row>
    <row r="252" spans="2:2" x14ac:dyDescent="0.2">
      <c r="B252" s="27"/>
    </row>
    <row r="253" spans="2:2" x14ac:dyDescent="0.2">
      <c r="B253" s="27"/>
    </row>
    <row r="254" spans="2:2" x14ac:dyDescent="0.2">
      <c r="B254" s="27"/>
    </row>
    <row r="255" spans="2:2" x14ac:dyDescent="0.2">
      <c r="B255" s="27"/>
    </row>
    <row r="256" spans="2:2" x14ac:dyDescent="0.2">
      <c r="B256" s="27"/>
    </row>
    <row r="257" spans="2:2" x14ac:dyDescent="0.2">
      <c r="B257" s="27"/>
    </row>
    <row r="258" spans="2:2" x14ac:dyDescent="0.2">
      <c r="B258" s="27"/>
    </row>
    <row r="259" spans="2:2" x14ac:dyDescent="0.2">
      <c r="B259" s="27"/>
    </row>
    <row r="260" spans="2:2" x14ac:dyDescent="0.2">
      <c r="B260" s="27"/>
    </row>
    <row r="261" spans="2:2" x14ac:dyDescent="0.2">
      <c r="B261" s="27"/>
    </row>
    <row r="262" spans="2:2" x14ac:dyDescent="0.2">
      <c r="B262" s="27"/>
    </row>
    <row r="263" spans="2:2" x14ac:dyDescent="0.2">
      <c r="B263" s="27"/>
    </row>
    <row r="264" spans="2:2" x14ac:dyDescent="0.2">
      <c r="B264" s="27"/>
    </row>
    <row r="265" spans="2:2" x14ac:dyDescent="0.2">
      <c r="B265" s="27"/>
    </row>
    <row r="266" spans="2:2" x14ac:dyDescent="0.2">
      <c r="B266" s="27"/>
    </row>
    <row r="267" spans="2:2" x14ac:dyDescent="0.2">
      <c r="B267" s="27"/>
    </row>
    <row r="268" spans="2:2" x14ac:dyDescent="0.2">
      <c r="B268" s="27"/>
    </row>
    <row r="269" spans="2:2" x14ac:dyDescent="0.2">
      <c r="B269" s="27"/>
    </row>
    <row r="270" spans="2:2" x14ac:dyDescent="0.2">
      <c r="B270" s="27"/>
    </row>
    <row r="271" spans="2:2" x14ac:dyDescent="0.2">
      <c r="B271" s="27"/>
    </row>
    <row r="272" spans="2:2" x14ac:dyDescent="0.2">
      <c r="B272" s="27"/>
    </row>
    <row r="273" spans="2:2" x14ac:dyDescent="0.2">
      <c r="B273" s="27"/>
    </row>
    <row r="274" spans="2:2" x14ac:dyDescent="0.2">
      <c r="B274" s="27"/>
    </row>
    <row r="275" spans="2:2" x14ac:dyDescent="0.2">
      <c r="B275" s="27"/>
    </row>
    <row r="276" spans="2:2" x14ac:dyDescent="0.2">
      <c r="B276" s="27"/>
    </row>
    <row r="277" spans="2:2" x14ac:dyDescent="0.2">
      <c r="B277" s="27"/>
    </row>
    <row r="278" spans="2:2" x14ac:dyDescent="0.2">
      <c r="B278" s="27"/>
    </row>
    <row r="279" spans="2:2" x14ac:dyDescent="0.2">
      <c r="B279" s="27"/>
    </row>
    <row r="280" spans="2:2" x14ac:dyDescent="0.2">
      <c r="B280" s="27"/>
    </row>
    <row r="281" spans="2:2" x14ac:dyDescent="0.2">
      <c r="B281" s="27"/>
    </row>
    <row r="282" spans="2:2" x14ac:dyDescent="0.2">
      <c r="B282" s="27"/>
    </row>
    <row r="283" spans="2:2" x14ac:dyDescent="0.2">
      <c r="B283" s="27"/>
    </row>
    <row r="284" spans="2:2" x14ac:dyDescent="0.2">
      <c r="B284" s="27"/>
    </row>
    <row r="285" spans="2:2" x14ac:dyDescent="0.2">
      <c r="B285" s="27"/>
    </row>
    <row r="286" spans="2:2" x14ac:dyDescent="0.2">
      <c r="B286" s="27"/>
    </row>
    <row r="287" spans="2:2" x14ac:dyDescent="0.2">
      <c r="B287" s="27"/>
    </row>
    <row r="288" spans="2:2" x14ac:dyDescent="0.2">
      <c r="B288" s="27"/>
    </row>
    <row r="289" spans="2:2" x14ac:dyDescent="0.2">
      <c r="B289" s="27"/>
    </row>
    <row r="290" spans="2:2" x14ac:dyDescent="0.2">
      <c r="B290" s="27"/>
    </row>
    <row r="291" spans="2:2" x14ac:dyDescent="0.2">
      <c r="B291" s="27"/>
    </row>
    <row r="292" spans="2:2" x14ac:dyDescent="0.2">
      <c r="B292" s="27"/>
    </row>
    <row r="293" spans="2:2" x14ac:dyDescent="0.2">
      <c r="B293" s="27"/>
    </row>
    <row r="294" spans="2:2" x14ac:dyDescent="0.2">
      <c r="B294" s="27"/>
    </row>
    <row r="295" spans="2:2" x14ac:dyDescent="0.2">
      <c r="B295" s="27"/>
    </row>
    <row r="296" spans="2:2" x14ac:dyDescent="0.2">
      <c r="B296" s="27"/>
    </row>
    <row r="297" spans="2:2" x14ac:dyDescent="0.2">
      <c r="B297" s="27"/>
    </row>
    <row r="298" spans="2:2" x14ac:dyDescent="0.2">
      <c r="B298" s="27"/>
    </row>
    <row r="299" spans="2:2" x14ac:dyDescent="0.2">
      <c r="B299" s="27"/>
    </row>
    <row r="300" spans="2:2" x14ac:dyDescent="0.2">
      <c r="B300" s="27"/>
    </row>
    <row r="301" spans="2:2" x14ac:dyDescent="0.2">
      <c r="B301" s="27"/>
    </row>
    <row r="302" spans="2:2" x14ac:dyDescent="0.2">
      <c r="B302" s="27"/>
    </row>
    <row r="303" spans="2:2" x14ac:dyDescent="0.2">
      <c r="B303" s="27"/>
    </row>
    <row r="304" spans="2:2" x14ac:dyDescent="0.2">
      <c r="B304" s="27"/>
    </row>
    <row r="305" spans="2:2" x14ac:dyDescent="0.2">
      <c r="B305" s="27"/>
    </row>
    <row r="306" spans="2:2" x14ac:dyDescent="0.2">
      <c r="B306" s="27"/>
    </row>
    <row r="307" spans="2:2" x14ac:dyDescent="0.2">
      <c r="B307" s="27"/>
    </row>
    <row r="308" spans="2:2" x14ac:dyDescent="0.2">
      <c r="B308" s="27"/>
    </row>
    <row r="309" spans="2:2" x14ac:dyDescent="0.2">
      <c r="B309" s="27"/>
    </row>
    <row r="310" spans="2:2" x14ac:dyDescent="0.2">
      <c r="B310" s="27"/>
    </row>
    <row r="311" spans="2:2" x14ac:dyDescent="0.2">
      <c r="B311" s="27"/>
    </row>
    <row r="312" spans="2:2" x14ac:dyDescent="0.2">
      <c r="B312" s="27"/>
    </row>
    <row r="313" spans="2:2" x14ac:dyDescent="0.2">
      <c r="B313" s="27"/>
    </row>
    <row r="314" spans="2:2" x14ac:dyDescent="0.2">
      <c r="B314" s="27"/>
    </row>
    <row r="315" spans="2:2" x14ac:dyDescent="0.2">
      <c r="B315" s="27"/>
    </row>
    <row r="316" spans="2:2" x14ac:dyDescent="0.2">
      <c r="B316" s="27"/>
    </row>
    <row r="317" spans="2:2" x14ac:dyDescent="0.2">
      <c r="B317" s="27"/>
    </row>
    <row r="318" spans="2:2" x14ac:dyDescent="0.2">
      <c r="B318" s="27"/>
    </row>
    <row r="319" spans="2:2" x14ac:dyDescent="0.2">
      <c r="B319" s="27"/>
    </row>
    <row r="320" spans="2:2" x14ac:dyDescent="0.2">
      <c r="B320" s="27"/>
    </row>
    <row r="321" spans="2:2" x14ac:dyDescent="0.2">
      <c r="B321" s="27"/>
    </row>
    <row r="322" spans="2:2" x14ac:dyDescent="0.2">
      <c r="B322" s="27"/>
    </row>
    <row r="323" spans="2:2" x14ac:dyDescent="0.2">
      <c r="B323" s="27"/>
    </row>
    <row r="324" spans="2:2" x14ac:dyDescent="0.2">
      <c r="B324" s="27"/>
    </row>
    <row r="325" spans="2:2" x14ac:dyDescent="0.2">
      <c r="B325" s="27"/>
    </row>
    <row r="326" spans="2:2" x14ac:dyDescent="0.2">
      <c r="B326" s="27"/>
    </row>
    <row r="327" spans="2:2" x14ac:dyDescent="0.2">
      <c r="B327" s="27"/>
    </row>
    <row r="328" spans="2:2" x14ac:dyDescent="0.2">
      <c r="B328" s="27"/>
    </row>
    <row r="329" spans="2:2" x14ac:dyDescent="0.2">
      <c r="B329" s="27"/>
    </row>
    <row r="330" spans="2:2" x14ac:dyDescent="0.2">
      <c r="B330" s="27"/>
    </row>
    <row r="331" spans="2:2" x14ac:dyDescent="0.2">
      <c r="B331" s="27"/>
    </row>
    <row r="332" spans="2:2" x14ac:dyDescent="0.2">
      <c r="B332" s="27"/>
    </row>
    <row r="333" spans="2:2" x14ac:dyDescent="0.2">
      <c r="B333" s="27"/>
    </row>
    <row r="334" spans="2:2" x14ac:dyDescent="0.2">
      <c r="B334" s="27"/>
    </row>
    <row r="335" spans="2:2" x14ac:dyDescent="0.2">
      <c r="B335" s="27"/>
    </row>
    <row r="336" spans="2:2" x14ac:dyDescent="0.2">
      <c r="B336" s="27"/>
    </row>
    <row r="337" spans="2:2" x14ac:dyDescent="0.2">
      <c r="B337" s="27"/>
    </row>
    <row r="338" spans="2:2" x14ac:dyDescent="0.2">
      <c r="B338" s="27"/>
    </row>
    <row r="339" spans="2:2" x14ac:dyDescent="0.2">
      <c r="B339" s="27"/>
    </row>
    <row r="340" spans="2:2" x14ac:dyDescent="0.2">
      <c r="B340" s="27"/>
    </row>
    <row r="341" spans="2:2" x14ac:dyDescent="0.2">
      <c r="B341" s="27"/>
    </row>
    <row r="342" spans="2:2" x14ac:dyDescent="0.2">
      <c r="B342" s="27"/>
    </row>
    <row r="343" spans="2:2" x14ac:dyDescent="0.2">
      <c r="B343" s="27"/>
    </row>
    <row r="344" spans="2:2" x14ac:dyDescent="0.2">
      <c r="B344" s="27"/>
    </row>
    <row r="345" spans="2:2" x14ac:dyDescent="0.2">
      <c r="B345" s="27"/>
    </row>
    <row r="346" spans="2:2" x14ac:dyDescent="0.2">
      <c r="B346" s="27"/>
    </row>
    <row r="347" spans="2:2" x14ac:dyDescent="0.2">
      <c r="B347" s="27"/>
    </row>
    <row r="348" spans="2:2" x14ac:dyDescent="0.2">
      <c r="B348" s="27"/>
    </row>
    <row r="349" spans="2:2" x14ac:dyDescent="0.2">
      <c r="B349" s="27"/>
    </row>
    <row r="350" spans="2:2" x14ac:dyDescent="0.2">
      <c r="B350" s="27"/>
    </row>
    <row r="351" spans="2:2" x14ac:dyDescent="0.2">
      <c r="B351" s="27"/>
    </row>
    <row r="352" spans="2:2" x14ac:dyDescent="0.2">
      <c r="B352" s="27"/>
    </row>
    <row r="353" spans="2:2" x14ac:dyDescent="0.2">
      <c r="B353" s="27"/>
    </row>
    <row r="354" spans="2:2" x14ac:dyDescent="0.2">
      <c r="B354" s="27"/>
    </row>
    <row r="355" spans="2:2" x14ac:dyDescent="0.2">
      <c r="B355" s="27"/>
    </row>
    <row r="356" spans="2:2" x14ac:dyDescent="0.2">
      <c r="B356" s="27"/>
    </row>
    <row r="357" spans="2:2" x14ac:dyDescent="0.2">
      <c r="B357" s="27"/>
    </row>
    <row r="358" spans="2:2" x14ac:dyDescent="0.2">
      <c r="B358" s="27"/>
    </row>
    <row r="359" spans="2:2" x14ac:dyDescent="0.2">
      <c r="B359" s="27"/>
    </row>
    <row r="360" spans="2:2" x14ac:dyDescent="0.2">
      <c r="B360" s="27"/>
    </row>
    <row r="361" spans="2:2" x14ac:dyDescent="0.2">
      <c r="B361" s="27"/>
    </row>
    <row r="362" spans="2:2" x14ac:dyDescent="0.2">
      <c r="B362" s="27"/>
    </row>
    <row r="363" spans="2:2" x14ac:dyDescent="0.2">
      <c r="B363" s="27"/>
    </row>
    <row r="364" spans="2:2" x14ac:dyDescent="0.2">
      <c r="B364" s="27"/>
    </row>
    <row r="365" spans="2:2" x14ac:dyDescent="0.2">
      <c r="B365" s="27"/>
    </row>
    <row r="366" spans="2:2" x14ac:dyDescent="0.2">
      <c r="B366" s="27"/>
    </row>
    <row r="367" spans="2:2" x14ac:dyDescent="0.2">
      <c r="B367" s="27"/>
    </row>
    <row r="368" spans="2:2" x14ac:dyDescent="0.2">
      <c r="B368" s="27"/>
    </row>
    <row r="369" spans="2:2" x14ac:dyDescent="0.2">
      <c r="B369" s="27"/>
    </row>
    <row r="370" spans="2:2" x14ac:dyDescent="0.2">
      <c r="B370" s="27"/>
    </row>
    <row r="371" spans="2:2" x14ac:dyDescent="0.2">
      <c r="B371" s="27"/>
    </row>
    <row r="372" spans="2:2" x14ac:dyDescent="0.2">
      <c r="B372" s="27"/>
    </row>
    <row r="373" spans="2:2" x14ac:dyDescent="0.2">
      <c r="B373" s="27"/>
    </row>
    <row r="374" spans="2:2" x14ac:dyDescent="0.2">
      <c r="B374" s="27"/>
    </row>
    <row r="375" spans="2:2" x14ac:dyDescent="0.2">
      <c r="B375" s="27"/>
    </row>
    <row r="376" spans="2:2" x14ac:dyDescent="0.2">
      <c r="B376" s="27"/>
    </row>
    <row r="377" spans="2:2" x14ac:dyDescent="0.2">
      <c r="B377" s="27"/>
    </row>
    <row r="378" spans="2:2" x14ac:dyDescent="0.2">
      <c r="B378" s="27"/>
    </row>
    <row r="379" spans="2:2" x14ac:dyDescent="0.2">
      <c r="B379" s="27"/>
    </row>
    <row r="380" spans="2:2" x14ac:dyDescent="0.2">
      <c r="B380" s="27"/>
    </row>
    <row r="381" spans="2:2" x14ac:dyDescent="0.2">
      <c r="B381" s="27"/>
    </row>
    <row r="382" spans="2:2" x14ac:dyDescent="0.2">
      <c r="B382" s="27"/>
    </row>
    <row r="383" spans="2:2" x14ac:dyDescent="0.2">
      <c r="B383" s="27"/>
    </row>
    <row r="384" spans="2:2" x14ac:dyDescent="0.2">
      <c r="B384" s="27"/>
    </row>
    <row r="385" spans="2:2" x14ac:dyDescent="0.2">
      <c r="B385" s="27"/>
    </row>
    <row r="386" spans="2:2" x14ac:dyDescent="0.2">
      <c r="B386" s="27"/>
    </row>
    <row r="387" spans="2:2" x14ac:dyDescent="0.2">
      <c r="B387" s="27"/>
    </row>
    <row r="388" spans="2:2" x14ac:dyDescent="0.2">
      <c r="B388" s="27"/>
    </row>
    <row r="389" spans="2:2" x14ac:dyDescent="0.2">
      <c r="B389" s="27"/>
    </row>
    <row r="390" spans="2:2" x14ac:dyDescent="0.2">
      <c r="B390" s="27"/>
    </row>
    <row r="391" spans="2:2" x14ac:dyDescent="0.2">
      <c r="B391" s="27"/>
    </row>
    <row r="392" spans="2:2" x14ac:dyDescent="0.2">
      <c r="B392" s="27"/>
    </row>
    <row r="393" spans="2:2" x14ac:dyDescent="0.2">
      <c r="B393" s="27"/>
    </row>
    <row r="394" spans="2:2" x14ac:dyDescent="0.2">
      <c r="B394" s="27"/>
    </row>
    <row r="395" spans="2:2" x14ac:dyDescent="0.2">
      <c r="B395" s="27"/>
    </row>
    <row r="396" spans="2:2" x14ac:dyDescent="0.2">
      <c r="B396" s="27"/>
    </row>
    <row r="397" spans="2:2" x14ac:dyDescent="0.2">
      <c r="B397" s="27"/>
    </row>
    <row r="398" spans="2:2" x14ac:dyDescent="0.2">
      <c r="B398" s="27"/>
    </row>
    <row r="399" spans="2:2" x14ac:dyDescent="0.2">
      <c r="B399" s="27"/>
    </row>
    <row r="400" spans="2:2" x14ac:dyDescent="0.2">
      <c r="B400" s="27"/>
    </row>
    <row r="401" spans="2:2" x14ac:dyDescent="0.2">
      <c r="B401" s="27"/>
    </row>
    <row r="402" spans="2:2" x14ac:dyDescent="0.2">
      <c r="B402" s="27"/>
    </row>
    <row r="403" spans="2:2" x14ac:dyDescent="0.2">
      <c r="B403" s="27"/>
    </row>
    <row r="404" spans="2:2" x14ac:dyDescent="0.2">
      <c r="B404" s="27"/>
    </row>
    <row r="405" spans="2:2" x14ac:dyDescent="0.2">
      <c r="B405" s="27"/>
    </row>
    <row r="406" spans="2:2" x14ac:dyDescent="0.2">
      <c r="B406" s="27"/>
    </row>
    <row r="407" spans="2:2" x14ac:dyDescent="0.2">
      <c r="B407" s="27"/>
    </row>
    <row r="408" spans="2:2" x14ac:dyDescent="0.2">
      <c r="B408" s="27"/>
    </row>
    <row r="409" spans="2:2" x14ac:dyDescent="0.2">
      <c r="B409" s="27"/>
    </row>
    <row r="410" spans="2:2" x14ac:dyDescent="0.2">
      <c r="B410" s="27"/>
    </row>
    <row r="411" spans="2:2" x14ac:dyDescent="0.2">
      <c r="B411" s="27"/>
    </row>
    <row r="412" spans="2:2" x14ac:dyDescent="0.2">
      <c r="B412" s="27"/>
    </row>
    <row r="413" spans="2:2" x14ac:dyDescent="0.2">
      <c r="B413" s="27"/>
    </row>
    <row r="414" spans="2:2" x14ac:dyDescent="0.2">
      <c r="B414" s="27"/>
    </row>
    <row r="415" spans="2:2" x14ac:dyDescent="0.2">
      <c r="B415" s="27"/>
    </row>
    <row r="416" spans="2:2" x14ac:dyDescent="0.2">
      <c r="B416" s="27"/>
    </row>
    <row r="417" spans="2:2" x14ac:dyDescent="0.2">
      <c r="B417" s="27"/>
    </row>
    <row r="418" spans="2:2" x14ac:dyDescent="0.2">
      <c r="B418" s="27"/>
    </row>
    <row r="419" spans="2:2" x14ac:dyDescent="0.2">
      <c r="B419" s="27"/>
    </row>
    <row r="420" spans="2:2" x14ac:dyDescent="0.2">
      <c r="B420" s="27"/>
    </row>
    <row r="421" spans="2:2" x14ac:dyDescent="0.2">
      <c r="B421" s="27"/>
    </row>
    <row r="422" spans="2:2" x14ac:dyDescent="0.2">
      <c r="B422" s="27"/>
    </row>
    <row r="423" spans="2:2" x14ac:dyDescent="0.2">
      <c r="B423" s="27"/>
    </row>
    <row r="424" spans="2:2" x14ac:dyDescent="0.2">
      <c r="B424" s="27"/>
    </row>
    <row r="425" spans="2:2" x14ac:dyDescent="0.2">
      <c r="B425" s="27"/>
    </row>
    <row r="426" spans="2:2" x14ac:dyDescent="0.2">
      <c r="B426" s="27"/>
    </row>
    <row r="427" spans="2:2" x14ac:dyDescent="0.2">
      <c r="B427" s="27"/>
    </row>
    <row r="428" spans="2:2" x14ac:dyDescent="0.2">
      <c r="B428" s="27"/>
    </row>
    <row r="429" spans="2:2" x14ac:dyDescent="0.2">
      <c r="B429" s="27"/>
    </row>
    <row r="430" spans="2:2" x14ac:dyDescent="0.2">
      <c r="B430" s="27"/>
    </row>
    <row r="431" spans="2:2" x14ac:dyDescent="0.2">
      <c r="B431" s="27"/>
    </row>
    <row r="432" spans="2:2" x14ac:dyDescent="0.2">
      <c r="B432" s="27"/>
    </row>
    <row r="433" spans="2:2" x14ac:dyDescent="0.2">
      <c r="B433" s="27"/>
    </row>
    <row r="434" spans="2:2" x14ac:dyDescent="0.2">
      <c r="B434" s="27"/>
    </row>
    <row r="435" spans="2:2" x14ac:dyDescent="0.2">
      <c r="B435" s="27"/>
    </row>
    <row r="436" spans="2:2" x14ac:dyDescent="0.2">
      <c r="B436" s="27"/>
    </row>
    <row r="437" spans="2:2" x14ac:dyDescent="0.2">
      <c r="B437" s="27"/>
    </row>
    <row r="438" spans="2:2" x14ac:dyDescent="0.2">
      <c r="B438" s="27"/>
    </row>
    <row r="439" spans="2:2" x14ac:dyDescent="0.2">
      <c r="B439" s="27"/>
    </row>
    <row r="440" spans="2:2" x14ac:dyDescent="0.2">
      <c r="B440" s="27"/>
    </row>
    <row r="441" spans="2:2" x14ac:dyDescent="0.2">
      <c r="B441" s="27"/>
    </row>
    <row r="442" spans="2:2" x14ac:dyDescent="0.2">
      <c r="B442" s="27"/>
    </row>
    <row r="443" spans="2:2" x14ac:dyDescent="0.2">
      <c r="B443" s="27"/>
    </row>
    <row r="444" spans="2:2" x14ac:dyDescent="0.2">
      <c r="B444" s="27"/>
    </row>
    <row r="445" spans="2:2" x14ac:dyDescent="0.2">
      <c r="B445" s="27"/>
    </row>
    <row r="446" spans="2:2" x14ac:dyDescent="0.2">
      <c r="B446" s="27"/>
    </row>
    <row r="447" spans="2:2" x14ac:dyDescent="0.2">
      <c r="B447" s="27"/>
    </row>
    <row r="448" spans="2:2" x14ac:dyDescent="0.2">
      <c r="B448" s="27"/>
    </row>
    <row r="449" spans="2:2" x14ac:dyDescent="0.2">
      <c r="B449" s="27"/>
    </row>
    <row r="450" spans="2:2" x14ac:dyDescent="0.2">
      <c r="B450" s="27"/>
    </row>
    <row r="451" spans="2:2" x14ac:dyDescent="0.2">
      <c r="B451" s="27"/>
    </row>
    <row r="452" spans="2:2" x14ac:dyDescent="0.2">
      <c r="B452" s="27"/>
    </row>
    <row r="453" spans="2:2" x14ac:dyDescent="0.2">
      <c r="B453" s="27"/>
    </row>
    <row r="454" spans="2:2" x14ac:dyDescent="0.2">
      <c r="B454" s="27"/>
    </row>
    <row r="455" spans="2:2" x14ac:dyDescent="0.2">
      <c r="B455" s="27"/>
    </row>
    <row r="456" spans="2:2" x14ac:dyDescent="0.2">
      <c r="B456" s="27"/>
    </row>
    <row r="457" spans="2:2" x14ac:dyDescent="0.2">
      <c r="B457" s="27"/>
    </row>
    <row r="458" spans="2:2" x14ac:dyDescent="0.2">
      <c r="B458" s="27"/>
    </row>
    <row r="459" spans="2:2" x14ac:dyDescent="0.2">
      <c r="B459" s="27"/>
    </row>
    <row r="460" spans="2:2" x14ac:dyDescent="0.2">
      <c r="B460" s="27"/>
    </row>
    <row r="461" spans="2:2" x14ac:dyDescent="0.2">
      <c r="B461" s="27"/>
    </row>
    <row r="462" spans="2:2" x14ac:dyDescent="0.2">
      <c r="B462" s="27"/>
    </row>
    <row r="463" spans="2:2" x14ac:dyDescent="0.2">
      <c r="B463" s="27"/>
    </row>
    <row r="464" spans="2:2" x14ac:dyDescent="0.2">
      <c r="B464" s="27"/>
    </row>
    <row r="465" spans="2:2" x14ac:dyDescent="0.2">
      <c r="B465" s="27"/>
    </row>
    <row r="466" spans="2:2" x14ac:dyDescent="0.2">
      <c r="B466" s="27"/>
    </row>
    <row r="467" spans="2:2" x14ac:dyDescent="0.2">
      <c r="B467" s="27"/>
    </row>
    <row r="468" spans="2:2" x14ac:dyDescent="0.2">
      <c r="B468" s="27"/>
    </row>
    <row r="469" spans="2:2" x14ac:dyDescent="0.2">
      <c r="B469" s="27"/>
    </row>
    <row r="470" spans="2:2" x14ac:dyDescent="0.2">
      <c r="B470" s="27"/>
    </row>
    <row r="471" spans="2:2" x14ac:dyDescent="0.2">
      <c r="B471" s="27"/>
    </row>
    <row r="472" spans="2:2" x14ac:dyDescent="0.2">
      <c r="B472" s="27"/>
    </row>
    <row r="473" spans="2:2" x14ac:dyDescent="0.2">
      <c r="B473" s="27"/>
    </row>
    <row r="474" spans="2:2" x14ac:dyDescent="0.2">
      <c r="B474" s="27"/>
    </row>
    <row r="475" spans="2:2" x14ac:dyDescent="0.2">
      <c r="B475" s="27"/>
    </row>
    <row r="476" spans="2:2" x14ac:dyDescent="0.2">
      <c r="B476" s="27"/>
    </row>
    <row r="477" spans="2:2" x14ac:dyDescent="0.2">
      <c r="B477" s="27"/>
    </row>
    <row r="478" spans="2:2" x14ac:dyDescent="0.2">
      <c r="B478" s="27"/>
    </row>
    <row r="479" spans="2:2" x14ac:dyDescent="0.2">
      <c r="B479" s="27"/>
    </row>
    <row r="480" spans="2:2" x14ac:dyDescent="0.2">
      <c r="B480" s="27"/>
    </row>
    <row r="481" spans="2:2" x14ac:dyDescent="0.2">
      <c r="B481" s="27"/>
    </row>
    <row r="482" spans="2:2" x14ac:dyDescent="0.2">
      <c r="B482" s="27"/>
    </row>
    <row r="483" spans="2:2" x14ac:dyDescent="0.2">
      <c r="B483" s="27"/>
    </row>
    <row r="484" spans="2:2" x14ac:dyDescent="0.2">
      <c r="B484" s="27"/>
    </row>
    <row r="485" spans="2:2" x14ac:dyDescent="0.2">
      <c r="B485" s="27"/>
    </row>
    <row r="486" spans="2:2" x14ac:dyDescent="0.2">
      <c r="B486" s="27"/>
    </row>
    <row r="487" spans="2:2" x14ac:dyDescent="0.2">
      <c r="B487" s="27"/>
    </row>
    <row r="488" spans="2:2" x14ac:dyDescent="0.2">
      <c r="B488" s="27"/>
    </row>
    <row r="489" spans="2:2" x14ac:dyDescent="0.2">
      <c r="B489" s="27"/>
    </row>
    <row r="490" spans="2:2" x14ac:dyDescent="0.2">
      <c r="B490" s="27"/>
    </row>
    <row r="491" spans="2:2" x14ac:dyDescent="0.2">
      <c r="B491" s="27"/>
    </row>
    <row r="492" spans="2:2" x14ac:dyDescent="0.2">
      <c r="B492" s="27"/>
    </row>
    <row r="493" spans="2:2" x14ac:dyDescent="0.2">
      <c r="B493" s="27"/>
    </row>
    <row r="494" spans="2:2" x14ac:dyDescent="0.2">
      <c r="B494" s="27"/>
    </row>
    <row r="495" spans="2:2" x14ac:dyDescent="0.2">
      <c r="B495" s="27"/>
    </row>
    <row r="496" spans="2:2" x14ac:dyDescent="0.2">
      <c r="B496" s="27"/>
    </row>
    <row r="497" spans="2:2" x14ac:dyDescent="0.2">
      <c r="B497" s="27"/>
    </row>
    <row r="498" spans="2:2" x14ac:dyDescent="0.2">
      <c r="B498" s="27"/>
    </row>
    <row r="499" spans="2:2" x14ac:dyDescent="0.2">
      <c r="B499" s="27"/>
    </row>
    <row r="500" spans="2:2" x14ac:dyDescent="0.2">
      <c r="B500" s="27"/>
    </row>
    <row r="501" spans="2:2" x14ac:dyDescent="0.2">
      <c r="B501" s="27"/>
    </row>
    <row r="502" spans="2:2" x14ac:dyDescent="0.2">
      <c r="B502" s="27"/>
    </row>
    <row r="503" spans="2:2" x14ac:dyDescent="0.2">
      <c r="B503" s="27"/>
    </row>
    <row r="504" spans="2:2" x14ac:dyDescent="0.2">
      <c r="B504" s="27"/>
    </row>
    <row r="505" spans="2:2" x14ac:dyDescent="0.2">
      <c r="B505" s="27"/>
    </row>
    <row r="506" spans="2:2" x14ac:dyDescent="0.2">
      <c r="B506" s="27"/>
    </row>
    <row r="507" spans="2:2" x14ac:dyDescent="0.2">
      <c r="B507" s="27"/>
    </row>
    <row r="508" spans="2:2" x14ac:dyDescent="0.2">
      <c r="B508" s="27"/>
    </row>
    <row r="509" spans="2:2" x14ac:dyDescent="0.2">
      <c r="B509" s="27"/>
    </row>
    <row r="510" spans="2:2" x14ac:dyDescent="0.2">
      <c r="B510" s="27"/>
    </row>
    <row r="511" spans="2:2" x14ac:dyDescent="0.2">
      <c r="B511" s="27"/>
    </row>
    <row r="512" spans="2:2" x14ac:dyDescent="0.2">
      <c r="B512" s="27"/>
    </row>
    <row r="513" spans="2:2" x14ac:dyDescent="0.2">
      <c r="B513" s="27"/>
    </row>
    <row r="514" spans="2:2" x14ac:dyDescent="0.2">
      <c r="B514" s="27"/>
    </row>
    <row r="515" spans="2:2" x14ac:dyDescent="0.2">
      <c r="B515" s="27"/>
    </row>
    <row r="516" spans="2:2" x14ac:dyDescent="0.2">
      <c r="B516" s="27"/>
    </row>
    <row r="517" spans="2:2" x14ac:dyDescent="0.2">
      <c r="B517" s="27"/>
    </row>
    <row r="518" spans="2:2" x14ac:dyDescent="0.2">
      <c r="B518" s="27"/>
    </row>
    <row r="519" spans="2:2" x14ac:dyDescent="0.2">
      <c r="B519" s="27"/>
    </row>
    <row r="520" spans="2:2" x14ac:dyDescent="0.2">
      <c r="B520" s="27"/>
    </row>
    <row r="521" spans="2:2" x14ac:dyDescent="0.2">
      <c r="B521" s="27"/>
    </row>
    <row r="522" spans="2:2" x14ac:dyDescent="0.2">
      <c r="B522" s="27"/>
    </row>
    <row r="523" spans="2:2" x14ac:dyDescent="0.2">
      <c r="B523" s="27"/>
    </row>
    <row r="524" spans="2:2" x14ac:dyDescent="0.2">
      <c r="B524" s="27"/>
    </row>
    <row r="525" spans="2:2" x14ac:dyDescent="0.2">
      <c r="B525" s="27"/>
    </row>
    <row r="526" spans="2:2" x14ac:dyDescent="0.2">
      <c r="B526" s="27"/>
    </row>
    <row r="527" spans="2:2" x14ac:dyDescent="0.2">
      <c r="B527" s="27"/>
    </row>
    <row r="528" spans="2:2" x14ac:dyDescent="0.2">
      <c r="B528" s="27"/>
    </row>
    <row r="529" spans="2:2" x14ac:dyDescent="0.2">
      <c r="B529" s="27"/>
    </row>
    <row r="530" spans="2:2" x14ac:dyDescent="0.2">
      <c r="B530" s="27"/>
    </row>
    <row r="531" spans="2:2" x14ac:dyDescent="0.2">
      <c r="B531" s="27"/>
    </row>
    <row r="532" spans="2:2" x14ac:dyDescent="0.2">
      <c r="B532" s="27"/>
    </row>
    <row r="533" spans="2:2" x14ac:dyDescent="0.2">
      <c r="B533" s="27"/>
    </row>
    <row r="534" spans="2:2" x14ac:dyDescent="0.2">
      <c r="B534" s="27"/>
    </row>
    <row r="535" spans="2:2" x14ac:dyDescent="0.2">
      <c r="B535" s="27"/>
    </row>
    <row r="536" spans="2:2" x14ac:dyDescent="0.2">
      <c r="B536" s="27"/>
    </row>
    <row r="537" spans="2:2" x14ac:dyDescent="0.2">
      <c r="B537" s="27"/>
    </row>
    <row r="538" spans="2:2" x14ac:dyDescent="0.2">
      <c r="B538" s="27"/>
    </row>
    <row r="539" spans="2:2" x14ac:dyDescent="0.2">
      <c r="B539" s="27"/>
    </row>
    <row r="540" spans="2:2" x14ac:dyDescent="0.2">
      <c r="B540" s="27"/>
    </row>
    <row r="541" spans="2:2" x14ac:dyDescent="0.2">
      <c r="B541" s="27"/>
    </row>
    <row r="542" spans="2:2" x14ac:dyDescent="0.2">
      <c r="B542" s="27"/>
    </row>
    <row r="543" spans="2:2" x14ac:dyDescent="0.2">
      <c r="B543" s="27"/>
    </row>
    <row r="544" spans="2:2" x14ac:dyDescent="0.2">
      <c r="B544" s="27"/>
    </row>
    <row r="545" spans="2:2" x14ac:dyDescent="0.2">
      <c r="B545" s="27"/>
    </row>
    <row r="546" spans="2:2" x14ac:dyDescent="0.2">
      <c r="B546" s="27"/>
    </row>
    <row r="547" spans="2:2" x14ac:dyDescent="0.2">
      <c r="B547" s="27"/>
    </row>
    <row r="548" spans="2:2" x14ac:dyDescent="0.2">
      <c r="B548" s="27"/>
    </row>
    <row r="549" spans="2:2" x14ac:dyDescent="0.2">
      <c r="B549" s="27"/>
    </row>
    <row r="550" spans="2:2" x14ac:dyDescent="0.2">
      <c r="B550" s="27"/>
    </row>
    <row r="551" spans="2:2" x14ac:dyDescent="0.2">
      <c r="B551" s="27"/>
    </row>
    <row r="552" spans="2:2" x14ac:dyDescent="0.2">
      <c r="B552" s="27"/>
    </row>
    <row r="553" spans="2:2" x14ac:dyDescent="0.2">
      <c r="B553" s="27"/>
    </row>
    <row r="554" spans="2:2" x14ac:dyDescent="0.2">
      <c r="B554" s="27"/>
    </row>
    <row r="555" spans="2:2" x14ac:dyDescent="0.2">
      <c r="B555" s="27"/>
    </row>
    <row r="556" spans="2:2" x14ac:dyDescent="0.2">
      <c r="B556" s="27"/>
    </row>
    <row r="557" spans="2:2" x14ac:dyDescent="0.2">
      <c r="B557" s="27"/>
    </row>
    <row r="558" spans="2:2" x14ac:dyDescent="0.2">
      <c r="B558" s="27"/>
    </row>
    <row r="559" spans="2:2" x14ac:dyDescent="0.2">
      <c r="B559" s="27"/>
    </row>
    <row r="560" spans="2:2" x14ac:dyDescent="0.2">
      <c r="B560" s="27"/>
    </row>
    <row r="561" spans="2:2" x14ac:dyDescent="0.2">
      <c r="B561" s="27"/>
    </row>
    <row r="562" spans="2:2" x14ac:dyDescent="0.2">
      <c r="B562" s="27"/>
    </row>
    <row r="563" spans="2:2" x14ac:dyDescent="0.2">
      <c r="B563" s="27"/>
    </row>
    <row r="564" spans="2:2" x14ac:dyDescent="0.2">
      <c r="B564" s="27"/>
    </row>
    <row r="565" spans="2:2" x14ac:dyDescent="0.2">
      <c r="B565" s="27"/>
    </row>
    <row r="566" spans="2:2" x14ac:dyDescent="0.2">
      <c r="B566" s="27"/>
    </row>
    <row r="567" spans="2:2" x14ac:dyDescent="0.2">
      <c r="B567" s="27"/>
    </row>
    <row r="568" spans="2:2" x14ac:dyDescent="0.2">
      <c r="B568" s="27"/>
    </row>
    <row r="569" spans="2:2" x14ac:dyDescent="0.2">
      <c r="B569" s="27"/>
    </row>
    <row r="570" spans="2:2" x14ac:dyDescent="0.2">
      <c r="B570" s="27"/>
    </row>
    <row r="571" spans="2:2" x14ac:dyDescent="0.2">
      <c r="B571" s="27"/>
    </row>
    <row r="572" spans="2:2" x14ac:dyDescent="0.2">
      <c r="B572" s="27"/>
    </row>
    <row r="573" spans="2:2" x14ac:dyDescent="0.2">
      <c r="B573" s="27"/>
    </row>
    <row r="574" spans="2:2" x14ac:dyDescent="0.2">
      <c r="B574" s="27"/>
    </row>
    <row r="575" spans="2:2" x14ac:dyDescent="0.2">
      <c r="B575" s="27"/>
    </row>
    <row r="576" spans="2:2" x14ac:dyDescent="0.2">
      <c r="B576" s="27"/>
    </row>
    <row r="577" spans="2:2" x14ac:dyDescent="0.2">
      <c r="B577" s="27"/>
    </row>
    <row r="578" spans="2:2" x14ac:dyDescent="0.2">
      <c r="B578" s="27"/>
    </row>
    <row r="579" spans="2:2" x14ac:dyDescent="0.2">
      <c r="B579" s="27"/>
    </row>
    <row r="580" spans="2:2" x14ac:dyDescent="0.2">
      <c r="B580" s="27"/>
    </row>
    <row r="581" spans="2:2" x14ac:dyDescent="0.2">
      <c r="B581" s="27"/>
    </row>
    <row r="582" spans="2:2" x14ac:dyDescent="0.2">
      <c r="B582" s="27"/>
    </row>
    <row r="583" spans="2:2" x14ac:dyDescent="0.2">
      <c r="B583" s="27"/>
    </row>
    <row r="584" spans="2:2" x14ac:dyDescent="0.2">
      <c r="B584" s="27"/>
    </row>
    <row r="585" spans="2:2" x14ac:dyDescent="0.2">
      <c r="B585" s="27"/>
    </row>
    <row r="586" spans="2:2" x14ac:dyDescent="0.2">
      <c r="B586" s="27"/>
    </row>
    <row r="587" spans="2:2" x14ac:dyDescent="0.2">
      <c r="B587" s="27"/>
    </row>
    <row r="588" spans="2:2" x14ac:dyDescent="0.2">
      <c r="B588" s="27"/>
    </row>
    <row r="589" spans="2:2" x14ac:dyDescent="0.2">
      <c r="B589" s="27"/>
    </row>
    <row r="590" spans="2:2" x14ac:dyDescent="0.2">
      <c r="B590" s="27"/>
    </row>
    <row r="591" spans="2:2" x14ac:dyDescent="0.2">
      <c r="B591" s="27"/>
    </row>
    <row r="592" spans="2:2" x14ac:dyDescent="0.2">
      <c r="B592" s="27"/>
    </row>
    <row r="593" spans="2:2" x14ac:dyDescent="0.2">
      <c r="B593" s="27"/>
    </row>
    <row r="594" spans="2:2" x14ac:dyDescent="0.2">
      <c r="B594" s="27"/>
    </row>
    <row r="595" spans="2:2" x14ac:dyDescent="0.2">
      <c r="B595" s="27"/>
    </row>
    <row r="596" spans="2:2" x14ac:dyDescent="0.2">
      <c r="B596" s="27"/>
    </row>
    <row r="597" spans="2:2" x14ac:dyDescent="0.2">
      <c r="B597" s="27"/>
    </row>
    <row r="598" spans="2:2" x14ac:dyDescent="0.2">
      <c r="B598" s="27"/>
    </row>
    <row r="599" spans="2:2" x14ac:dyDescent="0.2">
      <c r="B599" s="27"/>
    </row>
    <row r="600" spans="2:2" x14ac:dyDescent="0.2">
      <c r="B600" s="27"/>
    </row>
    <row r="601" spans="2:2" x14ac:dyDescent="0.2">
      <c r="B601" s="27"/>
    </row>
    <row r="602" spans="2:2" x14ac:dyDescent="0.2">
      <c r="B602" s="27"/>
    </row>
    <row r="603" spans="2:2" x14ac:dyDescent="0.2">
      <c r="B603" s="27"/>
    </row>
    <row r="604" spans="2:2" x14ac:dyDescent="0.2">
      <c r="B604" s="27"/>
    </row>
    <row r="605" spans="2:2" x14ac:dyDescent="0.2">
      <c r="B605" s="27"/>
    </row>
    <row r="606" spans="2:2" x14ac:dyDescent="0.2">
      <c r="B606" s="27"/>
    </row>
    <row r="607" spans="2:2" x14ac:dyDescent="0.2">
      <c r="B607" s="27"/>
    </row>
    <row r="608" spans="2:2" x14ac:dyDescent="0.2">
      <c r="B608" s="27"/>
    </row>
    <row r="609" spans="2:2" x14ac:dyDescent="0.2">
      <c r="B609" s="27"/>
    </row>
    <row r="610" spans="2:2" x14ac:dyDescent="0.2">
      <c r="B610" s="27"/>
    </row>
    <row r="611" spans="2:2" x14ac:dyDescent="0.2">
      <c r="B611" s="27"/>
    </row>
    <row r="612" spans="2:2" x14ac:dyDescent="0.2">
      <c r="B612" s="27"/>
    </row>
    <row r="613" spans="2:2" x14ac:dyDescent="0.2">
      <c r="B613" s="27"/>
    </row>
    <row r="614" spans="2:2" x14ac:dyDescent="0.2">
      <c r="B614" s="27"/>
    </row>
    <row r="615" spans="2:2" x14ac:dyDescent="0.2">
      <c r="B615" s="27"/>
    </row>
    <row r="616" spans="2:2" x14ac:dyDescent="0.2">
      <c r="B616" s="27"/>
    </row>
    <row r="617" spans="2:2" x14ac:dyDescent="0.2">
      <c r="B617" s="27"/>
    </row>
    <row r="618" spans="2:2" x14ac:dyDescent="0.2">
      <c r="B618" s="27"/>
    </row>
    <row r="619" spans="2:2" x14ac:dyDescent="0.2">
      <c r="B619" s="27"/>
    </row>
    <row r="620" spans="2:2" x14ac:dyDescent="0.2">
      <c r="B620" s="27"/>
    </row>
    <row r="621" spans="2:2" x14ac:dyDescent="0.2">
      <c r="B621" s="27"/>
    </row>
    <row r="622" spans="2:2" x14ac:dyDescent="0.2">
      <c r="B622" s="27"/>
    </row>
    <row r="623" spans="2:2" x14ac:dyDescent="0.2">
      <c r="B623" s="27"/>
    </row>
    <row r="624" spans="2:2" x14ac:dyDescent="0.2">
      <c r="B624" s="27"/>
    </row>
    <row r="625" spans="2:2" x14ac:dyDescent="0.2">
      <c r="B625" s="27"/>
    </row>
    <row r="626" spans="2:2" x14ac:dyDescent="0.2">
      <c r="B626" s="27"/>
    </row>
    <row r="627" spans="2:2" x14ac:dyDescent="0.2">
      <c r="B627" s="27"/>
    </row>
    <row r="628" spans="2:2" x14ac:dyDescent="0.2">
      <c r="B628" s="27"/>
    </row>
    <row r="629" spans="2:2" x14ac:dyDescent="0.2">
      <c r="B629" s="27"/>
    </row>
    <row r="630" spans="2:2" x14ac:dyDescent="0.2">
      <c r="B630" s="27"/>
    </row>
    <row r="631" spans="2:2" x14ac:dyDescent="0.2">
      <c r="B631" s="27"/>
    </row>
    <row r="632" spans="2:2" x14ac:dyDescent="0.2">
      <c r="B632" s="27"/>
    </row>
    <row r="633" spans="2:2" x14ac:dyDescent="0.2">
      <c r="B633" s="27"/>
    </row>
    <row r="634" spans="2:2" x14ac:dyDescent="0.2">
      <c r="B634" s="27"/>
    </row>
    <row r="635" spans="2:2" x14ac:dyDescent="0.2">
      <c r="B635" s="27"/>
    </row>
    <row r="636" spans="2:2" x14ac:dyDescent="0.2">
      <c r="B636" s="27"/>
    </row>
    <row r="637" spans="2:2" x14ac:dyDescent="0.2">
      <c r="B637" s="27"/>
    </row>
    <row r="638" spans="2:2" x14ac:dyDescent="0.2">
      <c r="B638" s="27"/>
    </row>
    <row r="639" spans="2:2" x14ac:dyDescent="0.2">
      <c r="B639" s="27"/>
    </row>
    <row r="640" spans="2:2" x14ac:dyDescent="0.2">
      <c r="B640" s="27"/>
    </row>
    <row r="641" spans="2:2" x14ac:dyDescent="0.2">
      <c r="B641" s="27"/>
    </row>
    <row r="642" spans="2:2" x14ac:dyDescent="0.2">
      <c r="B642" s="27"/>
    </row>
    <row r="643" spans="2:2" x14ac:dyDescent="0.2">
      <c r="B643" s="27"/>
    </row>
    <row r="644" spans="2:2" x14ac:dyDescent="0.2">
      <c r="B644" s="27"/>
    </row>
    <row r="645" spans="2:2" x14ac:dyDescent="0.2">
      <c r="B645" s="27"/>
    </row>
    <row r="646" spans="2:2" x14ac:dyDescent="0.2">
      <c r="B646" s="27"/>
    </row>
    <row r="647" spans="2:2" x14ac:dyDescent="0.2">
      <c r="B647" s="27"/>
    </row>
    <row r="648" spans="2:2" x14ac:dyDescent="0.2">
      <c r="B648" s="27"/>
    </row>
    <row r="649" spans="2:2" x14ac:dyDescent="0.2">
      <c r="B649" s="27"/>
    </row>
    <row r="650" spans="2:2" x14ac:dyDescent="0.2">
      <c r="B650" s="27"/>
    </row>
    <row r="651" spans="2:2" x14ac:dyDescent="0.2">
      <c r="B651" s="27"/>
    </row>
    <row r="652" spans="2:2" x14ac:dyDescent="0.2">
      <c r="B652" s="27"/>
    </row>
    <row r="653" spans="2:2" x14ac:dyDescent="0.2">
      <c r="B653" s="27"/>
    </row>
    <row r="654" spans="2:2" x14ac:dyDescent="0.2">
      <c r="B654" s="27"/>
    </row>
    <row r="655" spans="2:2" x14ac:dyDescent="0.2">
      <c r="B655" s="27"/>
    </row>
    <row r="656" spans="2:2" x14ac:dyDescent="0.2">
      <c r="B656" s="27"/>
    </row>
    <row r="657" spans="2:2" x14ac:dyDescent="0.2">
      <c r="B657" s="27"/>
    </row>
    <row r="658" spans="2:2" x14ac:dyDescent="0.2">
      <c r="B658" s="27"/>
    </row>
    <row r="659" spans="2:2" x14ac:dyDescent="0.2">
      <c r="B659" s="27"/>
    </row>
    <row r="660" spans="2:2" x14ac:dyDescent="0.2">
      <c r="B660" s="27"/>
    </row>
    <row r="661" spans="2:2" x14ac:dyDescent="0.2">
      <c r="B661" s="27"/>
    </row>
    <row r="662" spans="2:2" x14ac:dyDescent="0.2">
      <c r="B662" s="27"/>
    </row>
    <row r="663" spans="2:2" x14ac:dyDescent="0.2">
      <c r="B663" s="27"/>
    </row>
    <row r="664" spans="2:2" x14ac:dyDescent="0.2">
      <c r="B664" s="27"/>
    </row>
    <row r="665" spans="2:2" x14ac:dyDescent="0.2">
      <c r="B665" s="27"/>
    </row>
    <row r="666" spans="2:2" x14ac:dyDescent="0.2">
      <c r="B666" s="27"/>
    </row>
    <row r="667" spans="2:2" x14ac:dyDescent="0.2">
      <c r="B667" s="27"/>
    </row>
    <row r="668" spans="2:2" x14ac:dyDescent="0.2">
      <c r="B668" s="27"/>
    </row>
    <row r="669" spans="2:2" x14ac:dyDescent="0.2">
      <c r="B669" s="27"/>
    </row>
    <row r="670" spans="2:2" x14ac:dyDescent="0.2">
      <c r="B670" s="27"/>
    </row>
    <row r="671" spans="2:2" x14ac:dyDescent="0.2">
      <c r="B671" s="27"/>
    </row>
    <row r="672" spans="2:2" x14ac:dyDescent="0.2">
      <c r="B672" s="27"/>
    </row>
    <row r="673" spans="2:2" x14ac:dyDescent="0.2">
      <c r="B673" s="27"/>
    </row>
    <row r="674" spans="2:2" x14ac:dyDescent="0.2">
      <c r="B674" s="27"/>
    </row>
    <row r="675" spans="2:2" x14ac:dyDescent="0.2">
      <c r="B675" s="27"/>
    </row>
    <row r="676" spans="2:2" x14ac:dyDescent="0.2">
      <c r="B676" s="27"/>
    </row>
    <row r="677" spans="2:2" x14ac:dyDescent="0.2">
      <c r="B677" s="27"/>
    </row>
    <row r="678" spans="2:2" x14ac:dyDescent="0.2">
      <c r="B678" s="27"/>
    </row>
    <row r="679" spans="2:2" x14ac:dyDescent="0.2">
      <c r="B679" s="27"/>
    </row>
    <row r="680" spans="2:2" x14ac:dyDescent="0.2">
      <c r="B680" s="27"/>
    </row>
    <row r="681" spans="2:2" x14ac:dyDescent="0.2">
      <c r="B681" s="27"/>
    </row>
    <row r="682" spans="2:2" x14ac:dyDescent="0.2">
      <c r="B682" s="27"/>
    </row>
    <row r="683" spans="2:2" x14ac:dyDescent="0.2">
      <c r="B683" s="27"/>
    </row>
    <row r="684" spans="2:2" x14ac:dyDescent="0.2">
      <c r="B684" s="27"/>
    </row>
    <row r="685" spans="2:2" x14ac:dyDescent="0.2">
      <c r="B685" s="27"/>
    </row>
    <row r="686" spans="2:2" x14ac:dyDescent="0.2">
      <c r="B686" s="27"/>
    </row>
    <row r="687" spans="2:2" x14ac:dyDescent="0.2">
      <c r="B687" s="27"/>
    </row>
    <row r="688" spans="2:2" x14ac:dyDescent="0.2">
      <c r="B688" s="27"/>
    </row>
    <row r="689" spans="2:2" x14ac:dyDescent="0.2">
      <c r="B689" s="27"/>
    </row>
    <row r="690" spans="2:2" x14ac:dyDescent="0.2">
      <c r="B690" s="27"/>
    </row>
    <row r="691" spans="2:2" x14ac:dyDescent="0.2">
      <c r="B691" s="27"/>
    </row>
    <row r="692" spans="2:2" x14ac:dyDescent="0.2">
      <c r="B692" s="27"/>
    </row>
    <row r="693" spans="2:2" x14ac:dyDescent="0.2">
      <c r="B693" s="27"/>
    </row>
    <row r="694" spans="2:2" x14ac:dyDescent="0.2">
      <c r="B694" s="27"/>
    </row>
    <row r="695" spans="2:2" x14ac:dyDescent="0.2">
      <c r="B695" s="27"/>
    </row>
    <row r="696" spans="2:2" x14ac:dyDescent="0.2">
      <c r="B696" s="27"/>
    </row>
    <row r="697" spans="2:2" x14ac:dyDescent="0.2">
      <c r="B697" s="27"/>
    </row>
    <row r="698" spans="2:2" x14ac:dyDescent="0.2">
      <c r="B698" s="27"/>
    </row>
    <row r="699" spans="2:2" x14ac:dyDescent="0.2">
      <c r="B699" s="27"/>
    </row>
    <row r="700" spans="2:2" x14ac:dyDescent="0.2">
      <c r="B700" s="27"/>
    </row>
    <row r="701" spans="2:2" x14ac:dyDescent="0.2">
      <c r="B701" s="27"/>
    </row>
    <row r="702" spans="2:2" x14ac:dyDescent="0.2">
      <c r="B702" s="27"/>
    </row>
    <row r="703" spans="2:2" x14ac:dyDescent="0.2">
      <c r="B703" s="27"/>
    </row>
    <row r="704" spans="2:2" x14ac:dyDescent="0.2">
      <c r="B704" s="27"/>
    </row>
    <row r="705" spans="2:2" x14ac:dyDescent="0.2">
      <c r="B705" s="27"/>
    </row>
    <row r="706" spans="2:2" x14ac:dyDescent="0.2">
      <c r="B706" s="27"/>
    </row>
    <row r="707" spans="2:2" x14ac:dyDescent="0.2">
      <c r="B707" s="27"/>
    </row>
    <row r="708" spans="2:2" x14ac:dyDescent="0.2">
      <c r="B708" s="27"/>
    </row>
    <row r="709" spans="2:2" x14ac:dyDescent="0.2">
      <c r="B709" s="27"/>
    </row>
    <row r="710" spans="2:2" x14ac:dyDescent="0.2">
      <c r="B710" s="27"/>
    </row>
    <row r="711" spans="2:2" x14ac:dyDescent="0.2">
      <c r="B711" s="27"/>
    </row>
    <row r="712" spans="2:2" x14ac:dyDescent="0.2">
      <c r="B712" s="27"/>
    </row>
    <row r="713" spans="2:2" x14ac:dyDescent="0.2">
      <c r="B713" s="27"/>
    </row>
    <row r="714" spans="2:2" x14ac:dyDescent="0.2">
      <c r="B714" s="27"/>
    </row>
    <row r="715" spans="2:2" x14ac:dyDescent="0.2">
      <c r="B715" s="27"/>
    </row>
    <row r="716" spans="2:2" x14ac:dyDescent="0.2">
      <c r="B716" s="27"/>
    </row>
    <row r="717" spans="2:2" x14ac:dyDescent="0.2">
      <c r="B717" s="27"/>
    </row>
    <row r="718" spans="2:2" x14ac:dyDescent="0.2">
      <c r="B718" s="27"/>
    </row>
    <row r="719" spans="2:2" x14ac:dyDescent="0.2">
      <c r="B719" s="27"/>
    </row>
    <row r="720" spans="2:2" x14ac:dyDescent="0.2">
      <c r="B720" s="27"/>
    </row>
    <row r="721" spans="2:2" x14ac:dyDescent="0.2">
      <c r="B721" s="27"/>
    </row>
    <row r="722" spans="2:2" x14ac:dyDescent="0.2">
      <c r="B722" s="27"/>
    </row>
    <row r="723" spans="2:2" x14ac:dyDescent="0.2">
      <c r="B723" s="27"/>
    </row>
    <row r="724" spans="2:2" x14ac:dyDescent="0.2">
      <c r="B724" s="27"/>
    </row>
    <row r="725" spans="2:2" x14ac:dyDescent="0.2">
      <c r="B725" s="27"/>
    </row>
    <row r="726" spans="2:2" x14ac:dyDescent="0.2">
      <c r="B726" s="27"/>
    </row>
    <row r="727" spans="2:2" x14ac:dyDescent="0.2">
      <c r="B727" s="27"/>
    </row>
    <row r="728" spans="2:2" x14ac:dyDescent="0.2">
      <c r="B728" s="27"/>
    </row>
    <row r="729" spans="2:2" x14ac:dyDescent="0.2">
      <c r="B729" s="27"/>
    </row>
    <row r="730" spans="2:2" x14ac:dyDescent="0.2">
      <c r="B730" s="27"/>
    </row>
    <row r="731" spans="2:2" x14ac:dyDescent="0.2">
      <c r="B731" s="27"/>
    </row>
    <row r="732" spans="2:2" x14ac:dyDescent="0.2">
      <c r="B732" s="27"/>
    </row>
    <row r="733" spans="2:2" x14ac:dyDescent="0.2">
      <c r="B733" s="27"/>
    </row>
    <row r="734" spans="2:2" x14ac:dyDescent="0.2">
      <c r="B734" s="27"/>
    </row>
    <row r="735" spans="2:2" x14ac:dyDescent="0.2">
      <c r="B735" s="27"/>
    </row>
    <row r="736" spans="2:2" x14ac:dyDescent="0.2">
      <c r="B736" s="27"/>
    </row>
    <row r="737" spans="2:2" x14ac:dyDescent="0.2">
      <c r="B737" s="27"/>
    </row>
    <row r="738" spans="2:2" x14ac:dyDescent="0.2">
      <c r="B738" s="27"/>
    </row>
    <row r="739" spans="2:2" x14ac:dyDescent="0.2">
      <c r="B739" s="27"/>
    </row>
    <row r="740" spans="2:2" x14ac:dyDescent="0.2">
      <c r="B740" s="27"/>
    </row>
    <row r="741" spans="2:2" x14ac:dyDescent="0.2">
      <c r="B741" s="27"/>
    </row>
    <row r="742" spans="2:2" x14ac:dyDescent="0.2">
      <c r="B742" s="27"/>
    </row>
    <row r="743" spans="2:2" x14ac:dyDescent="0.2">
      <c r="B743" s="27"/>
    </row>
    <row r="744" spans="2:2" x14ac:dyDescent="0.2">
      <c r="B744" s="27"/>
    </row>
    <row r="745" spans="2:2" x14ac:dyDescent="0.2">
      <c r="B745" s="27"/>
    </row>
    <row r="746" spans="2:2" x14ac:dyDescent="0.2">
      <c r="B746" s="27"/>
    </row>
    <row r="747" spans="2:2" x14ac:dyDescent="0.2">
      <c r="B747" s="27"/>
    </row>
    <row r="748" spans="2:2" x14ac:dyDescent="0.2">
      <c r="B748" s="27"/>
    </row>
    <row r="749" spans="2:2" x14ac:dyDescent="0.2">
      <c r="B749" s="27"/>
    </row>
    <row r="750" spans="2:2" x14ac:dyDescent="0.2">
      <c r="B750" s="27"/>
    </row>
    <row r="751" spans="2:2" x14ac:dyDescent="0.2">
      <c r="B751" s="27"/>
    </row>
    <row r="752" spans="2:2" x14ac:dyDescent="0.2">
      <c r="B752" s="27"/>
    </row>
    <row r="753" spans="2:2" x14ac:dyDescent="0.2">
      <c r="B753" s="27"/>
    </row>
    <row r="754" spans="2:2" x14ac:dyDescent="0.2">
      <c r="B754" s="27"/>
    </row>
    <row r="755" spans="2:2" x14ac:dyDescent="0.2">
      <c r="B755" s="27"/>
    </row>
    <row r="756" spans="2:2" x14ac:dyDescent="0.2">
      <c r="B756" s="27"/>
    </row>
    <row r="757" spans="2:2" x14ac:dyDescent="0.2">
      <c r="B757" s="27"/>
    </row>
    <row r="758" spans="2:2" x14ac:dyDescent="0.2">
      <c r="B758" s="27"/>
    </row>
    <row r="759" spans="2:2" x14ac:dyDescent="0.2">
      <c r="B759" s="27"/>
    </row>
    <row r="760" spans="2:2" x14ac:dyDescent="0.2">
      <c r="B760" s="27"/>
    </row>
    <row r="761" spans="2:2" x14ac:dyDescent="0.2">
      <c r="B761" s="27"/>
    </row>
    <row r="762" spans="2:2" x14ac:dyDescent="0.2">
      <c r="B762" s="27"/>
    </row>
    <row r="763" spans="2:2" x14ac:dyDescent="0.2">
      <c r="B763" s="27"/>
    </row>
    <row r="764" spans="2:2" x14ac:dyDescent="0.2">
      <c r="B764" s="27"/>
    </row>
    <row r="765" spans="2:2" x14ac:dyDescent="0.2">
      <c r="B765" s="27"/>
    </row>
    <row r="766" spans="2:2" x14ac:dyDescent="0.2">
      <c r="B766" s="27"/>
    </row>
    <row r="767" spans="2:2" x14ac:dyDescent="0.2">
      <c r="B767" s="27"/>
    </row>
    <row r="768" spans="2:2" x14ac:dyDescent="0.2">
      <c r="B768" s="27"/>
    </row>
    <row r="769" spans="2:2" x14ac:dyDescent="0.2">
      <c r="B769" s="27"/>
    </row>
    <row r="770" spans="2:2" x14ac:dyDescent="0.2">
      <c r="B770" s="27"/>
    </row>
    <row r="771" spans="2:2" x14ac:dyDescent="0.2">
      <c r="B771" s="27"/>
    </row>
    <row r="772" spans="2:2" x14ac:dyDescent="0.2">
      <c r="B772" s="27"/>
    </row>
    <row r="773" spans="2:2" x14ac:dyDescent="0.2">
      <c r="B773" s="27"/>
    </row>
    <row r="774" spans="2:2" x14ac:dyDescent="0.2">
      <c r="B774" s="27"/>
    </row>
    <row r="775" spans="2:2" x14ac:dyDescent="0.2">
      <c r="B775" s="27"/>
    </row>
    <row r="776" spans="2:2" x14ac:dyDescent="0.2">
      <c r="B776" s="27"/>
    </row>
    <row r="777" spans="2:2" x14ac:dyDescent="0.2">
      <c r="B777" s="27"/>
    </row>
    <row r="778" spans="2:2" x14ac:dyDescent="0.2">
      <c r="B778" s="27"/>
    </row>
    <row r="779" spans="2:2" x14ac:dyDescent="0.2">
      <c r="B779" s="27"/>
    </row>
    <row r="780" spans="2:2" x14ac:dyDescent="0.2">
      <c r="B780" s="27"/>
    </row>
    <row r="781" spans="2:2" x14ac:dyDescent="0.2">
      <c r="B781" s="27"/>
    </row>
    <row r="782" spans="2:2" x14ac:dyDescent="0.2">
      <c r="B782" s="27"/>
    </row>
    <row r="783" spans="2:2" x14ac:dyDescent="0.2">
      <c r="B783" s="27"/>
    </row>
    <row r="784" spans="2:2" x14ac:dyDescent="0.2">
      <c r="B784" s="27"/>
    </row>
    <row r="785" spans="2:2" x14ac:dyDescent="0.2">
      <c r="B785" s="27"/>
    </row>
    <row r="786" spans="2:2" x14ac:dyDescent="0.2">
      <c r="B786" s="27"/>
    </row>
    <row r="787" spans="2:2" x14ac:dyDescent="0.2">
      <c r="B787" s="27"/>
    </row>
    <row r="788" spans="2:2" x14ac:dyDescent="0.2">
      <c r="B788" s="27"/>
    </row>
    <row r="789" spans="2:2" x14ac:dyDescent="0.2">
      <c r="B789" s="27"/>
    </row>
    <row r="790" spans="2:2" x14ac:dyDescent="0.2">
      <c r="B790" s="27"/>
    </row>
    <row r="791" spans="2:2" x14ac:dyDescent="0.2">
      <c r="B791" s="27"/>
    </row>
    <row r="792" spans="2:2" x14ac:dyDescent="0.2">
      <c r="B792" s="27"/>
    </row>
    <row r="793" spans="2:2" x14ac:dyDescent="0.2">
      <c r="B793" s="27"/>
    </row>
    <row r="794" spans="2:2" x14ac:dyDescent="0.2">
      <c r="B794" s="27"/>
    </row>
    <row r="795" spans="2:2" x14ac:dyDescent="0.2">
      <c r="B795" s="27"/>
    </row>
    <row r="796" spans="2:2" x14ac:dyDescent="0.2">
      <c r="B796" s="27"/>
    </row>
    <row r="797" spans="2:2" x14ac:dyDescent="0.2">
      <c r="B797" s="27"/>
    </row>
    <row r="798" spans="2:2" x14ac:dyDescent="0.2">
      <c r="B798" s="27"/>
    </row>
    <row r="799" spans="2:2" x14ac:dyDescent="0.2">
      <c r="B799" s="27"/>
    </row>
    <row r="800" spans="2:2" x14ac:dyDescent="0.2">
      <c r="B800" s="27"/>
    </row>
    <row r="801" spans="2:2" x14ac:dyDescent="0.2">
      <c r="B801" s="27"/>
    </row>
    <row r="802" spans="2:2" x14ac:dyDescent="0.2">
      <c r="B802" s="27"/>
    </row>
    <row r="803" spans="2:2" x14ac:dyDescent="0.2">
      <c r="B803" s="27"/>
    </row>
    <row r="804" spans="2:2" x14ac:dyDescent="0.2">
      <c r="B804" s="27"/>
    </row>
    <row r="805" spans="2:2" x14ac:dyDescent="0.2">
      <c r="B805" s="27"/>
    </row>
    <row r="806" spans="2:2" x14ac:dyDescent="0.2">
      <c r="B806" s="27"/>
    </row>
    <row r="807" spans="2:2" x14ac:dyDescent="0.2">
      <c r="B807" s="27"/>
    </row>
    <row r="808" spans="2:2" x14ac:dyDescent="0.2">
      <c r="B808" s="27"/>
    </row>
    <row r="809" spans="2:2" x14ac:dyDescent="0.2">
      <c r="B809" s="27"/>
    </row>
    <row r="810" spans="2:2" x14ac:dyDescent="0.2">
      <c r="B810" s="27"/>
    </row>
    <row r="811" spans="2:2" x14ac:dyDescent="0.2">
      <c r="B811" s="27"/>
    </row>
    <row r="812" spans="2:2" x14ac:dyDescent="0.2">
      <c r="B812" s="27"/>
    </row>
    <row r="813" spans="2:2" x14ac:dyDescent="0.2">
      <c r="B813" s="27"/>
    </row>
    <row r="814" spans="2:2" x14ac:dyDescent="0.2">
      <c r="B814" s="27"/>
    </row>
    <row r="815" spans="2:2" x14ac:dyDescent="0.2">
      <c r="B815" s="27"/>
    </row>
    <row r="816" spans="2:2" x14ac:dyDescent="0.2">
      <c r="B816" s="27"/>
    </row>
    <row r="817" spans="2:2" x14ac:dyDescent="0.2">
      <c r="B817" s="27"/>
    </row>
    <row r="818" spans="2:2" x14ac:dyDescent="0.2">
      <c r="B818" s="27"/>
    </row>
    <row r="819" spans="2:2" x14ac:dyDescent="0.2">
      <c r="B819" s="27"/>
    </row>
    <row r="820" spans="2:2" x14ac:dyDescent="0.2">
      <c r="B820" s="27"/>
    </row>
    <row r="821" spans="2:2" x14ac:dyDescent="0.2">
      <c r="B821" s="27"/>
    </row>
    <row r="822" spans="2:2" x14ac:dyDescent="0.2">
      <c r="B822" s="27"/>
    </row>
    <row r="823" spans="2:2" x14ac:dyDescent="0.2">
      <c r="B823" s="27"/>
    </row>
    <row r="824" spans="2:2" x14ac:dyDescent="0.2">
      <c r="B824" s="27"/>
    </row>
    <row r="825" spans="2:2" x14ac:dyDescent="0.2">
      <c r="B825" s="27"/>
    </row>
    <row r="826" spans="2:2" x14ac:dyDescent="0.2">
      <c r="B826" s="27"/>
    </row>
    <row r="827" spans="2:2" x14ac:dyDescent="0.2">
      <c r="B827" s="27"/>
    </row>
    <row r="828" spans="2:2" x14ac:dyDescent="0.2">
      <c r="B828" s="27"/>
    </row>
    <row r="829" spans="2:2" x14ac:dyDescent="0.2">
      <c r="B829" s="27"/>
    </row>
    <row r="830" spans="2:2" x14ac:dyDescent="0.2">
      <c r="B830" s="27"/>
    </row>
    <row r="831" spans="2:2" x14ac:dyDescent="0.2">
      <c r="B831" s="27"/>
    </row>
    <row r="832" spans="2:2" x14ac:dyDescent="0.2">
      <c r="B832" s="27"/>
    </row>
    <row r="833" spans="2:2" x14ac:dyDescent="0.2">
      <c r="B833" s="27"/>
    </row>
    <row r="834" spans="2:2" x14ac:dyDescent="0.2">
      <c r="B834" s="27"/>
    </row>
    <row r="835" spans="2:2" x14ac:dyDescent="0.2">
      <c r="B835" s="27"/>
    </row>
    <row r="836" spans="2:2" x14ac:dyDescent="0.2">
      <c r="B836" s="27"/>
    </row>
    <row r="837" spans="2:2" x14ac:dyDescent="0.2">
      <c r="B837" s="27"/>
    </row>
    <row r="838" spans="2:2" x14ac:dyDescent="0.2">
      <c r="B838" s="27"/>
    </row>
    <row r="839" spans="2:2" x14ac:dyDescent="0.2">
      <c r="B839" s="27"/>
    </row>
    <row r="840" spans="2:2" x14ac:dyDescent="0.2">
      <c r="B840" s="27"/>
    </row>
    <row r="841" spans="2:2" x14ac:dyDescent="0.2">
      <c r="B841" s="27"/>
    </row>
    <row r="842" spans="2:2" x14ac:dyDescent="0.2">
      <c r="B842" s="27"/>
    </row>
    <row r="843" spans="2:2" x14ac:dyDescent="0.2">
      <c r="B843" s="27"/>
    </row>
    <row r="844" spans="2:2" x14ac:dyDescent="0.2">
      <c r="B844" s="27"/>
    </row>
    <row r="845" spans="2:2" x14ac:dyDescent="0.2">
      <c r="B845" s="27"/>
    </row>
    <row r="846" spans="2:2" x14ac:dyDescent="0.2">
      <c r="B846" s="27"/>
    </row>
    <row r="847" spans="2:2" x14ac:dyDescent="0.2">
      <c r="B847" s="27"/>
    </row>
    <row r="848" spans="2:2" x14ac:dyDescent="0.2">
      <c r="B848" s="27"/>
    </row>
    <row r="849" spans="2:2" x14ac:dyDescent="0.2">
      <c r="B849" s="27"/>
    </row>
    <row r="850" spans="2:2" x14ac:dyDescent="0.2">
      <c r="B850" s="27"/>
    </row>
    <row r="851" spans="2:2" x14ac:dyDescent="0.2">
      <c r="B851" s="27"/>
    </row>
    <row r="852" spans="2:2" x14ac:dyDescent="0.2">
      <c r="B852" s="27"/>
    </row>
    <row r="853" spans="2:2" x14ac:dyDescent="0.2">
      <c r="B853" s="27"/>
    </row>
    <row r="854" spans="2:2" x14ac:dyDescent="0.2">
      <c r="B854" s="27"/>
    </row>
    <row r="855" spans="2:2" x14ac:dyDescent="0.2">
      <c r="B855" s="27"/>
    </row>
    <row r="856" spans="2:2" x14ac:dyDescent="0.2">
      <c r="B856" s="27"/>
    </row>
    <row r="857" spans="2:2" x14ac:dyDescent="0.2">
      <c r="B857" s="27"/>
    </row>
    <row r="858" spans="2:2" x14ac:dyDescent="0.2">
      <c r="B858" s="27"/>
    </row>
    <row r="859" spans="2:2" x14ac:dyDescent="0.2">
      <c r="B859" s="27"/>
    </row>
    <row r="860" spans="2:2" x14ac:dyDescent="0.2">
      <c r="B860" s="27"/>
    </row>
    <row r="861" spans="2:2" x14ac:dyDescent="0.2">
      <c r="B861" s="27"/>
    </row>
    <row r="862" spans="2:2" x14ac:dyDescent="0.2">
      <c r="B862" s="27"/>
    </row>
    <row r="863" spans="2:2" x14ac:dyDescent="0.2">
      <c r="B863" s="27"/>
    </row>
    <row r="864" spans="2:2" x14ac:dyDescent="0.2">
      <c r="B864" s="27"/>
    </row>
    <row r="865" spans="2:2" x14ac:dyDescent="0.2">
      <c r="B865" s="27"/>
    </row>
    <row r="866" spans="2:2" x14ac:dyDescent="0.2">
      <c r="B866" s="27"/>
    </row>
    <row r="867" spans="2:2" x14ac:dyDescent="0.2">
      <c r="B867" s="27"/>
    </row>
    <row r="868" spans="2:2" x14ac:dyDescent="0.2">
      <c r="B868" s="27"/>
    </row>
    <row r="869" spans="2:2" x14ac:dyDescent="0.2">
      <c r="B869" s="27"/>
    </row>
    <row r="870" spans="2:2" x14ac:dyDescent="0.2">
      <c r="B870" s="27"/>
    </row>
    <row r="871" spans="2:2" x14ac:dyDescent="0.2">
      <c r="B871" s="27"/>
    </row>
    <row r="872" spans="2:2" x14ac:dyDescent="0.2">
      <c r="B872" s="27"/>
    </row>
    <row r="873" spans="2:2" x14ac:dyDescent="0.2">
      <c r="B873" s="27"/>
    </row>
    <row r="874" spans="2:2" x14ac:dyDescent="0.2">
      <c r="B874" s="27"/>
    </row>
    <row r="875" spans="2:2" x14ac:dyDescent="0.2">
      <c r="B875" s="27"/>
    </row>
    <row r="876" spans="2:2" x14ac:dyDescent="0.2">
      <c r="B876" s="27"/>
    </row>
    <row r="877" spans="2:2" x14ac:dyDescent="0.2">
      <c r="B877" s="27"/>
    </row>
    <row r="878" spans="2:2" x14ac:dyDescent="0.2">
      <c r="B878" s="27"/>
    </row>
    <row r="879" spans="2:2" x14ac:dyDescent="0.2">
      <c r="B879" s="27"/>
    </row>
    <row r="880" spans="2:2" x14ac:dyDescent="0.2">
      <c r="B880" s="27"/>
    </row>
    <row r="881" spans="2:2" x14ac:dyDescent="0.2">
      <c r="B881" s="27"/>
    </row>
    <row r="882" spans="2:2" x14ac:dyDescent="0.2">
      <c r="B882" s="27"/>
    </row>
    <row r="883" spans="2:2" x14ac:dyDescent="0.2">
      <c r="B883" s="27"/>
    </row>
    <row r="884" spans="2:2" x14ac:dyDescent="0.2">
      <c r="B884" s="27"/>
    </row>
    <row r="885" spans="2:2" x14ac:dyDescent="0.2">
      <c r="B885" s="27"/>
    </row>
    <row r="886" spans="2:2" x14ac:dyDescent="0.2">
      <c r="B886" s="27"/>
    </row>
    <row r="887" spans="2:2" x14ac:dyDescent="0.2">
      <c r="B887" s="27"/>
    </row>
    <row r="888" spans="2:2" x14ac:dyDescent="0.2">
      <c r="B888" s="27"/>
    </row>
    <row r="889" spans="2:2" x14ac:dyDescent="0.2">
      <c r="B889" s="27"/>
    </row>
    <row r="890" spans="2:2" x14ac:dyDescent="0.2">
      <c r="B890" s="27"/>
    </row>
    <row r="891" spans="2:2" x14ac:dyDescent="0.2">
      <c r="B891" s="27"/>
    </row>
    <row r="892" spans="2:2" x14ac:dyDescent="0.2">
      <c r="B892" s="27"/>
    </row>
    <row r="893" spans="2:2" x14ac:dyDescent="0.2">
      <c r="B893" s="27"/>
    </row>
    <row r="894" spans="2:2" x14ac:dyDescent="0.2">
      <c r="B894" s="27"/>
    </row>
    <row r="895" spans="2:2" x14ac:dyDescent="0.2">
      <c r="B895" s="27"/>
    </row>
    <row r="896" spans="2:2" x14ac:dyDescent="0.2">
      <c r="B896" s="27"/>
    </row>
    <row r="897" spans="2:2" x14ac:dyDescent="0.2">
      <c r="B897" s="27"/>
    </row>
    <row r="898" spans="2:2" x14ac:dyDescent="0.2">
      <c r="B898" s="27"/>
    </row>
    <row r="899" spans="2:2" x14ac:dyDescent="0.2">
      <c r="B899" s="27"/>
    </row>
    <row r="900" spans="2:2" x14ac:dyDescent="0.2">
      <c r="B900" s="27"/>
    </row>
    <row r="901" spans="2:2" x14ac:dyDescent="0.2">
      <c r="B901" s="27"/>
    </row>
    <row r="902" spans="2:2" x14ac:dyDescent="0.2">
      <c r="B902" s="27"/>
    </row>
    <row r="903" spans="2:2" x14ac:dyDescent="0.2">
      <c r="B903" s="27"/>
    </row>
    <row r="904" spans="2:2" x14ac:dyDescent="0.2">
      <c r="B904" s="27"/>
    </row>
    <row r="905" spans="2:2" x14ac:dyDescent="0.2">
      <c r="B905" s="27"/>
    </row>
    <row r="906" spans="2:2" x14ac:dyDescent="0.2">
      <c r="B906" s="27"/>
    </row>
    <row r="907" spans="2:2" x14ac:dyDescent="0.2">
      <c r="B907" s="27"/>
    </row>
    <row r="908" spans="2:2" x14ac:dyDescent="0.2">
      <c r="B908" s="27"/>
    </row>
    <row r="909" spans="2:2" x14ac:dyDescent="0.2">
      <c r="B909" s="27"/>
    </row>
    <row r="910" spans="2:2" x14ac:dyDescent="0.2">
      <c r="B910" s="27"/>
    </row>
    <row r="911" spans="2:2" x14ac:dyDescent="0.2">
      <c r="B911" s="27"/>
    </row>
    <row r="912" spans="2:2" x14ac:dyDescent="0.2">
      <c r="B912" s="27"/>
    </row>
    <row r="913" spans="2:2" x14ac:dyDescent="0.2">
      <c r="B913" s="27"/>
    </row>
    <row r="914" spans="2:2" x14ac:dyDescent="0.2">
      <c r="B914" s="27"/>
    </row>
    <row r="915" spans="2:2" x14ac:dyDescent="0.2">
      <c r="B915" s="27"/>
    </row>
    <row r="916" spans="2:2" x14ac:dyDescent="0.2">
      <c r="B916" s="27"/>
    </row>
    <row r="917" spans="2:2" x14ac:dyDescent="0.2">
      <c r="B917" s="27"/>
    </row>
    <row r="918" spans="2:2" x14ac:dyDescent="0.2">
      <c r="B918" s="27"/>
    </row>
    <row r="919" spans="2:2" x14ac:dyDescent="0.2">
      <c r="B919" s="27"/>
    </row>
    <row r="920" spans="2:2" x14ac:dyDescent="0.2">
      <c r="B920" s="27"/>
    </row>
    <row r="921" spans="2:2" x14ac:dyDescent="0.2">
      <c r="B921" s="27"/>
    </row>
    <row r="922" spans="2:2" x14ac:dyDescent="0.2">
      <c r="B922" s="27"/>
    </row>
    <row r="923" spans="2:2" x14ac:dyDescent="0.2">
      <c r="B923" s="27"/>
    </row>
    <row r="924" spans="2:2" x14ac:dyDescent="0.2">
      <c r="B924" s="27"/>
    </row>
    <row r="925" spans="2:2" x14ac:dyDescent="0.2">
      <c r="B925" s="27"/>
    </row>
    <row r="926" spans="2:2" x14ac:dyDescent="0.2">
      <c r="B926" s="27"/>
    </row>
    <row r="927" spans="2:2" x14ac:dyDescent="0.2">
      <c r="B927" s="27"/>
    </row>
    <row r="928" spans="2:2" x14ac:dyDescent="0.2">
      <c r="B928" s="27"/>
    </row>
    <row r="929" spans="2:2" x14ac:dyDescent="0.2">
      <c r="B929" s="27"/>
    </row>
    <row r="930" spans="2:2" x14ac:dyDescent="0.2">
      <c r="B930" s="27"/>
    </row>
    <row r="931" spans="2:2" x14ac:dyDescent="0.2">
      <c r="B931" s="27"/>
    </row>
    <row r="932" spans="2:2" x14ac:dyDescent="0.2">
      <c r="B932" s="27"/>
    </row>
    <row r="933" spans="2:2" x14ac:dyDescent="0.2">
      <c r="B933" s="27"/>
    </row>
    <row r="934" spans="2:2" x14ac:dyDescent="0.2">
      <c r="B934" s="27"/>
    </row>
    <row r="935" spans="2:2" x14ac:dyDescent="0.2">
      <c r="B935" s="27"/>
    </row>
    <row r="936" spans="2:2" x14ac:dyDescent="0.2">
      <c r="B936" s="27"/>
    </row>
    <row r="937" spans="2:2" x14ac:dyDescent="0.2">
      <c r="B937" s="27"/>
    </row>
    <row r="938" spans="2:2" x14ac:dyDescent="0.2">
      <c r="B938" s="27"/>
    </row>
    <row r="939" spans="2:2" x14ac:dyDescent="0.2">
      <c r="B939" s="27"/>
    </row>
    <row r="940" spans="2:2" x14ac:dyDescent="0.2">
      <c r="B940" s="27"/>
    </row>
    <row r="941" spans="2:2" x14ac:dyDescent="0.2">
      <c r="B941" s="27"/>
    </row>
    <row r="942" spans="2:2" x14ac:dyDescent="0.2">
      <c r="B942" s="27"/>
    </row>
    <row r="943" spans="2:2" x14ac:dyDescent="0.2">
      <c r="B943" s="27"/>
    </row>
    <row r="944" spans="2:2" x14ac:dyDescent="0.2">
      <c r="B944" s="27"/>
    </row>
    <row r="945" spans="2:2" x14ac:dyDescent="0.2">
      <c r="B945" s="27"/>
    </row>
    <row r="946" spans="2:2" x14ac:dyDescent="0.2">
      <c r="B946" s="27"/>
    </row>
    <row r="947" spans="2:2" x14ac:dyDescent="0.2">
      <c r="B947" s="27"/>
    </row>
    <row r="948" spans="2:2" x14ac:dyDescent="0.2">
      <c r="B948" s="27"/>
    </row>
    <row r="949" spans="2:2" x14ac:dyDescent="0.2">
      <c r="B949" s="27"/>
    </row>
    <row r="950" spans="2:2" x14ac:dyDescent="0.2">
      <c r="B950" s="27"/>
    </row>
    <row r="951" spans="2:2" x14ac:dyDescent="0.2">
      <c r="B951" s="27"/>
    </row>
    <row r="952" spans="2:2" x14ac:dyDescent="0.2">
      <c r="B952" s="27"/>
    </row>
    <row r="953" spans="2:2" x14ac:dyDescent="0.2">
      <c r="B953" s="27"/>
    </row>
    <row r="954" spans="2:2" x14ac:dyDescent="0.2">
      <c r="B954" s="27"/>
    </row>
    <row r="955" spans="2:2" x14ac:dyDescent="0.2">
      <c r="B955" s="27"/>
    </row>
    <row r="956" spans="2:2" x14ac:dyDescent="0.2">
      <c r="B956" s="27"/>
    </row>
    <row r="957" spans="2:2" x14ac:dyDescent="0.2">
      <c r="B957" s="27"/>
    </row>
    <row r="958" spans="2:2" x14ac:dyDescent="0.2">
      <c r="B958" s="27"/>
    </row>
    <row r="959" spans="2:2" x14ac:dyDescent="0.2">
      <c r="B959" s="27"/>
    </row>
    <row r="960" spans="2:2" x14ac:dyDescent="0.2">
      <c r="B960" s="27"/>
    </row>
    <row r="961" spans="2:2" x14ac:dyDescent="0.2">
      <c r="B961" s="27"/>
    </row>
    <row r="962" spans="2:2" x14ac:dyDescent="0.2">
      <c r="B962" s="27"/>
    </row>
    <row r="963" spans="2:2" x14ac:dyDescent="0.2">
      <c r="B963" s="27"/>
    </row>
    <row r="964" spans="2:2" x14ac:dyDescent="0.2">
      <c r="B964" s="27"/>
    </row>
    <row r="965" spans="2:2" x14ac:dyDescent="0.2">
      <c r="B965" s="27"/>
    </row>
    <row r="966" spans="2:2" x14ac:dyDescent="0.2">
      <c r="B966" s="27"/>
    </row>
    <row r="967" spans="2:2" x14ac:dyDescent="0.2">
      <c r="B967" s="27"/>
    </row>
    <row r="968" spans="2:2" x14ac:dyDescent="0.2">
      <c r="B968" s="27"/>
    </row>
    <row r="969" spans="2:2" x14ac:dyDescent="0.2">
      <c r="B969" s="27"/>
    </row>
    <row r="970" spans="2:2" x14ac:dyDescent="0.2">
      <c r="B970" s="27"/>
    </row>
    <row r="971" spans="2:2" x14ac:dyDescent="0.2">
      <c r="B971" s="27"/>
    </row>
    <row r="972" spans="2:2" x14ac:dyDescent="0.2">
      <c r="B972" s="27"/>
    </row>
    <row r="973" spans="2:2" x14ac:dyDescent="0.2">
      <c r="B973" s="27"/>
    </row>
    <row r="974" spans="2:2" x14ac:dyDescent="0.2">
      <c r="B974" s="27"/>
    </row>
    <row r="975" spans="2:2" x14ac:dyDescent="0.2">
      <c r="B975" s="27"/>
    </row>
    <row r="976" spans="2:2" x14ac:dyDescent="0.2">
      <c r="B976" s="27"/>
    </row>
    <row r="977" spans="2:2" x14ac:dyDescent="0.2">
      <c r="B977" s="27"/>
    </row>
    <row r="978" spans="2:2" x14ac:dyDescent="0.2">
      <c r="B978" s="27"/>
    </row>
    <row r="979" spans="2:2" x14ac:dyDescent="0.2">
      <c r="B979" s="27"/>
    </row>
    <row r="980" spans="2:2" x14ac:dyDescent="0.2">
      <c r="B980" s="27"/>
    </row>
    <row r="981" spans="2:2" x14ac:dyDescent="0.2">
      <c r="B981" s="27"/>
    </row>
    <row r="982" spans="2:2" x14ac:dyDescent="0.2">
      <c r="B982" s="27"/>
    </row>
    <row r="983" spans="2:2" x14ac:dyDescent="0.2">
      <c r="B983" s="27"/>
    </row>
    <row r="984" spans="2:2" x14ac:dyDescent="0.2">
      <c r="B984" s="27"/>
    </row>
    <row r="985" spans="2:2" x14ac:dyDescent="0.2">
      <c r="B985" s="27"/>
    </row>
    <row r="986" spans="2:2" x14ac:dyDescent="0.2">
      <c r="B986" s="27"/>
    </row>
    <row r="987" spans="2:2" x14ac:dyDescent="0.2">
      <c r="B987" s="27"/>
    </row>
    <row r="988" spans="2:2" x14ac:dyDescent="0.2">
      <c r="B988" s="27"/>
    </row>
    <row r="989" spans="2:2" x14ac:dyDescent="0.2">
      <c r="B989" s="27"/>
    </row>
    <row r="990" spans="2:2" x14ac:dyDescent="0.2">
      <c r="B990" s="27"/>
    </row>
    <row r="991" spans="2:2" x14ac:dyDescent="0.2">
      <c r="B991" s="27"/>
    </row>
    <row r="992" spans="2:2" x14ac:dyDescent="0.2">
      <c r="B992" s="27"/>
    </row>
    <row r="993" spans="2:2" x14ac:dyDescent="0.2">
      <c r="B993" s="27"/>
    </row>
    <row r="994" spans="2:2" x14ac:dyDescent="0.2">
      <c r="B994" s="27"/>
    </row>
    <row r="995" spans="2:2" x14ac:dyDescent="0.2">
      <c r="B995" s="27"/>
    </row>
    <row r="996" spans="2:2" x14ac:dyDescent="0.2">
      <c r="B996" s="27"/>
    </row>
    <row r="997" spans="2:2" x14ac:dyDescent="0.2">
      <c r="B997" s="27"/>
    </row>
    <row r="998" spans="2:2" x14ac:dyDescent="0.2">
      <c r="B998" s="27"/>
    </row>
    <row r="999" spans="2:2" x14ac:dyDescent="0.2">
      <c r="B999" s="27"/>
    </row>
    <row r="1000" spans="2:2" x14ac:dyDescent="0.2">
      <c r="B1000" s="27"/>
    </row>
    <row r="1001" spans="2:2" x14ac:dyDescent="0.2">
      <c r="B1001" s="27"/>
    </row>
    <row r="1002" spans="2:2" x14ac:dyDescent="0.2">
      <c r="B1002" s="27"/>
    </row>
    <row r="1003" spans="2:2" x14ac:dyDescent="0.2">
      <c r="B1003" s="27"/>
    </row>
    <row r="1004" spans="2:2" x14ac:dyDescent="0.2">
      <c r="B1004" s="27"/>
    </row>
    <row r="1005" spans="2:2" x14ac:dyDescent="0.2">
      <c r="B1005" s="27"/>
    </row>
    <row r="1006" spans="2:2" x14ac:dyDescent="0.2">
      <c r="B1006" s="27"/>
    </row>
    <row r="1007" spans="2:2" x14ac:dyDescent="0.2">
      <c r="B1007" s="27"/>
    </row>
    <row r="1008" spans="2:2" x14ac:dyDescent="0.2">
      <c r="B1008" s="27"/>
    </row>
    <row r="1009" spans="2:2" x14ac:dyDescent="0.2">
      <c r="B1009" s="27"/>
    </row>
    <row r="1010" spans="2:2" x14ac:dyDescent="0.2">
      <c r="B1010" s="27"/>
    </row>
    <row r="1011" spans="2:2" x14ac:dyDescent="0.2">
      <c r="B1011" s="27"/>
    </row>
    <row r="1012" spans="2:2" x14ac:dyDescent="0.2">
      <c r="B1012" s="27"/>
    </row>
    <row r="1013" spans="2:2" x14ac:dyDescent="0.2">
      <c r="B1013" s="27"/>
    </row>
    <row r="1014" spans="2:2" x14ac:dyDescent="0.2">
      <c r="B1014" s="27"/>
    </row>
    <row r="1015" spans="2:2" x14ac:dyDescent="0.2">
      <c r="B1015" s="27"/>
    </row>
    <row r="1016" spans="2:2" x14ac:dyDescent="0.2">
      <c r="B1016" s="27"/>
    </row>
    <row r="1017" spans="2:2" x14ac:dyDescent="0.2">
      <c r="B1017" s="27"/>
    </row>
    <row r="1018" spans="2:2" x14ac:dyDescent="0.2">
      <c r="B1018" s="27"/>
    </row>
    <row r="1019" spans="2:2" x14ac:dyDescent="0.2">
      <c r="B1019" s="27"/>
    </row>
    <row r="1020" spans="2:2" x14ac:dyDescent="0.2">
      <c r="B1020" s="27"/>
    </row>
    <row r="1021" spans="2:2" x14ac:dyDescent="0.2">
      <c r="B1021" s="27"/>
    </row>
    <row r="1022" spans="2:2" x14ac:dyDescent="0.2">
      <c r="B1022" s="27"/>
    </row>
    <row r="1023" spans="2:2" x14ac:dyDescent="0.2">
      <c r="B1023" s="27"/>
    </row>
    <row r="1024" spans="2:2" x14ac:dyDescent="0.2">
      <c r="B1024" s="27"/>
    </row>
    <row r="1025" spans="2:2" x14ac:dyDescent="0.2">
      <c r="B1025" s="27"/>
    </row>
    <row r="1026" spans="2:2" x14ac:dyDescent="0.2">
      <c r="B1026" s="27"/>
    </row>
    <row r="1027" spans="2:2" x14ac:dyDescent="0.2">
      <c r="B1027" s="27"/>
    </row>
    <row r="1028" spans="2:2" x14ac:dyDescent="0.2">
      <c r="B1028" s="27"/>
    </row>
    <row r="1029" spans="2:2" x14ac:dyDescent="0.2">
      <c r="B1029" s="27"/>
    </row>
    <row r="1030" spans="2:2" x14ac:dyDescent="0.2">
      <c r="B1030" s="27"/>
    </row>
    <row r="1031" spans="2:2" x14ac:dyDescent="0.2">
      <c r="B1031" s="27"/>
    </row>
    <row r="1032" spans="2:2" x14ac:dyDescent="0.2">
      <c r="B1032" s="27"/>
    </row>
    <row r="1033" spans="2:2" x14ac:dyDescent="0.2">
      <c r="B1033" s="27"/>
    </row>
    <row r="1034" spans="2:2" x14ac:dyDescent="0.2">
      <c r="B1034" s="27"/>
    </row>
    <row r="1035" spans="2:2" x14ac:dyDescent="0.2">
      <c r="B1035" s="27"/>
    </row>
    <row r="1036" spans="2:2" x14ac:dyDescent="0.2">
      <c r="B1036" s="27"/>
    </row>
    <row r="1037" spans="2:2" x14ac:dyDescent="0.2">
      <c r="B1037" s="27"/>
    </row>
    <row r="1038" spans="2:2" x14ac:dyDescent="0.2">
      <c r="B1038" s="27"/>
    </row>
    <row r="1039" spans="2:2" x14ac:dyDescent="0.2">
      <c r="B1039" s="27"/>
    </row>
    <row r="1040" spans="2:2" x14ac:dyDescent="0.2">
      <c r="B1040" s="27"/>
    </row>
    <row r="1041" spans="2:2" x14ac:dyDescent="0.2">
      <c r="B1041" s="27"/>
    </row>
    <row r="1042" spans="2:2" x14ac:dyDescent="0.2">
      <c r="B1042" s="27"/>
    </row>
    <row r="1043" spans="2:2" x14ac:dyDescent="0.2">
      <c r="B1043" s="27"/>
    </row>
    <row r="1044" spans="2:2" x14ac:dyDescent="0.2">
      <c r="B1044" s="27"/>
    </row>
    <row r="1045" spans="2:2" x14ac:dyDescent="0.2">
      <c r="B1045" s="27"/>
    </row>
    <row r="1046" spans="2:2" x14ac:dyDescent="0.2">
      <c r="B1046" s="27"/>
    </row>
    <row r="1047" spans="2:2" x14ac:dyDescent="0.2">
      <c r="B1047" s="27"/>
    </row>
    <row r="1048" spans="2:2" x14ac:dyDescent="0.2">
      <c r="B1048" s="27"/>
    </row>
    <row r="1049" spans="2:2" x14ac:dyDescent="0.2">
      <c r="B1049" s="27"/>
    </row>
    <row r="1050" spans="2:2" x14ac:dyDescent="0.2">
      <c r="B1050" s="27"/>
    </row>
    <row r="1051" spans="2:2" x14ac:dyDescent="0.2">
      <c r="B1051" s="27"/>
    </row>
    <row r="1052" spans="2:2" x14ac:dyDescent="0.2">
      <c r="B1052" s="27"/>
    </row>
    <row r="1053" spans="2:2" x14ac:dyDescent="0.2">
      <c r="B1053" s="27"/>
    </row>
    <row r="1054" spans="2:2" x14ac:dyDescent="0.2">
      <c r="B1054" s="27"/>
    </row>
    <row r="1055" spans="2:2" x14ac:dyDescent="0.2">
      <c r="B1055" s="27"/>
    </row>
    <row r="1056" spans="2:2" x14ac:dyDescent="0.2">
      <c r="B1056" s="27"/>
    </row>
    <row r="1057" spans="2:2" x14ac:dyDescent="0.2">
      <c r="B1057" s="27"/>
    </row>
    <row r="1058" spans="2:2" x14ac:dyDescent="0.2">
      <c r="B1058" s="27"/>
    </row>
    <row r="1059" spans="2:2" x14ac:dyDescent="0.2">
      <c r="B1059" s="27"/>
    </row>
    <row r="1060" spans="2:2" x14ac:dyDescent="0.2">
      <c r="B1060" s="27"/>
    </row>
    <row r="1061" spans="2:2" x14ac:dyDescent="0.2">
      <c r="B1061" s="27"/>
    </row>
    <row r="1062" spans="2:2" x14ac:dyDescent="0.2">
      <c r="B1062" s="27"/>
    </row>
    <row r="1063" spans="2:2" x14ac:dyDescent="0.2">
      <c r="B1063" s="27"/>
    </row>
    <row r="1064" spans="2:2" x14ac:dyDescent="0.2">
      <c r="B1064" s="27"/>
    </row>
    <row r="1065" spans="2:2" x14ac:dyDescent="0.2">
      <c r="B1065" s="27"/>
    </row>
    <row r="1066" spans="2:2" x14ac:dyDescent="0.2">
      <c r="B1066" s="27"/>
    </row>
    <row r="1067" spans="2:2" x14ac:dyDescent="0.2">
      <c r="B1067" s="27"/>
    </row>
    <row r="1068" spans="2:2" x14ac:dyDescent="0.2">
      <c r="B1068" s="27"/>
    </row>
    <row r="1069" spans="2:2" x14ac:dyDescent="0.2">
      <c r="B1069" s="27"/>
    </row>
    <row r="1070" spans="2:2" x14ac:dyDescent="0.2">
      <c r="B1070" s="27"/>
    </row>
    <row r="1071" spans="2:2" x14ac:dyDescent="0.2">
      <c r="B1071" s="27"/>
    </row>
    <row r="1072" spans="2:2" x14ac:dyDescent="0.2">
      <c r="B1072" s="27"/>
    </row>
    <row r="1073" spans="2:2" x14ac:dyDescent="0.2">
      <c r="B1073" s="27"/>
    </row>
    <row r="1074" spans="2:2" x14ac:dyDescent="0.2">
      <c r="B1074" s="27"/>
    </row>
    <row r="1075" spans="2:2" x14ac:dyDescent="0.2">
      <c r="B1075" s="27"/>
    </row>
    <row r="1076" spans="2:2" x14ac:dyDescent="0.2">
      <c r="B1076" s="27"/>
    </row>
    <row r="1077" spans="2:2" x14ac:dyDescent="0.2">
      <c r="B1077" s="27"/>
    </row>
    <row r="1078" spans="2:2" x14ac:dyDescent="0.2">
      <c r="B1078" s="27"/>
    </row>
    <row r="1079" spans="2:2" x14ac:dyDescent="0.2">
      <c r="B1079" s="27"/>
    </row>
    <row r="1080" spans="2:2" x14ac:dyDescent="0.2">
      <c r="B1080" s="27"/>
    </row>
    <row r="1081" spans="2:2" x14ac:dyDescent="0.2">
      <c r="B1081" s="27"/>
    </row>
    <row r="1082" spans="2:2" x14ac:dyDescent="0.2">
      <c r="B1082" s="27"/>
    </row>
    <row r="1083" spans="2:2" x14ac:dyDescent="0.2">
      <c r="B1083" s="27"/>
    </row>
    <row r="1084" spans="2:2" x14ac:dyDescent="0.2">
      <c r="B1084" s="27"/>
    </row>
    <row r="1085" spans="2:2" x14ac:dyDescent="0.2">
      <c r="B1085" s="27"/>
    </row>
    <row r="1086" spans="2:2" x14ac:dyDescent="0.2">
      <c r="B1086" s="27"/>
    </row>
    <row r="1087" spans="2:2" x14ac:dyDescent="0.2">
      <c r="B1087" s="27"/>
    </row>
    <row r="1088" spans="2:2" x14ac:dyDescent="0.2">
      <c r="B1088" s="27"/>
    </row>
    <row r="1089" spans="2:2" x14ac:dyDescent="0.2">
      <c r="B1089" s="27"/>
    </row>
    <row r="1090" spans="2:2" x14ac:dyDescent="0.2">
      <c r="B1090" s="27"/>
    </row>
    <row r="1091" spans="2:2" x14ac:dyDescent="0.2">
      <c r="B1091" s="27"/>
    </row>
    <row r="1092" spans="2:2" x14ac:dyDescent="0.2">
      <c r="B1092" s="27"/>
    </row>
    <row r="1093" spans="2:2" x14ac:dyDescent="0.2">
      <c r="B1093" s="27"/>
    </row>
    <row r="1094" spans="2:2" x14ac:dyDescent="0.2">
      <c r="B1094" s="27"/>
    </row>
    <row r="1095" spans="2:2" x14ac:dyDescent="0.2">
      <c r="B1095" s="27"/>
    </row>
    <row r="1096" spans="2:2" x14ac:dyDescent="0.2">
      <c r="B1096" s="27"/>
    </row>
    <row r="1097" spans="2:2" x14ac:dyDescent="0.2">
      <c r="B1097" s="27"/>
    </row>
    <row r="1098" spans="2:2" x14ac:dyDescent="0.2">
      <c r="B1098" s="27"/>
    </row>
    <row r="1099" spans="2:2" x14ac:dyDescent="0.2">
      <c r="B1099" s="27"/>
    </row>
    <row r="1100" spans="2:2" x14ac:dyDescent="0.2">
      <c r="B1100" s="27"/>
    </row>
    <row r="1101" spans="2:2" x14ac:dyDescent="0.2">
      <c r="B1101" s="27"/>
    </row>
    <row r="1102" spans="2:2" x14ac:dyDescent="0.2">
      <c r="B1102" s="27"/>
    </row>
    <row r="1103" spans="2:2" x14ac:dyDescent="0.2">
      <c r="B1103" s="27"/>
    </row>
    <row r="1104" spans="2:2" x14ac:dyDescent="0.2">
      <c r="B1104" s="27"/>
    </row>
    <row r="1105" spans="2:2" x14ac:dyDescent="0.2">
      <c r="B1105" s="27"/>
    </row>
    <row r="1106" spans="2:2" x14ac:dyDescent="0.2">
      <c r="B1106" s="27"/>
    </row>
    <row r="1107" spans="2:2" x14ac:dyDescent="0.2">
      <c r="B1107" s="27"/>
    </row>
    <row r="1108" spans="2:2" x14ac:dyDescent="0.2">
      <c r="B1108" s="27"/>
    </row>
    <row r="1109" spans="2:2" x14ac:dyDescent="0.2">
      <c r="B1109" s="27"/>
    </row>
    <row r="1110" spans="2:2" x14ac:dyDescent="0.2">
      <c r="B1110" s="27"/>
    </row>
    <row r="1111" spans="2:2" x14ac:dyDescent="0.2">
      <c r="B1111" s="27"/>
    </row>
    <row r="1112" spans="2:2" x14ac:dyDescent="0.2">
      <c r="B1112" s="27"/>
    </row>
    <row r="1113" spans="2:2" x14ac:dyDescent="0.2">
      <c r="B1113" s="27"/>
    </row>
    <row r="1114" spans="2:2" x14ac:dyDescent="0.2">
      <c r="B1114" s="27"/>
    </row>
    <row r="1115" spans="2:2" x14ac:dyDescent="0.2">
      <c r="B1115" s="27"/>
    </row>
    <row r="1116" spans="2:2" x14ac:dyDescent="0.2">
      <c r="B1116" s="27"/>
    </row>
    <row r="1117" spans="2:2" x14ac:dyDescent="0.2">
      <c r="B1117" s="27"/>
    </row>
    <row r="1118" spans="2:2" x14ac:dyDescent="0.2">
      <c r="B1118" s="27"/>
    </row>
    <row r="1119" spans="2:2" x14ac:dyDescent="0.2">
      <c r="B1119" s="27"/>
    </row>
    <row r="1120" spans="2:2" x14ac:dyDescent="0.2">
      <c r="B1120" s="27"/>
    </row>
    <row r="1121" spans="2:2" x14ac:dyDescent="0.2">
      <c r="B1121" s="27"/>
    </row>
    <row r="1122" spans="2:2" x14ac:dyDescent="0.2">
      <c r="B1122" s="27"/>
    </row>
    <row r="1123" spans="2:2" x14ac:dyDescent="0.2">
      <c r="B1123" s="27"/>
    </row>
    <row r="1124" spans="2:2" x14ac:dyDescent="0.2">
      <c r="B1124" s="27"/>
    </row>
    <row r="1125" spans="2:2" x14ac:dyDescent="0.2">
      <c r="B1125" s="27"/>
    </row>
    <row r="1126" spans="2:2" x14ac:dyDescent="0.2">
      <c r="B1126" s="27"/>
    </row>
    <row r="1127" spans="2:2" x14ac:dyDescent="0.2">
      <c r="B1127" s="27"/>
    </row>
    <row r="1128" spans="2:2" x14ac:dyDescent="0.2">
      <c r="B1128" s="27"/>
    </row>
    <row r="1129" spans="2:2" x14ac:dyDescent="0.2">
      <c r="B1129" s="27"/>
    </row>
    <row r="1130" spans="2:2" x14ac:dyDescent="0.2">
      <c r="B1130" s="27"/>
    </row>
    <row r="1131" spans="2:2" x14ac:dyDescent="0.2">
      <c r="B1131" s="27"/>
    </row>
    <row r="1132" spans="2:2" x14ac:dyDescent="0.2">
      <c r="B1132" s="27"/>
    </row>
    <row r="1133" spans="2:2" x14ac:dyDescent="0.2">
      <c r="B1133" s="27"/>
    </row>
    <row r="1134" spans="2:2" x14ac:dyDescent="0.2">
      <c r="B1134" s="27"/>
    </row>
    <row r="1135" spans="2:2" x14ac:dyDescent="0.2">
      <c r="B1135" s="27"/>
    </row>
    <row r="1136" spans="2:2" x14ac:dyDescent="0.2">
      <c r="B1136" s="27"/>
    </row>
    <row r="1137" spans="2:2" x14ac:dyDescent="0.2">
      <c r="B1137" s="27"/>
    </row>
    <row r="1138" spans="2:2" x14ac:dyDescent="0.2">
      <c r="B1138" s="27"/>
    </row>
    <row r="1139" spans="2:2" x14ac:dyDescent="0.2">
      <c r="B1139" s="27"/>
    </row>
    <row r="1140" spans="2:2" x14ac:dyDescent="0.2">
      <c r="B1140" s="27"/>
    </row>
    <row r="1141" spans="2:2" x14ac:dyDescent="0.2">
      <c r="B1141" s="27"/>
    </row>
    <row r="1142" spans="2:2" x14ac:dyDescent="0.2">
      <c r="B1142" s="27"/>
    </row>
    <row r="1143" spans="2:2" x14ac:dyDescent="0.2">
      <c r="B1143" s="27"/>
    </row>
    <row r="1144" spans="2:2" x14ac:dyDescent="0.2">
      <c r="B1144" s="27"/>
    </row>
    <row r="1145" spans="2:2" x14ac:dyDescent="0.2">
      <c r="B1145" s="27"/>
    </row>
    <row r="1146" spans="2:2" x14ac:dyDescent="0.2">
      <c r="B1146" s="27"/>
    </row>
    <row r="1147" spans="2:2" x14ac:dyDescent="0.2">
      <c r="B1147" s="27"/>
    </row>
    <row r="1148" spans="2:2" x14ac:dyDescent="0.2">
      <c r="B1148" s="27"/>
    </row>
    <row r="1149" spans="2:2" x14ac:dyDescent="0.2">
      <c r="B1149" s="27"/>
    </row>
    <row r="1150" spans="2:2" x14ac:dyDescent="0.2">
      <c r="B1150" s="27"/>
    </row>
    <row r="1151" spans="2:2" x14ac:dyDescent="0.2">
      <c r="B1151" s="27"/>
    </row>
    <row r="1152" spans="2:2" x14ac:dyDescent="0.2">
      <c r="B1152" s="27"/>
    </row>
    <row r="1153" spans="2:2" x14ac:dyDescent="0.2">
      <c r="B1153" s="27"/>
    </row>
    <row r="1154" spans="2:2" x14ac:dyDescent="0.2">
      <c r="B1154" s="27"/>
    </row>
    <row r="1155" spans="2:2" x14ac:dyDescent="0.2">
      <c r="B1155" s="27"/>
    </row>
    <row r="1156" spans="2:2" x14ac:dyDescent="0.2">
      <c r="B1156" s="27"/>
    </row>
    <row r="1157" spans="2:2" x14ac:dyDescent="0.2">
      <c r="B1157" s="27"/>
    </row>
    <row r="1158" spans="2:2" x14ac:dyDescent="0.2">
      <c r="B1158" s="27"/>
    </row>
    <row r="1159" spans="2:2" x14ac:dyDescent="0.2">
      <c r="B1159" s="27"/>
    </row>
    <row r="1160" spans="2:2" x14ac:dyDescent="0.2">
      <c r="B1160" s="27"/>
    </row>
    <row r="1161" spans="2:2" x14ac:dyDescent="0.2">
      <c r="B1161" s="27"/>
    </row>
    <row r="1162" spans="2:2" x14ac:dyDescent="0.2">
      <c r="B1162" s="27"/>
    </row>
    <row r="1163" spans="2:2" x14ac:dyDescent="0.2">
      <c r="B1163" s="27"/>
    </row>
    <row r="1164" spans="2:2" x14ac:dyDescent="0.2">
      <c r="B1164" s="27"/>
    </row>
    <row r="1165" spans="2:2" x14ac:dyDescent="0.2">
      <c r="B1165" s="27"/>
    </row>
    <row r="1166" spans="2:2" x14ac:dyDescent="0.2">
      <c r="B1166" s="27"/>
    </row>
    <row r="1167" spans="2:2" x14ac:dyDescent="0.2">
      <c r="B1167" s="27"/>
    </row>
    <row r="1168" spans="2:2" x14ac:dyDescent="0.2">
      <c r="B1168" s="27"/>
    </row>
    <row r="1169" spans="2:2" x14ac:dyDescent="0.2">
      <c r="B1169" s="27"/>
    </row>
    <row r="1170" spans="2:2" x14ac:dyDescent="0.2">
      <c r="B1170" s="27"/>
    </row>
    <row r="1171" spans="2:2" x14ac:dyDescent="0.2">
      <c r="B1171" s="27"/>
    </row>
    <row r="1172" spans="2:2" x14ac:dyDescent="0.2">
      <c r="B1172" s="27"/>
    </row>
    <row r="1173" spans="2:2" x14ac:dyDescent="0.2">
      <c r="B1173" s="27"/>
    </row>
    <row r="1174" spans="2:2" x14ac:dyDescent="0.2">
      <c r="B1174" s="27"/>
    </row>
    <row r="1175" spans="2:2" x14ac:dyDescent="0.2">
      <c r="B1175" s="27"/>
    </row>
    <row r="1176" spans="2:2" x14ac:dyDescent="0.2">
      <c r="B1176" s="27"/>
    </row>
    <row r="1177" spans="2:2" x14ac:dyDescent="0.2">
      <c r="B1177" s="27"/>
    </row>
    <row r="1178" spans="2:2" x14ac:dyDescent="0.2">
      <c r="B1178" s="27"/>
    </row>
    <row r="1179" spans="2:2" x14ac:dyDescent="0.2">
      <c r="B1179" s="27"/>
    </row>
    <row r="1180" spans="2:2" x14ac:dyDescent="0.2">
      <c r="B1180" s="27"/>
    </row>
    <row r="1181" spans="2:2" x14ac:dyDescent="0.2">
      <c r="B1181" s="27"/>
    </row>
    <row r="1182" spans="2:2" x14ac:dyDescent="0.2">
      <c r="B1182" s="27"/>
    </row>
    <row r="1183" spans="2:2" x14ac:dyDescent="0.2">
      <c r="B1183" s="27"/>
    </row>
    <row r="1184" spans="2:2" x14ac:dyDescent="0.2">
      <c r="B1184" s="27"/>
    </row>
    <row r="1185" spans="2:2" x14ac:dyDescent="0.2">
      <c r="B1185" s="27"/>
    </row>
    <row r="1186" spans="2:2" x14ac:dyDescent="0.2">
      <c r="B1186" s="27"/>
    </row>
    <row r="1187" spans="2:2" x14ac:dyDescent="0.2">
      <c r="B1187" s="27"/>
    </row>
    <row r="1188" spans="2:2" x14ac:dyDescent="0.2">
      <c r="B1188" s="27"/>
    </row>
    <row r="1189" spans="2:2" x14ac:dyDescent="0.2">
      <c r="B1189" s="27"/>
    </row>
    <row r="1190" spans="2:2" x14ac:dyDescent="0.2">
      <c r="B1190" s="27"/>
    </row>
    <row r="1191" spans="2:2" x14ac:dyDescent="0.2">
      <c r="B1191" s="27"/>
    </row>
    <row r="1192" spans="2:2" x14ac:dyDescent="0.2">
      <c r="B1192" s="27"/>
    </row>
    <row r="1193" spans="2:2" x14ac:dyDescent="0.2">
      <c r="B1193" s="27"/>
    </row>
    <row r="1194" spans="2:2" x14ac:dyDescent="0.2">
      <c r="B1194" s="27"/>
    </row>
    <row r="1195" spans="2:2" x14ac:dyDescent="0.2">
      <c r="B1195" s="27"/>
    </row>
    <row r="1196" spans="2:2" x14ac:dyDescent="0.2">
      <c r="B1196" s="27"/>
    </row>
    <row r="1197" spans="2:2" x14ac:dyDescent="0.2">
      <c r="B1197" s="27"/>
    </row>
    <row r="1198" spans="2:2" x14ac:dyDescent="0.2">
      <c r="B1198" s="27"/>
    </row>
    <row r="1199" spans="2:2" x14ac:dyDescent="0.2">
      <c r="B1199" s="27"/>
    </row>
    <row r="1200" spans="2:2" x14ac:dyDescent="0.2">
      <c r="B1200" s="27"/>
    </row>
    <row r="1201" spans="2:2" x14ac:dyDescent="0.2">
      <c r="B1201" s="27"/>
    </row>
    <row r="1202" spans="2:2" x14ac:dyDescent="0.2">
      <c r="B1202" s="27"/>
    </row>
    <row r="1203" spans="2:2" x14ac:dyDescent="0.2">
      <c r="B1203" s="27"/>
    </row>
    <row r="1204" spans="2:2" x14ac:dyDescent="0.2">
      <c r="B1204" s="27"/>
    </row>
    <row r="1205" spans="2:2" x14ac:dyDescent="0.2">
      <c r="B1205" s="27"/>
    </row>
    <row r="1206" spans="2:2" x14ac:dyDescent="0.2">
      <c r="B1206" s="27"/>
    </row>
    <row r="1207" spans="2:2" x14ac:dyDescent="0.2">
      <c r="B1207" s="27"/>
    </row>
    <row r="1208" spans="2:2" x14ac:dyDescent="0.2">
      <c r="B1208" s="27"/>
    </row>
    <row r="1209" spans="2:2" x14ac:dyDescent="0.2">
      <c r="B1209" s="27"/>
    </row>
    <row r="1210" spans="2:2" x14ac:dyDescent="0.2">
      <c r="B1210" s="27"/>
    </row>
    <row r="1211" spans="2:2" x14ac:dyDescent="0.2">
      <c r="B1211" s="27"/>
    </row>
    <row r="1212" spans="2:2" x14ac:dyDescent="0.2">
      <c r="B1212" s="27"/>
    </row>
    <row r="1213" spans="2:2" x14ac:dyDescent="0.2">
      <c r="B1213" s="27"/>
    </row>
    <row r="1214" spans="2:2" x14ac:dyDescent="0.2">
      <c r="B1214" s="27"/>
    </row>
    <row r="1215" spans="2:2" x14ac:dyDescent="0.2">
      <c r="B1215" s="27"/>
    </row>
    <row r="1216" spans="2:2" x14ac:dyDescent="0.2">
      <c r="B1216" s="27"/>
    </row>
    <row r="1217" spans="2:2" x14ac:dyDescent="0.2">
      <c r="B1217" s="27"/>
    </row>
    <row r="1218" spans="2:2" x14ac:dyDescent="0.2">
      <c r="B1218" s="27"/>
    </row>
    <row r="1219" spans="2:2" x14ac:dyDescent="0.2">
      <c r="B1219" s="27"/>
    </row>
    <row r="1220" spans="2:2" x14ac:dyDescent="0.2">
      <c r="B1220" s="27"/>
    </row>
    <row r="1221" spans="2:2" x14ac:dyDescent="0.2">
      <c r="B1221" s="27"/>
    </row>
    <row r="1222" spans="2:2" x14ac:dyDescent="0.2">
      <c r="B1222" s="27"/>
    </row>
    <row r="1223" spans="2:2" x14ac:dyDescent="0.2">
      <c r="B1223" s="27"/>
    </row>
    <row r="1224" spans="2:2" x14ac:dyDescent="0.2">
      <c r="B1224" s="27"/>
    </row>
    <row r="1225" spans="2:2" x14ac:dyDescent="0.2">
      <c r="B1225" s="27"/>
    </row>
    <row r="1226" spans="2:2" x14ac:dyDescent="0.2">
      <c r="B1226" s="27"/>
    </row>
    <row r="1227" spans="2:2" x14ac:dyDescent="0.2">
      <c r="B1227" s="27"/>
    </row>
    <row r="1228" spans="2:2" x14ac:dyDescent="0.2">
      <c r="B1228" s="27"/>
    </row>
    <row r="1229" spans="2:2" x14ac:dyDescent="0.2">
      <c r="B1229" s="27"/>
    </row>
    <row r="1230" spans="2:2" x14ac:dyDescent="0.2">
      <c r="B1230" s="27"/>
    </row>
    <row r="1231" spans="2:2" x14ac:dyDescent="0.2">
      <c r="B1231" s="27"/>
    </row>
    <row r="1232" spans="2:2" x14ac:dyDescent="0.2">
      <c r="B1232" s="27"/>
    </row>
    <row r="1233" spans="2:2" x14ac:dyDescent="0.2">
      <c r="B1233" s="27"/>
    </row>
    <row r="1234" spans="2:2" x14ac:dyDescent="0.2">
      <c r="B1234" s="27"/>
    </row>
    <row r="1235" spans="2:2" x14ac:dyDescent="0.2">
      <c r="B1235" s="27"/>
    </row>
    <row r="1236" spans="2:2" x14ac:dyDescent="0.2">
      <c r="B1236" s="27"/>
    </row>
    <row r="1237" spans="2:2" x14ac:dyDescent="0.2">
      <c r="B1237" s="27"/>
    </row>
    <row r="1238" spans="2:2" x14ac:dyDescent="0.2">
      <c r="B1238" s="27"/>
    </row>
    <row r="1239" spans="2:2" x14ac:dyDescent="0.2">
      <c r="B1239" s="27"/>
    </row>
    <row r="1240" spans="2:2" x14ac:dyDescent="0.2">
      <c r="B1240" s="27"/>
    </row>
    <row r="1241" spans="2:2" x14ac:dyDescent="0.2">
      <c r="B1241" s="27"/>
    </row>
    <row r="1242" spans="2:2" x14ac:dyDescent="0.2">
      <c r="B1242" s="27"/>
    </row>
    <row r="1243" spans="2:2" x14ac:dyDescent="0.2">
      <c r="B1243" s="27"/>
    </row>
    <row r="1244" spans="2:2" x14ac:dyDescent="0.2">
      <c r="B1244" s="27"/>
    </row>
    <row r="1245" spans="2:2" x14ac:dyDescent="0.2">
      <c r="B1245" s="27"/>
    </row>
    <row r="1246" spans="2:2" x14ac:dyDescent="0.2">
      <c r="B1246" s="27"/>
    </row>
    <row r="1247" spans="2:2" x14ac:dyDescent="0.2">
      <c r="B1247" s="27"/>
    </row>
    <row r="1248" spans="2:2" x14ac:dyDescent="0.2">
      <c r="B1248" s="27"/>
    </row>
    <row r="1249" spans="2:2" x14ac:dyDescent="0.2">
      <c r="B1249" s="27"/>
    </row>
    <row r="1250" spans="2:2" x14ac:dyDescent="0.2">
      <c r="B1250" s="27"/>
    </row>
    <row r="1251" spans="2:2" x14ac:dyDescent="0.2">
      <c r="B1251" s="27"/>
    </row>
    <row r="1252" spans="2:2" x14ac:dyDescent="0.2">
      <c r="B1252" s="27"/>
    </row>
    <row r="1253" spans="2:2" x14ac:dyDescent="0.2">
      <c r="B1253" s="27"/>
    </row>
    <row r="1254" spans="2:2" x14ac:dyDescent="0.2">
      <c r="B1254" s="27"/>
    </row>
    <row r="1255" spans="2:2" x14ac:dyDescent="0.2">
      <c r="B1255" s="27"/>
    </row>
    <row r="1256" spans="2:2" x14ac:dyDescent="0.2">
      <c r="B1256" s="27"/>
    </row>
    <row r="1257" spans="2:2" x14ac:dyDescent="0.2">
      <c r="B1257" s="27"/>
    </row>
    <row r="1258" spans="2:2" x14ac:dyDescent="0.2">
      <c r="B1258" s="27"/>
    </row>
    <row r="1259" spans="2:2" x14ac:dyDescent="0.2">
      <c r="B1259" s="27"/>
    </row>
    <row r="1260" spans="2:2" x14ac:dyDescent="0.2">
      <c r="B1260" s="27"/>
    </row>
    <row r="1261" spans="2:2" x14ac:dyDescent="0.2">
      <c r="B1261" s="27"/>
    </row>
    <row r="1262" spans="2:2" x14ac:dyDescent="0.2">
      <c r="B1262" s="27"/>
    </row>
    <row r="1263" spans="2:2" x14ac:dyDescent="0.2">
      <c r="B1263" s="27"/>
    </row>
    <row r="1264" spans="2:2" x14ac:dyDescent="0.2">
      <c r="B1264" s="27"/>
    </row>
    <row r="1265" spans="2:2" x14ac:dyDescent="0.2">
      <c r="B1265" s="27"/>
    </row>
    <row r="1266" spans="2:2" x14ac:dyDescent="0.2">
      <c r="B1266" s="27"/>
    </row>
    <row r="1267" spans="2:2" x14ac:dyDescent="0.2">
      <c r="B1267" s="27"/>
    </row>
    <row r="1268" spans="2:2" x14ac:dyDescent="0.2">
      <c r="B1268" s="27"/>
    </row>
    <row r="1269" spans="2:2" x14ac:dyDescent="0.2">
      <c r="B1269" s="27"/>
    </row>
    <row r="1270" spans="2:2" x14ac:dyDescent="0.2">
      <c r="B1270" s="27"/>
    </row>
    <row r="1271" spans="2:2" x14ac:dyDescent="0.2">
      <c r="B1271" s="27"/>
    </row>
    <row r="1272" spans="2:2" x14ac:dyDescent="0.2">
      <c r="B1272" s="27"/>
    </row>
    <row r="1273" spans="2:2" x14ac:dyDescent="0.2">
      <c r="B1273" s="27"/>
    </row>
    <row r="1274" spans="2:2" x14ac:dyDescent="0.2">
      <c r="B1274" s="27"/>
    </row>
    <row r="1275" spans="2:2" x14ac:dyDescent="0.2">
      <c r="B1275" s="27"/>
    </row>
    <row r="1276" spans="2:2" x14ac:dyDescent="0.2">
      <c r="B1276" s="27"/>
    </row>
    <row r="1277" spans="2:2" x14ac:dyDescent="0.2">
      <c r="B1277" s="27"/>
    </row>
    <row r="1278" spans="2:2" x14ac:dyDescent="0.2">
      <c r="B1278" s="27"/>
    </row>
    <row r="1279" spans="2:2" x14ac:dyDescent="0.2">
      <c r="B1279" s="27"/>
    </row>
    <row r="1280" spans="2:2" x14ac:dyDescent="0.2">
      <c r="B1280" s="27"/>
    </row>
    <row r="1281" spans="2:2" x14ac:dyDescent="0.2">
      <c r="B1281" s="27"/>
    </row>
    <row r="1282" spans="2:2" x14ac:dyDescent="0.2">
      <c r="B1282" s="27"/>
    </row>
    <row r="1283" spans="2:2" x14ac:dyDescent="0.2">
      <c r="B1283" s="27"/>
    </row>
    <row r="1284" spans="2:2" x14ac:dyDescent="0.2">
      <c r="B1284" s="27"/>
    </row>
    <row r="1285" spans="2:2" x14ac:dyDescent="0.2">
      <c r="B1285" s="27"/>
    </row>
    <row r="1286" spans="2:2" x14ac:dyDescent="0.2">
      <c r="B1286" s="27"/>
    </row>
    <row r="1287" spans="2:2" x14ac:dyDescent="0.2">
      <c r="B1287" s="27"/>
    </row>
    <row r="1288" spans="2:2" x14ac:dyDescent="0.2">
      <c r="B1288" s="27"/>
    </row>
    <row r="1289" spans="2:2" x14ac:dyDescent="0.2">
      <c r="B1289" s="27"/>
    </row>
    <row r="1290" spans="2:2" x14ac:dyDescent="0.2">
      <c r="B1290" s="27"/>
    </row>
    <row r="1291" spans="2:2" x14ac:dyDescent="0.2">
      <c r="B1291" s="27"/>
    </row>
    <row r="1292" spans="2:2" x14ac:dyDescent="0.2">
      <c r="B1292" s="27"/>
    </row>
    <row r="1293" spans="2:2" x14ac:dyDescent="0.2">
      <c r="B1293" s="27"/>
    </row>
    <row r="1294" spans="2:2" x14ac:dyDescent="0.2">
      <c r="B1294" s="27"/>
    </row>
    <row r="1295" spans="2:2" x14ac:dyDescent="0.2">
      <c r="B1295" s="27"/>
    </row>
    <row r="1296" spans="2:2" x14ac:dyDescent="0.2">
      <c r="B1296" s="27"/>
    </row>
    <row r="1297" spans="2:2" x14ac:dyDescent="0.2">
      <c r="B1297" s="27"/>
    </row>
    <row r="1298" spans="2:2" x14ac:dyDescent="0.2">
      <c r="B1298" s="27"/>
    </row>
    <row r="1299" spans="2:2" x14ac:dyDescent="0.2">
      <c r="B1299" s="27"/>
    </row>
    <row r="1300" spans="2:2" x14ac:dyDescent="0.2">
      <c r="B1300" s="27"/>
    </row>
    <row r="1301" spans="2:2" x14ac:dyDescent="0.2">
      <c r="B1301" s="27"/>
    </row>
    <row r="1302" spans="2:2" x14ac:dyDescent="0.2">
      <c r="B1302" s="27"/>
    </row>
    <row r="1303" spans="2:2" x14ac:dyDescent="0.2">
      <c r="B1303" s="27"/>
    </row>
    <row r="1304" spans="2:2" x14ac:dyDescent="0.2">
      <c r="B1304" s="27"/>
    </row>
    <row r="1305" spans="2:2" x14ac:dyDescent="0.2">
      <c r="B1305" s="27"/>
    </row>
    <row r="1306" spans="2:2" x14ac:dyDescent="0.2">
      <c r="B1306" s="27"/>
    </row>
    <row r="1307" spans="2:2" x14ac:dyDescent="0.2">
      <c r="B1307" s="27"/>
    </row>
    <row r="1308" spans="2:2" x14ac:dyDescent="0.2">
      <c r="B1308" s="27"/>
    </row>
    <row r="1309" spans="2:2" x14ac:dyDescent="0.2">
      <c r="B1309" s="27"/>
    </row>
    <row r="1310" spans="2:2" x14ac:dyDescent="0.2">
      <c r="B1310" s="27"/>
    </row>
    <row r="1311" spans="2:2" x14ac:dyDescent="0.2">
      <c r="B1311" s="27"/>
    </row>
    <row r="1312" spans="2:2" x14ac:dyDescent="0.2">
      <c r="B1312" s="27"/>
    </row>
    <row r="1313" spans="2:2" x14ac:dyDescent="0.2">
      <c r="B1313" s="27"/>
    </row>
    <row r="1314" spans="2:2" x14ac:dyDescent="0.2">
      <c r="B1314" s="27"/>
    </row>
    <row r="1315" spans="2:2" x14ac:dyDescent="0.2">
      <c r="B1315" s="27"/>
    </row>
    <row r="1316" spans="2:2" x14ac:dyDescent="0.2">
      <c r="B1316" s="27"/>
    </row>
    <row r="1317" spans="2:2" x14ac:dyDescent="0.2">
      <c r="B1317" s="27"/>
    </row>
    <row r="1318" spans="2:2" x14ac:dyDescent="0.2">
      <c r="B1318" s="27"/>
    </row>
    <row r="1319" spans="2:2" x14ac:dyDescent="0.2">
      <c r="B1319" s="27"/>
    </row>
    <row r="1320" spans="2:2" x14ac:dyDescent="0.2">
      <c r="B1320" s="27"/>
    </row>
    <row r="1321" spans="2:2" x14ac:dyDescent="0.2">
      <c r="B1321" s="27"/>
    </row>
    <row r="1322" spans="2:2" x14ac:dyDescent="0.2">
      <c r="B1322" s="27"/>
    </row>
    <row r="1323" spans="2:2" x14ac:dyDescent="0.2">
      <c r="B1323" s="27"/>
    </row>
    <row r="1324" spans="2:2" x14ac:dyDescent="0.2">
      <c r="B1324" s="27"/>
    </row>
    <row r="1325" spans="2:2" x14ac:dyDescent="0.2">
      <c r="B1325" s="27"/>
    </row>
    <row r="1326" spans="2:2" x14ac:dyDescent="0.2">
      <c r="B1326" s="27"/>
    </row>
    <row r="1327" spans="2:2" x14ac:dyDescent="0.2">
      <c r="B1327" s="27"/>
    </row>
    <row r="1328" spans="2:2" x14ac:dyDescent="0.2">
      <c r="B1328" s="27"/>
    </row>
    <row r="1329" spans="2:2" x14ac:dyDescent="0.2">
      <c r="B1329" s="27"/>
    </row>
    <row r="1330" spans="2:2" x14ac:dyDescent="0.2">
      <c r="B1330" s="27"/>
    </row>
    <row r="1331" spans="2:2" x14ac:dyDescent="0.2">
      <c r="B1331" s="27"/>
    </row>
    <row r="1332" spans="2:2" x14ac:dyDescent="0.2">
      <c r="B1332" s="27"/>
    </row>
    <row r="1333" spans="2:2" x14ac:dyDescent="0.2">
      <c r="B1333" s="27"/>
    </row>
    <row r="1334" spans="2:2" x14ac:dyDescent="0.2">
      <c r="B1334" s="27"/>
    </row>
    <row r="1335" spans="2:2" x14ac:dyDescent="0.2">
      <c r="B1335" s="27"/>
    </row>
    <row r="1336" spans="2:2" x14ac:dyDescent="0.2">
      <c r="B1336" s="27"/>
    </row>
    <row r="1337" spans="2:2" x14ac:dyDescent="0.2">
      <c r="B1337" s="27"/>
    </row>
    <row r="1338" spans="2:2" x14ac:dyDescent="0.2">
      <c r="B1338" s="27"/>
    </row>
    <row r="1339" spans="2:2" x14ac:dyDescent="0.2">
      <c r="B1339" s="27"/>
    </row>
    <row r="1340" spans="2:2" x14ac:dyDescent="0.2">
      <c r="B1340" s="27"/>
    </row>
    <row r="1341" spans="2:2" x14ac:dyDescent="0.2">
      <c r="B1341" s="27"/>
    </row>
    <row r="1342" spans="2:2" x14ac:dyDescent="0.2">
      <c r="B1342" s="27"/>
    </row>
    <row r="1343" spans="2:2" x14ac:dyDescent="0.2">
      <c r="B1343" s="27"/>
    </row>
    <row r="1344" spans="2:2" x14ac:dyDescent="0.2">
      <c r="B1344" s="27"/>
    </row>
    <row r="1345" spans="2:2" x14ac:dyDescent="0.2">
      <c r="B1345" s="27"/>
    </row>
    <row r="1346" spans="2:2" x14ac:dyDescent="0.2">
      <c r="B1346" s="27"/>
    </row>
    <row r="1347" spans="2:2" x14ac:dyDescent="0.2">
      <c r="B1347" s="27"/>
    </row>
    <row r="1348" spans="2:2" x14ac:dyDescent="0.2">
      <c r="B1348" s="27"/>
    </row>
    <row r="1349" spans="2:2" x14ac:dyDescent="0.2">
      <c r="B1349" s="27"/>
    </row>
    <row r="1350" spans="2:2" x14ac:dyDescent="0.2">
      <c r="B1350" s="27"/>
    </row>
    <row r="1351" spans="2:2" x14ac:dyDescent="0.2">
      <c r="B1351" s="27"/>
    </row>
    <row r="1352" spans="2:2" x14ac:dyDescent="0.2">
      <c r="B1352" s="27"/>
    </row>
    <row r="1353" spans="2:2" x14ac:dyDescent="0.2">
      <c r="B1353" s="27"/>
    </row>
    <row r="1354" spans="2:2" x14ac:dyDescent="0.2">
      <c r="B1354" s="27"/>
    </row>
    <row r="1355" spans="2:2" x14ac:dyDescent="0.2">
      <c r="B1355" s="27"/>
    </row>
    <row r="1356" spans="2:2" x14ac:dyDescent="0.2">
      <c r="B1356" s="27"/>
    </row>
    <row r="1357" spans="2:2" x14ac:dyDescent="0.2">
      <c r="B1357" s="27"/>
    </row>
    <row r="1358" spans="2:2" x14ac:dyDescent="0.2">
      <c r="B1358" s="27"/>
    </row>
    <row r="1359" spans="2:2" x14ac:dyDescent="0.2">
      <c r="B1359" s="27"/>
    </row>
    <row r="1360" spans="2:2" x14ac:dyDescent="0.2">
      <c r="B1360" s="27"/>
    </row>
    <row r="1361" spans="2:2" x14ac:dyDescent="0.2">
      <c r="B1361" s="27"/>
    </row>
    <row r="1362" spans="2:2" x14ac:dyDescent="0.2">
      <c r="B1362" s="27"/>
    </row>
    <row r="1363" spans="2:2" x14ac:dyDescent="0.2">
      <c r="B1363" s="27"/>
    </row>
    <row r="1364" spans="2:2" x14ac:dyDescent="0.2">
      <c r="B1364" s="27"/>
    </row>
    <row r="1365" spans="2:2" x14ac:dyDescent="0.2">
      <c r="B1365" s="27"/>
    </row>
    <row r="1366" spans="2:2" x14ac:dyDescent="0.2">
      <c r="B1366" s="27"/>
    </row>
    <row r="1367" spans="2:2" x14ac:dyDescent="0.2">
      <c r="B1367" s="27"/>
    </row>
    <row r="1368" spans="2:2" x14ac:dyDescent="0.2">
      <c r="B1368" s="27"/>
    </row>
    <row r="1369" spans="2:2" x14ac:dyDescent="0.2">
      <c r="B1369" s="27"/>
    </row>
    <row r="1370" spans="2:2" x14ac:dyDescent="0.2">
      <c r="B1370" s="27"/>
    </row>
    <row r="1371" spans="2:2" x14ac:dyDescent="0.2">
      <c r="B1371" s="27"/>
    </row>
    <row r="1372" spans="2:2" x14ac:dyDescent="0.2">
      <c r="B1372" s="27"/>
    </row>
    <row r="1373" spans="2:2" x14ac:dyDescent="0.2">
      <c r="B1373" s="27"/>
    </row>
    <row r="1374" spans="2:2" x14ac:dyDescent="0.2">
      <c r="B1374" s="27"/>
    </row>
    <row r="1375" spans="2:2" x14ac:dyDescent="0.2">
      <c r="B1375" s="27"/>
    </row>
    <row r="1376" spans="2:2" x14ac:dyDescent="0.2">
      <c r="B1376" s="27"/>
    </row>
    <row r="1377" spans="2:2" x14ac:dyDescent="0.2">
      <c r="B1377" s="27"/>
    </row>
    <row r="1378" spans="2:2" x14ac:dyDescent="0.2">
      <c r="B1378" s="27"/>
    </row>
    <row r="1379" spans="2:2" x14ac:dyDescent="0.2">
      <c r="B1379" s="27"/>
    </row>
    <row r="1380" spans="2:2" x14ac:dyDescent="0.2">
      <c r="B1380" s="27"/>
    </row>
    <row r="1381" spans="2:2" x14ac:dyDescent="0.2">
      <c r="B1381" s="27"/>
    </row>
    <row r="1382" spans="2:2" x14ac:dyDescent="0.2">
      <c r="B1382" s="27"/>
    </row>
    <row r="1383" spans="2:2" x14ac:dyDescent="0.2">
      <c r="B1383" s="27"/>
    </row>
    <row r="1384" spans="2:2" x14ac:dyDescent="0.2">
      <c r="B1384" s="27"/>
    </row>
    <row r="1385" spans="2:2" x14ac:dyDescent="0.2">
      <c r="B1385" s="27"/>
    </row>
    <row r="1386" spans="2:2" x14ac:dyDescent="0.2">
      <c r="B1386" s="27"/>
    </row>
    <row r="1387" spans="2:2" x14ac:dyDescent="0.2">
      <c r="B1387" s="27"/>
    </row>
    <row r="1388" spans="2:2" x14ac:dyDescent="0.2">
      <c r="B1388" s="27"/>
    </row>
    <row r="1389" spans="2:2" x14ac:dyDescent="0.2">
      <c r="B1389" s="27"/>
    </row>
    <row r="1390" spans="2:2" x14ac:dyDescent="0.2">
      <c r="B1390" s="27"/>
    </row>
    <row r="1391" spans="2:2" x14ac:dyDescent="0.2">
      <c r="B1391" s="27"/>
    </row>
    <row r="1392" spans="2:2" x14ac:dyDescent="0.2">
      <c r="B1392" s="27"/>
    </row>
    <row r="1393" spans="2:2" x14ac:dyDescent="0.2">
      <c r="B1393" s="27"/>
    </row>
    <row r="1394" spans="2:2" x14ac:dyDescent="0.2">
      <c r="B1394" s="27"/>
    </row>
    <row r="1395" spans="2:2" x14ac:dyDescent="0.2">
      <c r="B1395" s="27"/>
    </row>
    <row r="1396" spans="2:2" x14ac:dyDescent="0.2">
      <c r="B1396" s="27"/>
    </row>
    <row r="1397" spans="2:2" x14ac:dyDescent="0.2">
      <c r="B1397" s="27"/>
    </row>
    <row r="1398" spans="2:2" x14ac:dyDescent="0.2">
      <c r="B1398" s="27"/>
    </row>
    <row r="1399" spans="2:2" x14ac:dyDescent="0.2">
      <c r="B1399" s="27"/>
    </row>
    <row r="1400" spans="2:2" x14ac:dyDescent="0.2">
      <c r="B1400" s="27"/>
    </row>
    <row r="1401" spans="2:2" x14ac:dyDescent="0.2">
      <c r="B1401" s="27"/>
    </row>
    <row r="1402" spans="2:2" x14ac:dyDescent="0.2">
      <c r="B1402" s="27"/>
    </row>
    <row r="1403" spans="2:2" x14ac:dyDescent="0.2">
      <c r="B1403" s="27"/>
    </row>
    <row r="1404" spans="2:2" x14ac:dyDescent="0.2">
      <c r="B1404" s="27"/>
    </row>
    <row r="1405" spans="2:2" x14ac:dyDescent="0.2">
      <c r="B1405" s="27"/>
    </row>
    <row r="1406" spans="2:2" x14ac:dyDescent="0.2">
      <c r="B1406" s="27"/>
    </row>
    <row r="1407" spans="2:2" x14ac:dyDescent="0.2">
      <c r="B1407" s="27"/>
    </row>
    <row r="1408" spans="2:2" x14ac:dyDescent="0.2">
      <c r="B1408" s="27"/>
    </row>
    <row r="1409" spans="2:2" x14ac:dyDescent="0.2">
      <c r="B1409" s="27"/>
    </row>
    <row r="1410" spans="2:2" x14ac:dyDescent="0.2">
      <c r="B1410" s="27"/>
    </row>
    <row r="1411" spans="2:2" x14ac:dyDescent="0.2">
      <c r="B1411" s="27"/>
    </row>
    <row r="1412" spans="2:2" x14ac:dyDescent="0.2">
      <c r="B1412" s="27"/>
    </row>
    <row r="1413" spans="2:2" x14ac:dyDescent="0.2">
      <c r="B1413" s="27"/>
    </row>
    <row r="1414" spans="2:2" x14ac:dyDescent="0.2">
      <c r="B1414" s="27"/>
    </row>
    <row r="1415" spans="2:2" x14ac:dyDescent="0.2">
      <c r="B1415" s="27"/>
    </row>
    <row r="1416" spans="2:2" x14ac:dyDescent="0.2">
      <c r="B1416" s="27"/>
    </row>
    <row r="1417" spans="2:2" x14ac:dyDescent="0.2">
      <c r="B1417" s="27"/>
    </row>
    <row r="1418" spans="2:2" x14ac:dyDescent="0.2">
      <c r="B1418" s="27"/>
    </row>
    <row r="1419" spans="2:2" x14ac:dyDescent="0.2">
      <c r="B1419" s="27"/>
    </row>
    <row r="1420" spans="2:2" x14ac:dyDescent="0.2">
      <c r="B1420" s="27"/>
    </row>
    <row r="1421" spans="2:2" x14ac:dyDescent="0.2">
      <c r="B1421" s="27"/>
    </row>
    <row r="1422" spans="2:2" x14ac:dyDescent="0.2">
      <c r="B1422" s="27"/>
    </row>
    <row r="1423" spans="2:2" x14ac:dyDescent="0.2">
      <c r="B1423" s="27"/>
    </row>
    <row r="1424" spans="2:2" x14ac:dyDescent="0.2">
      <c r="B1424" s="27"/>
    </row>
    <row r="1425" spans="2:2" x14ac:dyDescent="0.2">
      <c r="B1425" s="27"/>
    </row>
    <row r="1426" spans="2:2" x14ac:dyDescent="0.2">
      <c r="B1426" s="27"/>
    </row>
    <row r="1427" spans="2:2" x14ac:dyDescent="0.2">
      <c r="B1427" s="27"/>
    </row>
    <row r="1428" spans="2:2" x14ac:dyDescent="0.2">
      <c r="B1428" s="27"/>
    </row>
    <row r="1429" spans="2:2" x14ac:dyDescent="0.2">
      <c r="B1429" s="27"/>
    </row>
    <row r="1430" spans="2:2" x14ac:dyDescent="0.2">
      <c r="B1430" s="27"/>
    </row>
    <row r="1431" spans="2:2" x14ac:dyDescent="0.2">
      <c r="B1431" s="27"/>
    </row>
    <row r="1432" spans="2:2" x14ac:dyDescent="0.2">
      <c r="B1432" s="27"/>
    </row>
    <row r="1433" spans="2:2" x14ac:dyDescent="0.2">
      <c r="B1433" s="27"/>
    </row>
    <row r="1434" spans="2:2" x14ac:dyDescent="0.2">
      <c r="B1434" s="27"/>
    </row>
    <row r="1435" spans="2:2" x14ac:dyDescent="0.2">
      <c r="B1435" s="27"/>
    </row>
    <row r="1436" spans="2:2" x14ac:dyDescent="0.2">
      <c r="B1436" s="27"/>
    </row>
    <row r="1437" spans="2:2" x14ac:dyDescent="0.2">
      <c r="B1437" s="27"/>
    </row>
    <row r="1438" spans="2:2" x14ac:dyDescent="0.2">
      <c r="B1438" s="27"/>
    </row>
    <row r="1439" spans="2:2" x14ac:dyDescent="0.2">
      <c r="B1439" s="27"/>
    </row>
    <row r="1440" spans="2:2" x14ac:dyDescent="0.2">
      <c r="B1440" s="27"/>
    </row>
    <row r="1441" spans="2:2" x14ac:dyDescent="0.2">
      <c r="B1441" s="27"/>
    </row>
    <row r="1442" spans="2:2" x14ac:dyDescent="0.2">
      <c r="B1442" s="27"/>
    </row>
    <row r="1443" spans="2:2" x14ac:dyDescent="0.2">
      <c r="B1443" s="27"/>
    </row>
    <row r="1444" spans="2:2" x14ac:dyDescent="0.2">
      <c r="B1444" s="27"/>
    </row>
    <row r="1445" spans="2:2" x14ac:dyDescent="0.2">
      <c r="B1445" s="27"/>
    </row>
    <row r="1446" spans="2:2" x14ac:dyDescent="0.2">
      <c r="B1446" s="27"/>
    </row>
    <row r="1447" spans="2:2" x14ac:dyDescent="0.2">
      <c r="B1447" s="27"/>
    </row>
    <row r="1448" spans="2:2" x14ac:dyDescent="0.2">
      <c r="B1448" s="27"/>
    </row>
    <row r="1449" spans="2:2" x14ac:dyDescent="0.2">
      <c r="B1449" s="27"/>
    </row>
    <row r="1450" spans="2:2" x14ac:dyDescent="0.2">
      <c r="B1450" s="27"/>
    </row>
    <row r="1451" spans="2:2" x14ac:dyDescent="0.2">
      <c r="B1451" s="27"/>
    </row>
    <row r="1452" spans="2:2" x14ac:dyDescent="0.2">
      <c r="B1452" s="27"/>
    </row>
    <row r="1453" spans="2:2" x14ac:dyDescent="0.2">
      <c r="B1453" s="27"/>
    </row>
    <row r="1454" spans="2:2" x14ac:dyDescent="0.2">
      <c r="B1454" s="27"/>
    </row>
    <row r="1455" spans="2:2" x14ac:dyDescent="0.2">
      <c r="B1455" s="27"/>
    </row>
    <row r="1456" spans="2:2" x14ac:dyDescent="0.2">
      <c r="B1456" s="27"/>
    </row>
    <row r="1457" spans="2:2" x14ac:dyDescent="0.2">
      <c r="B1457" s="27"/>
    </row>
    <row r="1458" spans="2:2" x14ac:dyDescent="0.2">
      <c r="B1458" s="27"/>
    </row>
    <row r="1459" spans="2:2" x14ac:dyDescent="0.2">
      <c r="B1459" s="27"/>
    </row>
    <row r="1460" spans="2:2" x14ac:dyDescent="0.2">
      <c r="B1460" s="27"/>
    </row>
    <row r="1461" spans="2:2" x14ac:dyDescent="0.2">
      <c r="B1461" s="27"/>
    </row>
    <row r="1462" spans="2:2" x14ac:dyDescent="0.2">
      <c r="B1462" s="27"/>
    </row>
    <row r="1463" spans="2:2" x14ac:dyDescent="0.2">
      <c r="B1463" s="27"/>
    </row>
    <row r="1464" spans="2:2" x14ac:dyDescent="0.2">
      <c r="B1464" s="27"/>
    </row>
    <row r="1465" spans="2:2" x14ac:dyDescent="0.2">
      <c r="B1465" s="27"/>
    </row>
    <row r="1466" spans="2:2" x14ac:dyDescent="0.2">
      <c r="B1466" s="27"/>
    </row>
    <row r="1467" spans="2:2" x14ac:dyDescent="0.2">
      <c r="B1467" s="27"/>
    </row>
    <row r="1468" spans="2:2" x14ac:dyDescent="0.2">
      <c r="B1468" s="27"/>
    </row>
    <row r="1469" spans="2:2" x14ac:dyDescent="0.2">
      <c r="B1469" s="27"/>
    </row>
    <row r="1470" spans="2:2" x14ac:dyDescent="0.2">
      <c r="B1470" s="27"/>
    </row>
    <row r="1471" spans="2:2" x14ac:dyDescent="0.2">
      <c r="B1471" s="27"/>
    </row>
    <row r="1472" spans="2:2" x14ac:dyDescent="0.2">
      <c r="B1472" s="27"/>
    </row>
    <row r="1473" spans="2:2" x14ac:dyDescent="0.2">
      <c r="B1473" s="27"/>
    </row>
    <row r="1474" spans="2:2" x14ac:dyDescent="0.2">
      <c r="B1474" s="27"/>
    </row>
    <row r="1475" spans="2:2" x14ac:dyDescent="0.2">
      <c r="B1475" s="27"/>
    </row>
    <row r="1476" spans="2:2" x14ac:dyDescent="0.2">
      <c r="B1476" s="27"/>
    </row>
    <row r="1477" spans="2:2" x14ac:dyDescent="0.2">
      <c r="B1477" s="27"/>
    </row>
    <row r="1478" spans="2:2" x14ac:dyDescent="0.2">
      <c r="B1478" s="27"/>
    </row>
    <row r="1479" spans="2:2" x14ac:dyDescent="0.2">
      <c r="B1479" s="27"/>
    </row>
    <row r="1480" spans="2:2" x14ac:dyDescent="0.2">
      <c r="B1480" s="27"/>
    </row>
    <row r="1481" spans="2:2" x14ac:dyDescent="0.2">
      <c r="B1481" s="27"/>
    </row>
    <row r="1482" spans="2:2" x14ac:dyDescent="0.2">
      <c r="B1482" s="27"/>
    </row>
    <row r="1483" spans="2:2" x14ac:dyDescent="0.2">
      <c r="B1483" s="27"/>
    </row>
    <row r="1484" spans="2:2" x14ac:dyDescent="0.2">
      <c r="B1484" s="27"/>
    </row>
    <row r="1485" spans="2:2" x14ac:dyDescent="0.2">
      <c r="B1485" s="27"/>
    </row>
    <row r="1486" spans="2:2" x14ac:dyDescent="0.2">
      <c r="B1486" s="27"/>
    </row>
    <row r="1487" spans="2:2" x14ac:dyDescent="0.2">
      <c r="B1487" s="27"/>
    </row>
    <row r="1488" spans="2:2" x14ac:dyDescent="0.2">
      <c r="B1488" s="27"/>
    </row>
    <row r="1489" spans="2:2" x14ac:dyDescent="0.2">
      <c r="B1489" s="27"/>
    </row>
    <row r="1490" spans="2:2" x14ac:dyDescent="0.2">
      <c r="B1490" s="27"/>
    </row>
    <row r="1491" spans="2:2" x14ac:dyDescent="0.2">
      <c r="B1491" s="27"/>
    </row>
    <row r="1492" spans="2:2" x14ac:dyDescent="0.2">
      <c r="B1492" s="27"/>
    </row>
    <row r="1493" spans="2:2" x14ac:dyDescent="0.2">
      <c r="B1493" s="27"/>
    </row>
    <row r="1494" spans="2:2" x14ac:dyDescent="0.2">
      <c r="B1494" s="27"/>
    </row>
    <row r="1495" spans="2:2" x14ac:dyDescent="0.2">
      <c r="B1495" s="27"/>
    </row>
    <row r="1496" spans="2:2" x14ac:dyDescent="0.2">
      <c r="B1496" s="27"/>
    </row>
    <row r="1497" spans="2:2" x14ac:dyDescent="0.2">
      <c r="B1497" s="27"/>
    </row>
    <row r="1498" spans="2:2" x14ac:dyDescent="0.2">
      <c r="B1498" s="27"/>
    </row>
    <row r="1499" spans="2:2" x14ac:dyDescent="0.2">
      <c r="B1499" s="27"/>
    </row>
    <row r="1500" spans="2:2" x14ac:dyDescent="0.2">
      <c r="B1500" s="27"/>
    </row>
    <row r="1501" spans="2:2" x14ac:dyDescent="0.2">
      <c r="B1501" s="27"/>
    </row>
    <row r="1502" spans="2:2" x14ac:dyDescent="0.2">
      <c r="B1502" s="27"/>
    </row>
    <row r="1503" spans="2:2" x14ac:dyDescent="0.2">
      <c r="B1503" s="27"/>
    </row>
    <row r="1504" spans="2:2" x14ac:dyDescent="0.2">
      <c r="B1504" s="27"/>
    </row>
    <row r="1505" spans="2:2" x14ac:dyDescent="0.2">
      <c r="B1505" s="27"/>
    </row>
    <row r="1506" spans="2:2" x14ac:dyDescent="0.2">
      <c r="B1506" s="27"/>
    </row>
    <row r="1507" spans="2:2" x14ac:dyDescent="0.2">
      <c r="B1507" s="27"/>
    </row>
    <row r="1508" spans="2:2" x14ac:dyDescent="0.2">
      <c r="B1508" s="27"/>
    </row>
    <row r="1509" spans="2:2" x14ac:dyDescent="0.2">
      <c r="B1509" s="27"/>
    </row>
    <row r="1510" spans="2:2" x14ac:dyDescent="0.2">
      <c r="B1510" s="27"/>
    </row>
    <row r="1511" spans="2:2" x14ac:dyDescent="0.2">
      <c r="B1511" s="27"/>
    </row>
    <row r="1512" spans="2:2" x14ac:dyDescent="0.2">
      <c r="B1512" s="27"/>
    </row>
    <row r="1513" spans="2:2" x14ac:dyDescent="0.2">
      <c r="B1513" s="27"/>
    </row>
    <row r="1514" spans="2:2" x14ac:dyDescent="0.2">
      <c r="B1514" s="27"/>
    </row>
    <row r="1515" spans="2:2" x14ac:dyDescent="0.2">
      <c r="B1515" s="27"/>
    </row>
    <row r="1516" spans="2:2" x14ac:dyDescent="0.2">
      <c r="B1516" s="27"/>
    </row>
    <row r="1517" spans="2:2" x14ac:dyDescent="0.2">
      <c r="B1517" s="27"/>
    </row>
    <row r="1518" spans="2:2" x14ac:dyDescent="0.2">
      <c r="B1518" s="27"/>
    </row>
    <row r="1519" spans="2:2" x14ac:dyDescent="0.2">
      <c r="B1519" s="27"/>
    </row>
    <row r="1520" spans="2:2" x14ac:dyDescent="0.2">
      <c r="B1520" s="27"/>
    </row>
    <row r="1521" spans="2:2" x14ac:dyDescent="0.2">
      <c r="B1521" s="27"/>
    </row>
    <row r="1522" spans="2:2" x14ac:dyDescent="0.2">
      <c r="B1522" s="27"/>
    </row>
    <row r="1523" spans="2:2" x14ac:dyDescent="0.2">
      <c r="B1523" s="27"/>
    </row>
    <row r="1524" spans="2:2" x14ac:dyDescent="0.2">
      <c r="B1524" s="27"/>
    </row>
    <row r="1525" spans="2:2" x14ac:dyDescent="0.2">
      <c r="B1525" s="27"/>
    </row>
    <row r="1526" spans="2:2" x14ac:dyDescent="0.2">
      <c r="B1526" s="27"/>
    </row>
    <row r="1527" spans="2:2" x14ac:dyDescent="0.2">
      <c r="B1527" s="27"/>
    </row>
    <row r="1528" spans="2:2" x14ac:dyDescent="0.2">
      <c r="B1528" s="27"/>
    </row>
    <row r="1529" spans="2:2" x14ac:dyDescent="0.2">
      <c r="B1529" s="27"/>
    </row>
    <row r="1530" spans="2:2" x14ac:dyDescent="0.2">
      <c r="B1530" s="27"/>
    </row>
    <row r="1531" spans="2:2" x14ac:dyDescent="0.2">
      <c r="B1531" s="27"/>
    </row>
    <row r="1532" spans="2:2" x14ac:dyDescent="0.2">
      <c r="B1532" s="27"/>
    </row>
    <row r="1533" spans="2:2" x14ac:dyDescent="0.2">
      <c r="B1533" s="27"/>
    </row>
    <row r="1534" spans="2:2" x14ac:dyDescent="0.2">
      <c r="B1534" s="27"/>
    </row>
    <row r="1535" spans="2:2" x14ac:dyDescent="0.2">
      <c r="B1535" s="27"/>
    </row>
    <row r="1536" spans="2:2" x14ac:dyDescent="0.2">
      <c r="B1536" s="27"/>
    </row>
    <row r="1537" spans="2:2" x14ac:dyDescent="0.2">
      <c r="B1537" s="27"/>
    </row>
    <row r="1538" spans="2:2" x14ac:dyDescent="0.2">
      <c r="B1538" s="27"/>
    </row>
    <row r="1539" spans="2:2" x14ac:dyDescent="0.2">
      <c r="B1539" s="27"/>
    </row>
    <row r="1540" spans="2:2" x14ac:dyDescent="0.2">
      <c r="B1540" s="27"/>
    </row>
    <row r="1541" spans="2:2" x14ac:dyDescent="0.2">
      <c r="B1541" s="27"/>
    </row>
    <row r="1542" spans="2:2" x14ac:dyDescent="0.2">
      <c r="B1542" s="27"/>
    </row>
    <row r="1543" spans="2:2" x14ac:dyDescent="0.2">
      <c r="B1543" s="27"/>
    </row>
    <row r="1544" spans="2:2" x14ac:dyDescent="0.2">
      <c r="B1544" s="27"/>
    </row>
    <row r="1545" spans="2:2" x14ac:dyDescent="0.2">
      <c r="B1545" s="27"/>
    </row>
    <row r="1546" spans="2:2" x14ac:dyDescent="0.2">
      <c r="B1546" s="27"/>
    </row>
    <row r="1547" spans="2:2" x14ac:dyDescent="0.2">
      <c r="B1547" s="27"/>
    </row>
    <row r="1548" spans="2:2" x14ac:dyDescent="0.2">
      <c r="B1548" s="27"/>
    </row>
    <row r="1549" spans="2:2" x14ac:dyDescent="0.2">
      <c r="B1549" s="27"/>
    </row>
    <row r="1550" spans="2:2" x14ac:dyDescent="0.2">
      <c r="B1550" s="27"/>
    </row>
    <row r="1551" spans="2:2" x14ac:dyDescent="0.2">
      <c r="B1551" s="27"/>
    </row>
    <row r="1552" spans="2:2" x14ac:dyDescent="0.2">
      <c r="B1552" s="27"/>
    </row>
    <row r="1553" spans="2:2" x14ac:dyDescent="0.2">
      <c r="B1553" s="27"/>
    </row>
    <row r="1554" spans="2:2" x14ac:dyDescent="0.2">
      <c r="B1554" s="27"/>
    </row>
    <row r="1555" spans="2:2" x14ac:dyDescent="0.2">
      <c r="B1555" s="27"/>
    </row>
    <row r="1556" spans="2:2" x14ac:dyDescent="0.2">
      <c r="B1556" s="27"/>
    </row>
    <row r="1557" spans="2:2" x14ac:dyDescent="0.2">
      <c r="B1557" s="27"/>
    </row>
    <row r="1558" spans="2:2" x14ac:dyDescent="0.2">
      <c r="B1558" s="27"/>
    </row>
    <row r="1559" spans="2:2" x14ac:dyDescent="0.2">
      <c r="B1559" s="27"/>
    </row>
    <row r="1560" spans="2:2" x14ac:dyDescent="0.2">
      <c r="B1560" s="27"/>
    </row>
    <row r="1561" spans="2:2" x14ac:dyDescent="0.2">
      <c r="B1561" s="27"/>
    </row>
    <row r="1562" spans="2:2" x14ac:dyDescent="0.2">
      <c r="B1562" s="27"/>
    </row>
    <row r="1563" spans="2:2" x14ac:dyDescent="0.2">
      <c r="B1563" s="27"/>
    </row>
    <row r="1564" spans="2:2" x14ac:dyDescent="0.2">
      <c r="B1564" s="27"/>
    </row>
    <row r="1565" spans="2:2" x14ac:dyDescent="0.2">
      <c r="B1565" s="27"/>
    </row>
    <row r="1566" spans="2:2" x14ac:dyDescent="0.2">
      <c r="B1566" s="27"/>
    </row>
    <row r="1567" spans="2:2" x14ac:dyDescent="0.2">
      <c r="B1567" s="27"/>
    </row>
    <row r="1568" spans="2:2" x14ac:dyDescent="0.2">
      <c r="B1568" s="27"/>
    </row>
    <row r="1569" spans="2:2" x14ac:dyDescent="0.2">
      <c r="B1569" s="27"/>
    </row>
    <row r="1570" spans="2:2" x14ac:dyDescent="0.2">
      <c r="B1570" s="27"/>
    </row>
    <row r="1571" spans="2:2" x14ac:dyDescent="0.2">
      <c r="B1571" s="27"/>
    </row>
    <row r="1572" spans="2:2" x14ac:dyDescent="0.2">
      <c r="B1572" s="27"/>
    </row>
    <row r="1573" spans="2:2" x14ac:dyDescent="0.2">
      <c r="B1573" s="27"/>
    </row>
    <row r="1574" spans="2:2" x14ac:dyDescent="0.2">
      <c r="B1574" s="27"/>
    </row>
    <row r="1575" spans="2:2" x14ac:dyDescent="0.2">
      <c r="B1575" s="27"/>
    </row>
    <row r="1576" spans="2:2" x14ac:dyDescent="0.2">
      <c r="B1576" s="27"/>
    </row>
    <row r="1577" spans="2:2" x14ac:dyDescent="0.2">
      <c r="B1577" s="27"/>
    </row>
    <row r="1578" spans="2:2" x14ac:dyDescent="0.2">
      <c r="B1578" s="27"/>
    </row>
    <row r="1579" spans="2:2" x14ac:dyDescent="0.2">
      <c r="B1579" s="27"/>
    </row>
    <row r="1580" spans="2:2" x14ac:dyDescent="0.2">
      <c r="B1580" s="27"/>
    </row>
    <row r="1581" spans="2:2" x14ac:dyDescent="0.2">
      <c r="B1581" s="27"/>
    </row>
    <row r="1582" spans="2:2" x14ac:dyDescent="0.2">
      <c r="B1582" s="27"/>
    </row>
    <row r="1583" spans="2:2" x14ac:dyDescent="0.2">
      <c r="B1583" s="27"/>
    </row>
    <row r="1584" spans="2:2" x14ac:dyDescent="0.2">
      <c r="B1584" s="27"/>
    </row>
    <row r="1585" spans="2:2" x14ac:dyDescent="0.2">
      <c r="B1585" s="27"/>
    </row>
    <row r="1586" spans="2:2" x14ac:dyDescent="0.2">
      <c r="B1586" s="27"/>
    </row>
    <row r="1587" spans="2:2" x14ac:dyDescent="0.2">
      <c r="B1587" s="27"/>
    </row>
    <row r="1588" spans="2:2" x14ac:dyDescent="0.2">
      <c r="B1588" s="27"/>
    </row>
    <row r="1589" spans="2:2" x14ac:dyDescent="0.2">
      <c r="B1589" s="27"/>
    </row>
    <row r="1590" spans="2:2" x14ac:dyDescent="0.2">
      <c r="B1590" s="27"/>
    </row>
    <row r="1591" spans="2:2" x14ac:dyDescent="0.2">
      <c r="B1591" s="27"/>
    </row>
    <row r="1592" spans="2:2" x14ac:dyDescent="0.2">
      <c r="B1592" s="27"/>
    </row>
    <row r="1593" spans="2:2" x14ac:dyDescent="0.2">
      <c r="B1593" s="27"/>
    </row>
    <row r="1594" spans="2:2" x14ac:dyDescent="0.2">
      <c r="B1594" s="27"/>
    </row>
    <row r="1595" spans="2:2" x14ac:dyDescent="0.2">
      <c r="B1595" s="27"/>
    </row>
    <row r="1596" spans="2:2" x14ac:dyDescent="0.2">
      <c r="B1596" s="27"/>
    </row>
    <row r="1597" spans="2:2" x14ac:dyDescent="0.2">
      <c r="B1597" s="27"/>
    </row>
    <row r="1598" spans="2:2" x14ac:dyDescent="0.2">
      <c r="B1598" s="27"/>
    </row>
    <row r="1599" spans="2:2" x14ac:dyDescent="0.2">
      <c r="B1599" s="27"/>
    </row>
    <row r="1600" spans="2:2" x14ac:dyDescent="0.2">
      <c r="B1600" s="27"/>
    </row>
    <row r="1601" spans="2:2" x14ac:dyDescent="0.2">
      <c r="B1601" s="27"/>
    </row>
    <row r="1602" spans="2:2" x14ac:dyDescent="0.2">
      <c r="B1602" s="27"/>
    </row>
    <row r="1603" spans="2:2" x14ac:dyDescent="0.2">
      <c r="B1603" s="27"/>
    </row>
    <row r="1604" spans="2:2" x14ac:dyDescent="0.2">
      <c r="B1604" s="27"/>
    </row>
    <row r="1605" spans="2:2" x14ac:dyDescent="0.2">
      <c r="B1605" s="27"/>
    </row>
    <row r="1606" spans="2:2" x14ac:dyDescent="0.2">
      <c r="B1606" s="27"/>
    </row>
    <row r="1607" spans="2:2" x14ac:dyDescent="0.2">
      <c r="B1607" s="27"/>
    </row>
    <row r="1608" spans="2:2" x14ac:dyDescent="0.2">
      <c r="B1608" s="27"/>
    </row>
    <row r="1609" spans="2:2" x14ac:dyDescent="0.2">
      <c r="B1609" s="27"/>
    </row>
    <row r="1610" spans="2:2" x14ac:dyDescent="0.2">
      <c r="B1610" s="27"/>
    </row>
    <row r="1611" spans="2:2" x14ac:dyDescent="0.2">
      <c r="B1611" s="27"/>
    </row>
    <row r="1612" spans="2:2" x14ac:dyDescent="0.2">
      <c r="B1612" s="27"/>
    </row>
    <row r="1613" spans="2:2" x14ac:dyDescent="0.2">
      <c r="B1613" s="27"/>
    </row>
    <row r="1614" spans="2:2" x14ac:dyDescent="0.2">
      <c r="B1614" s="27"/>
    </row>
    <row r="1615" spans="2:2" x14ac:dyDescent="0.2">
      <c r="B1615" s="27"/>
    </row>
    <row r="1616" spans="2:2" x14ac:dyDescent="0.2">
      <c r="B1616" s="27"/>
    </row>
    <row r="1617" spans="2:2" x14ac:dyDescent="0.2">
      <c r="B1617" s="27"/>
    </row>
    <row r="1618" spans="2:2" x14ac:dyDescent="0.2">
      <c r="B1618" s="27"/>
    </row>
    <row r="1619" spans="2:2" x14ac:dyDescent="0.2">
      <c r="B1619" s="27"/>
    </row>
    <row r="1620" spans="2:2" x14ac:dyDescent="0.2">
      <c r="B1620" s="27"/>
    </row>
    <row r="1621" spans="2:2" x14ac:dyDescent="0.2">
      <c r="B1621" s="27"/>
    </row>
    <row r="1622" spans="2:2" x14ac:dyDescent="0.2">
      <c r="B1622" s="27"/>
    </row>
    <row r="1623" spans="2:2" x14ac:dyDescent="0.2">
      <c r="B1623" s="27"/>
    </row>
    <row r="1624" spans="2:2" x14ac:dyDescent="0.2">
      <c r="B1624" s="27"/>
    </row>
    <row r="1625" spans="2:2" x14ac:dyDescent="0.2">
      <c r="B1625" s="27"/>
    </row>
    <row r="1626" spans="2:2" x14ac:dyDescent="0.2">
      <c r="B1626" s="27"/>
    </row>
    <row r="1627" spans="2:2" x14ac:dyDescent="0.2">
      <c r="B1627" s="27"/>
    </row>
    <row r="1628" spans="2:2" x14ac:dyDescent="0.2">
      <c r="B1628" s="27"/>
    </row>
    <row r="1629" spans="2:2" x14ac:dyDescent="0.2">
      <c r="B1629" s="27"/>
    </row>
    <row r="1630" spans="2:2" x14ac:dyDescent="0.2">
      <c r="B1630" s="27"/>
    </row>
    <row r="1631" spans="2:2" x14ac:dyDescent="0.2">
      <c r="B1631" s="27"/>
    </row>
    <row r="1632" spans="2:2" x14ac:dyDescent="0.2">
      <c r="B1632" s="27"/>
    </row>
    <row r="1633" spans="2:2" x14ac:dyDescent="0.2">
      <c r="B1633" s="27"/>
    </row>
    <row r="1634" spans="2:2" x14ac:dyDescent="0.2">
      <c r="B1634" s="27"/>
    </row>
    <row r="1635" spans="2:2" x14ac:dyDescent="0.2">
      <c r="B1635" s="27"/>
    </row>
    <row r="1636" spans="2:2" x14ac:dyDescent="0.2">
      <c r="B1636" s="27"/>
    </row>
    <row r="1637" spans="2:2" x14ac:dyDescent="0.2">
      <c r="B1637" s="27"/>
    </row>
    <row r="1638" spans="2:2" x14ac:dyDescent="0.2">
      <c r="B1638" s="27"/>
    </row>
    <row r="1639" spans="2:2" x14ac:dyDescent="0.2">
      <c r="B1639" s="27"/>
    </row>
    <row r="1640" spans="2:2" x14ac:dyDescent="0.2">
      <c r="B1640" s="27"/>
    </row>
    <row r="1641" spans="2:2" x14ac:dyDescent="0.2">
      <c r="B1641" s="27"/>
    </row>
    <row r="1642" spans="2:2" x14ac:dyDescent="0.2">
      <c r="B1642" s="27"/>
    </row>
    <row r="1643" spans="2:2" x14ac:dyDescent="0.2">
      <c r="B1643" s="27"/>
    </row>
    <row r="1644" spans="2:2" x14ac:dyDescent="0.2">
      <c r="B1644" s="27"/>
    </row>
    <row r="1645" spans="2:2" x14ac:dyDescent="0.2">
      <c r="B1645" s="27"/>
    </row>
    <row r="1646" spans="2:2" x14ac:dyDescent="0.2">
      <c r="B1646" s="27"/>
    </row>
    <row r="1647" spans="2:2" x14ac:dyDescent="0.2">
      <c r="B1647" s="27"/>
    </row>
    <row r="1648" spans="2:2" x14ac:dyDescent="0.2">
      <c r="B1648" s="27"/>
    </row>
    <row r="1649" spans="2:2" x14ac:dyDescent="0.2">
      <c r="B1649" s="27"/>
    </row>
    <row r="1650" spans="2:2" x14ac:dyDescent="0.2">
      <c r="B1650" s="27"/>
    </row>
    <row r="1651" spans="2:2" x14ac:dyDescent="0.2">
      <c r="B1651" s="27"/>
    </row>
    <row r="1652" spans="2:2" x14ac:dyDescent="0.2">
      <c r="B1652" s="27"/>
    </row>
    <row r="1653" spans="2:2" x14ac:dyDescent="0.2">
      <c r="B1653" s="27"/>
    </row>
    <row r="1654" spans="2:2" x14ac:dyDescent="0.2">
      <c r="B1654" s="27"/>
    </row>
    <row r="1655" spans="2:2" x14ac:dyDescent="0.2">
      <c r="B1655" s="27"/>
    </row>
    <row r="1656" spans="2:2" x14ac:dyDescent="0.2">
      <c r="B1656" s="27"/>
    </row>
    <row r="1657" spans="2:2" x14ac:dyDescent="0.2">
      <c r="B1657" s="27"/>
    </row>
    <row r="1658" spans="2:2" x14ac:dyDescent="0.2">
      <c r="B1658" s="27"/>
    </row>
    <row r="1659" spans="2:2" x14ac:dyDescent="0.2">
      <c r="B1659" s="27"/>
    </row>
    <row r="1660" spans="2:2" x14ac:dyDescent="0.2">
      <c r="B1660" s="27"/>
    </row>
    <row r="1661" spans="2:2" x14ac:dyDescent="0.2">
      <c r="B1661" s="27"/>
    </row>
    <row r="1662" spans="2:2" x14ac:dyDescent="0.2">
      <c r="B1662" s="27"/>
    </row>
    <row r="1663" spans="2:2" x14ac:dyDescent="0.2">
      <c r="B1663" s="27"/>
    </row>
    <row r="1664" spans="2:2" x14ac:dyDescent="0.2">
      <c r="B1664" s="27"/>
    </row>
    <row r="1665" spans="2:2" x14ac:dyDescent="0.2">
      <c r="B1665" s="27"/>
    </row>
    <row r="1666" spans="2:2" x14ac:dyDescent="0.2">
      <c r="B1666" s="27"/>
    </row>
    <row r="1667" spans="2:2" x14ac:dyDescent="0.2">
      <c r="B1667" s="27"/>
    </row>
    <row r="1668" spans="2:2" x14ac:dyDescent="0.2">
      <c r="B1668" s="27"/>
    </row>
    <row r="1669" spans="2:2" x14ac:dyDescent="0.2">
      <c r="B1669" s="27"/>
    </row>
    <row r="1670" spans="2:2" x14ac:dyDescent="0.2">
      <c r="B1670" s="27"/>
    </row>
    <row r="1671" spans="2:2" x14ac:dyDescent="0.2">
      <c r="B1671" s="27"/>
    </row>
    <row r="1672" spans="2:2" x14ac:dyDescent="0.2">
      <c r="B1672" s="27"/>
    </row>
    <row r="1673" spans="2:2" x14ac:dyDescent="0.2">
      <c r="B1673" s="27"/>
    </row>
    <row r="1674" spans="2:2" x14ac:dyDescent="0.2">
      <c r="B1674" s="27"/>
    </row>
    <row r="1675" spans="2:2" x14ac:dyDescent="0.2">
      <c r="B1675" s="27"/>
    </row>
    <row r="1676" spans="2:2" x14ac:dyDescent="0.2">
      <c r="B1676" s="27"/>
    </row>
    <row r="1677" spans="2:2" x14ac:dyDescent="0.2">
      <c r="B1677" s="27"/>
    </row>
    <row r="1678" spans="2:2" x14ac:dyDescent="0.2">
      <c r="B1678" s="27"/>
    </row>
    <row r="1679" spans="2:2" x14ac:dyDescent="0.2">
      <c r="B1679" s="27"/>
    </row>
    <row r="1680" spans="2:2" x14ac:dyDescent="0.2">
      <c r="B1680" s="27"/>
    </row>
    <row r="1681" spans="2:2" x14ac:dyDescent="0.2">
      <c r="B1681" s="27"/>
    </row>
    <row r="1682" spans="2:2" x14ac:dyDescent="0.2">
      <c r="B1682" s="27"/>
    </row>
    <row r="1683" spans="2:2" x14ac:dyDescent="0.2">
      <c r="B1683" s="27"/>
    </row>
    <row r="1684" spans="2:2" x14ac:dyDescent="0.2">
      <c r="B1684" s="27"/>
    </row>
    <row r="1685" spans="2:2" x14ac:dyDescent="0.2">
      <c r="B1685" s="27"/>
    </row>
    <row r="1686" spans="2:2" x14ac:dyDescent="0.2">
      <c r="B1686" s="27"/>
    </row>
    <row r="1687" spans="2:2" x14ac:dyDescent="0.2">
      <c r="B1687" s="27"/>
    </row>
    <row r="1688" spans="2:2" x14ac:dyDescent="0.2">
      <c r="B1688" s="27"/>
    </row>
    <row r="1689" spans="2:2" x14ac:dyDescent="0.2">
      <c r="B1689" s="27"/>
    </row>
    <row r="1690" spans="2:2" x14ac:dyDescent="0.2">
      <c r="B1690" s="27"/>
    </row>
    <row r="1691" spans="2:2" x14ac:dyDescent="0.2">
      <c r="B1691" s="27"/>
    </row>
    <row r="1692" spans="2:2" x14ac:dyDescent="0.2">
      <c r="B1692" s="27"/>
    </row>
    <row r="1693" spans="2:2" x14ac:dyDescent="0.2">
      <c r="B1693" s="27"/>
    </row>
    <row r="1694" spans="2:2" x14ac:dyDescent="0.2">
      <c r="B1694" s="27"/>
    </row>
    <row r="1695" spans="2:2" x14ac:dyDescent="0.2">
      <c r="B1695" s="27"/>
    </row>
    <row r="1696" spans="2:2" x14ac:dyDescent="0.2">
      <c r="B1696" s="27"/>
    </row>
    <row r="1697" spans="2:2" x14ac:dyDescent="0.2">
      <c r="B1697" s="27"/>
    </row>
    <row r="1698" spans="2:2" x14ac:dyDescent="0.2">
      <c r="B1698" s="27"/>
    </row>
    <row r="1699" spans="2:2" x14ac:dyDescent="0.2">
      <c r="B1699" s="27"/>
    </row>
    <row r="1700" spans="2:2" x14ac:dyDescent="0.2">
      <c r="B1700" s="27"/>
    </row>
    <row r="1701" spans="2:2" x14ac:dyDescent="0.2">
      <c r="B1701" s="27"/>
    </row>
    <row r="1702" spans="2:2" x14ac:dyDescent="0.2">
      <c r="B1702" s="27"/>
    </row>
    <row r="1703" spans="2:2" x14ac:dyDescent="0.2">
      <c r="B1703" s="27"/>
    </row>
    <row r="1704" spans="2:2" x14ac:dyDescent="0.2">
      <c r="B1704" s="27"/>
    </row>
    <row r="1705" spans="2:2" x14ac:dyDescent="0.2">
      <c r="B1705" s="27"/>
    </row>
    <row r="1706" spans="2:2" x14ac:dyDescent="0.2">
      <c r="B1706" s="27"/>
    </row>
    <row r="1707" spans="2:2" x14ac:dyDescent="0.2">
      <c r="B1707" s="27"/>
    </row>
    <row r="1708" spans="2:2" x14ac:dyDescent="0.2">
      <c r="B1708" s="27"/>
    </row>
    <row r="1709" spans="2:2" x14ac:dyDescent="0.2">
      <c r="B1709" s="27"/>
    </row>
    <row r="1710" spans="2:2" x14ac:dyDescent="0.2">
      <c r="B1710" s="27"/>
    </row>
    <row r="1711" spans="2:2" x14ac:dyDescent="0.2">
      <c r="B1711" s="27"/>
    </row>
    <row r="1712" spans="2:2" x14ac:dyDescent="0.2">
      <c r="B1712" s="27"/>
    </row>
    <row r="1713" spans="2:2" x14ac:dyDescent="0.2">
      <c r="B1713" s="27"/>
    </row>
    <row r="1714" spans="2:2" x14ac:dyDescent="0.2">
      <c r="B1714" s="27"/>
    </row>
    <row r="1715" spans="2:2" x14ac:dyDescent="0.2">
      <c r="B1715" s="27"/>
    </row>
    <row r="1716" spans="2:2" x14ac:dyDescent="0.2">
      <c r="B1716" s="27"/>
    </row>
    <row r="1717" spans="2:2" x14ac:dyDescent="0.2">
      <c r="B1717" s="27"/>
    </row>
    <row r="1718" spans="2:2" x14ac:dyDescent="0.2">
      <c r="B1718" s="27"/>
    </row>
    <row r="1719" spans="2:2" x14ac:dyDescent="0.2">
      <c r="B1719" s="27"/>
    </row>
    <row r="1720" spans="2:2" x14ac:dyDescent="0.2">
      <c r="B1720" s="27"/>
    </row>
    <row r="1721" spans="2:2" x14ac:dyDescent="0.2">
      <c r="B1721" s="27"/>
    </row>
    <row r="1722" spans="2:2" x14ac:dyDescent="0.2">
      <c r="B1722" s="27"/>
    </row>
    <row r="1723" spans="2:2" x14ac:dyDescent="0.2">
      <c r="B1723" s="27"/>
    </row>
    <row r="1724" spans="2:2" x14ac:dyDescent="0.2">
      <c r="B1724" s="27"/>
    </row>
    <row r="1725" spans="2:2" x14ac:dyDescent="0.2">
      <c r="B1725" s="27"/>
    </row>
    <row r="1726" spans="2:2" x14ac:dyDescent="0.2">
      <c r="B1726" s="27"/>
    </row>
    <row r="1727" spans="2:2" x14ac:dyDescent="0.2">
      <c r="B1727" s="27"/>
    </row>
    <row r="1728" spans="2:2" x14ac:dyDescent="0.2">
      <c r="B1728" s="27"/>
    </row>
    <row r="1729" spans="2:2" x14ac:dyDescent="0.2">
      <c r="B1729" s="27"/>
    </row>
    <row r="1730" spans="2:2" x14ac:dyDescent="0.2">
      <c r="B1730" s="27"/>
    </row>
    <row r="1731" spans="2:2" x14ac:dyDescent="0.2">
      <c r="B1731" s="27"/>
    </row>
    <row r="1732" spans="2:2" x14ac:dyDescent="0.2">
      <c r="B1732" s="27"/>
    </row>
    <row r="1733" spans="2:2" x14ac:dyDescent="0.2">
      <c r="B1733" s="27"/>
    </row>
    <row r="1734" spans="2:2" x14ac:dyDescent="0.2">
      <c r="B1734" s="27"/>
    </row>
    <row r="1735" spans="2:2" x14ac:dyDescent="0.2">
      <c r="B1735" s="27"/>
    </row>
    <row r="1736" spans="2:2" x14ac:dyDescent="0.2">
      <c r="B1736" s="27"/>
    </row>
    <row r="1737" spans="2:2" x14ac:dyDescent="0.2">
      <c r="B1737" s="27"/>
    </row>
    <row r="1738" spans="2:2" x14ac:dyDescent="0.2">
      <c r="B1738" s="27"/>
    </row>
    <row r="1739" spans="2:2" x14ac:dyDescent="0.2">
      <c r="B1739" s="27"/>
    </row>
    <row r="1740" spans="2:2" x14ac:dyDescent="0.2">
      <c r="B1740" s="27"/>
    </row>
    <row r="1741" spans="2:2" x14ac:dyDescent="0.2">
      <c r="B1741" s="27"/>
    </row>
    <row r="1742" spans="2:2" x14ac:dyDescent="0.2">
      <c r="B1742" s="27"/>
    </row>
    <row r="1743" spans="2:2" x14ac:dyDescent="0.2">
      <c r="B1743" s="27"/>
    </row>
    <row r="1744" spans="2:2" x14ac:dyDescent="0.2">
      <c r="B1744" s="27"/>
    </row>
    <row r="1745" spans="2:2" x14ac:dyDescent="0.2">
      <c r="B1745" s="27"/>
    </row>
    <row r="1746" spans="2:2" x14ac:dyDescent="0.2">
      <c r="B1746" s="27"/>
    </row>
    <row r="1747" spans="2:2" x14ac:dyDescent="0.2">
      <c r="B1747" s="27"/>
    </row>
    <row r="1748" spans="2:2" x14ac:dyDescent="0.2">
      <c r="B1748" s="27"/>
    </row>
    <row r="1749" spans="2:2" x14ac:dyDescent="0.2">
      <c r="B1749" s="27"/>
    </row>
    <row r="1750" spans="2:2" x14ac:dyDescent="0.2">
      <c r="B1750" s="27"/>
    </row>
    <row r="1751" spans="2:2" x14ac:dyDescent="0.2">
      <c r="B1751" s="27"/>
    </row>
    <row r="1752" spans="2:2" x14ac:dyDescent="0.2">
      <c r="B1752" s="27"/>
    </row>
    <row r="1753" spans="2:2" x14ac:dyDescent="0.2">
      <c r="B1753" s="27"/>
    </row>
    <row r="1754" spans="2:2" x14ac:dyDescent="0.2">
      <c r="B1754" s="27"/>
    </row>
    <row r="1755" spans="2:2" x14ac:dyDescent="0.2">
      <c r="B1755" s="27"/>
    </row>
    <row r="1756" spans="2:2" x14ac:dyDescent="0.2">
      <c r="B1756" s="27"/>
    </row>
    <row r="1757" spans="2:2" x14ac:dyDescent="0.2">
      <c r="B1757" s="27"/>
    </row>
    <row r="1758" spans="2:2" x14ac:dyDescent="0.2">
      <c r="B1758" s="27"/>
    </row>
    <row r="1759" spans="2:2" x14ac:dyDescent="0.2">
      <c r="B1759" s="27"/>
    </row>
    <row r="1760" spans="2:2" x14ac:dyDescent="0.2">
      <c r="B1760" s="27"/>
    </row>
    <row r="1761" spans="2:2" x14ac:dyDescent="0.2">
      <c r="B1761" s="27"/>
    </row>
    <row r="1762" spans="2:2" x14ac:dyDescent="0.2">
      <c r="B1762" s="27"/>
    </row>
    <row r="1763" spans="2:2" x14ac:dyDescent="0.2">
      <c r="B1763" s="27"/>
    </row>
    <row r="1764" spans="2:2" x14ac:dyDescent="0.2">
      <c r="B1764" s="27"/>
    </row>
    <row r="1765" spans="2:2" x14ac:dyDescent="0.2">
      <c r="B1765" s="27"/>
    </row>
    <row r="1766" spans="2:2" x14ac:dyDescent="0.2">
      <c r="B1766" s="27"/>
    </row>
    <row r="1767" spans="2:2" x14ac:dyDescent="0.2">
      <c r="B1767" s="27"/>
    </row>
    <row r="1768" spans="2:2" x14ac:dyDescent="0.2">
      <c r="B1768" s="27"/>
    </row>
    <row r="1769" spans="2:2" x14ac:dyDescent="0.2">
      <c r="B1769" s="27"/>
    </row>
    <row r="1770" spans="2:2" x14ac:dyDescent="0.2">
      <c r="B1770" s="27"/>
    </row>
    <row r="1771" spans="2:2" x14ac:dyDescent="0.2">
      <c r="B1771" s="27"/>
    </row>
    <row r="1772" spans="2:2" x14ac:dyDescent="0.2">
      <c r="B1772" s="27"/>
    </row>
    <row r="1773" spans="2:2" x14ac:dyDescent="0.2">
      <c r="B1773" s="27"/>
    </row>
    <row r="1774" spans="2:2" x14ac:dyDescent="0.2">
      <c r="B1774" s="27"/>
    </row>
    <row r="1775" spans="2:2" x14ac:dyDescent="0.2">
      <c r="B1775" s="27"/>
    </row>
    <row r="1776" spans="2:2" x14ac:dyDescent="0.2">
      <c r="B1776" s="27"/>
    </row>
    <row r="1777" spans="2:2" x14ac:dyDescent="0.2">
      <c r="B1777" s="27"/>
    </row>
    <row r="1778" spans="2:2" x14ac:dyDescent="0.2">
      <c r="B1778" s="27"/>
    </row>
    <row r="1779" spans="2:2" x14ac:dyDescent="0.2">
      <c r="B1779" s="27"/>
    </row>
    <row r="1780" spans="2:2" x14ac:dyDescent="0.2">
      <c r="B1780" s="27"/>
    </row>
    <row r="1781" spans="2:2" x14ac:dyDescent="0.2">
      <c r="B1781" s="27"/>
    </row>
    <row r="1782" spans="2:2" x14ac:dyDescent="0.2">
      <c r="B1782" s="27"/>
    </row>
    <row r="1783" spans="2:2" x14ac:dyDescent="0.2">
      <c r="B1783" s="27"/>
    </row>
    <row r="1784" spans="2:2" x14ac:dyDescent="0.2">
      <c r="B1784" s="27"/>
    </row>
    <row r="1785" spans="2:2" x14ac:dyDescent="0.2">
      <c r="B1785" s="27"/>
    </row>
    <row r="1786" spans="2:2" x14ac:dyDescent="0.2">
      <c r="B1786" s="27"/>
    </row>
    <row r="1787" spans="2:2" x14ac:dyDescent="0.2">
      <c r="B1787" s="27"/>
    </row>
    <row r="1788" spans="2:2" x14ac:dyDescent="0.2">
      <c r="B1788" s="27"/>
    </row>
    <row r="1789" spans="2:2" x14ac:dyDescent="0.2">
      <c r="B1789" s="27"/>
    </row>
    <row r="1790" spans="2:2" x14ac:dyDescent="0.2">
      <c r="B1790" s="27"/>
    </row>
    <row r="1791" spans="2:2" x14ac:dyDescent="0.2">
      <c r="B1791" s="27"/>
    </row>
    <row r="1792" spans="2:2" x14ac:dyDescent="0.2">
      <c r="B1792" s="27"/>
    </row>
    <row r="1793" spans="2:2" x14ac:dyDescent="0.2">
      <c r="B1793" s="27"/>
    </row>
    <row r="1794" spans="2:2" x14ac:dyDescent="0.2">
      <c r="B1794" s="27"/>
    </row>
    <row r="1795" spans="2:2" x14ac:dyDescent="0.2">
      <c r="B1795" s="27"/>
    </row>
    <row r="1796" spans="2:2" x14ac:dyDescent="0.2">
      <c r="B1796" s="27"/>
    </row>
    <row r="1797" spans="2:2" x14ac:dyDescent="0.2">
      <c r="B1797" s="27"/>
    </row>
    <row r="1798" spans="2:2" x14ac:dyDescent="0.2">
      <c r="B1798" s="27"/>
    </row>
    <row r="1799" spans="2:2" x14ac:dyDescent="0.2">
      <c r="B1799" s="27"/>
    </row>
    <row r="1800" spans="2:2" x14ac:dyDescent="0.2">
      <c r="B1800" s="27"/>
    </row>
    <row r="1801" spans="2:2" x14ac:dyDescent="0.2">
      <c r="B1801" s="27"/>
    </row>
    <row r="1802" spans="2:2" x14ac:dyDescent="0.2">
      <c r="B1802" s="27"/>
    </row>
    <row r="1803" spans="2:2" x14ac:dyDescent="0.2">
      <c r="B1803" s="27"/>
    </row>
    <row r="1804" spans="2:2" x14ac:dyDescent="0.2">
      <c r="B1804" s="27"/>
    </row>
    <row r="1805" spans="2:2" x14ac:dyDescent="0.2">
      <c r="B1805" s="27"/>
    </row>
    <row r="1806" spans="2:2" x14ac:dyDescent="0.2">
      <c r="B1806" s="27"/>
    </row>
    <row r="1807" spans="2:2" x14ac:dyDescent="0.2">
      <c r="B1807" s="27"/>
    </row>
    <row r="1808" spans="2:2" x14ac:dyDescent="0.2">
      <c r="B1808" s="27"/>
    </row>
    <row r="1809" spans="2:2" x14ac:dyDescent="0.2">
      <c r="B1809" s="27"/>
    </row>
    <row r="1810" spans="2:2" x14ac:dyDescent="0.2">
      <c r="B1810" s="27"/>
    </row>
    <row r="1811" spans="2:2" x14ac:dyDescent="0.2">
      <c r="B1811" s="27"/>
    </row>
    <row r="1812" spans="2:2" x14ac:dyDescent="0.2">
      <c r="B1812" s="27"/>
    </row>
    <row r="1813" spans="2:2" x14ac:dyDescent="0.2">
      <c r="B1813" s="27"/>
    </row>
    <row r="1814" spans="2:2" x14ac:dyDescent="0.2">
      <c r="B1814" s="27"/>
    </row>
    <row r="1815" spans="2:2" x14ac:dyDescent="0.2">
      <c r="B1815" s="27"/>
    </row>
    <row r="1816" spans="2:2" x14ac:dyDescent="0.2">
      <c r="B1816" s="27"/>
    </row>
    <row r="1817" spans="2:2" x14ac:dyDescent="0.2">
      <c r="B1817" s="27"/>
    </row>
    <row r="1818" spans="2:2" x14ac:dyDescent="0.2">
      <c r="B1818" s="27"/>
    </row>
    <row r="1819" spans="2:2" x14ac:dyDescent="0.2">
      <c r="B1819" s="27"/>
    </row>
    <row r="1820" spans="2:2" x14ac:dyDescent="0.2">
      <c r="B1820" s="27"/>
    </row>
    <row r="1821" spans="2:2" x14ac:dyDescent="0.2">
      <c r="B1821" s="27"/>
    </row>
    <row r="1822" spans="2:2" x14ac:dyDescent="0.2">
      <c r="B1822" s="27"/>
    </row>
    <row r="1823" spans="2:2" x14ac:dyDescent="0.2">
      <c r="B1823" s="27"/>
    </row>
    <row r="1824" spans="2:2" x14ac:dyDescent="0.2">
      <c r="B1824" s="27"/>
    </row>
    <row r="1825" spans="2:2" x14ac:dyDescent="0.2">
      <c r="B1825" s="27"/>
    </row>
    <row r="1826" spans="2:2" x14ac:dyDescent="0.2">
      <c r="B1826" s="27"/>
    </row>
    <row r="1827" spans="2:2" x14ac:dyDescent="0.2">
      <c r="B1827" s="27"/>
    </row>
    <row r="1828" spans="2:2" x14ac:dyDescent="0.2">
      <c r="B1828" s="27"/>
    </row>
    <row r="1829" spans="2:2" x14ac:dyDescent="0.2">
      <c r="B1829" s="27"/>
    </row>
    <row r="1830" spans="2:2" x14ac:dyDescent="0.2">
      <c r="B1830" s="27"/>
    </row>
    <row r="1831" spans="2:2" x14ac:dyDescent="0.2">
      <c r="B1831" s="27"/>
    </row>
    <row r="1832" spans="2:2" x14ac:dyDescent="0.2">
      <c r="B1832" s="27"/>
    </row>
    <row r="1833" spans="2:2" x14ac:dyDescent="0.2">
      <c r="B1833" s="27"/>
    </row>
    <row r="1834" spans="2:2" x14ac:dyDescent="0.2">
      <c r="B1834" s="27"/>
    </row>
    <row r="1835" spans="2:2" x14ac:dyDescent="0.2">
      <c r="B1835" s="27"/>
    </row>
    <row r="1836" spans="2:2" x14ac:dyDescent="0.2">
      <c r="B1836" s="27"/>
    </row>
    <row r="1837" spans="2:2" x14ac:dyDescent="0.2">
      <c r="B1837" s="27"/>
    </row>
    <row r="1838" spans="2:2" x14ac:dyDescent="0.2">
      <c r="B1838" s="27"/>
    </row>
    <row r="1839" spans="2:2" x14ac:dyDescent="0.2">
      <c r="B1839" s="27"/>
    </row>
    <row r="1840" spans="2:2" x14ac:dyDescent="0.2">
      <c r="B1840" s="27"/>
    </row>
    <row r="1841" spans="2:2" x14ac:dyDescent="0.2">
      <c r="B1841" s="27"/>
    </row>
    <row r="1842" spans="2:2" x14ac:dyDescent="0.2">
      <c r="B1842" s="27"/>
    </row>
    <row r="1843" spans="2:2" x14ac:dyDescent="0.2">
      <c r="B1843" s="27"/>
    </row>
    <row r="1844" spans="2:2" x14ac:dyDescent="0.2">
      <c r="B1844" s="27"/>
    </row>
    <row r="1845" spans="2:2" x14ac:dyDescent="0.2">
      <c r="B1845" s="27"/>
    </row>
    <row r="1846" spans="2:2" x14ac:dyDescent="0.2">
      <c r="B1846" s="27"/>
    </row>
    <row r="1847" spans="2:2" x14ac:dyDescent="0.2">
      <c r="B1847" s="27"/>
    </row>
    <row r="1848" spans="2:2" x14ac:dyDescent="0.2">
      <c r="B1848" s="27"/>
    </row>
    <row r="1849" spans="2:2" x14ac:dyDescent="0.2">
      <c r="B1849" s="27"/>
    </row>
    <row r="1850" spans="2:2" x14ac:dyDescent="0.2">
      <c r="B1850" s="27"/>
    </row>
    <row r="1851" spans="2:2" x14ac:dyDescent="0.2">
      <c r="B1851" s="27"/>
    </row>
    <row r="1852" spans="2:2" x14ac:dyDescent="0.2">
      <c r="B1852" s="27"/>
    </row>
    <row r="1853" spans="2:2" x14ac:dyDescent="0.2">
      <c r="B1853" s="27"/>
    </row>
    <row r="1854" spans="2:2" x14ac:dyDescent="0.2">
      <c r="B1854" s="27"/>
    </row>
    <row r="1855" spans="2:2" x14ac:dyDescent="0.2">
      <c r="B1855" s="27"/>
    </row>
    <row r="1856" spans="2:2" x14ac:dyDescent="0.2">
      <c r="B1856" s="27"/>
    </row>
    <row r="1857" spans="2:2" x14ac:dyDescent="0.2">
      <c r="B1857" s="27"/>
    </row>
    <row r="1858" spans="2:2" x14ac:dyDescent="0.2">
      <c r="B1858" s="27"/>
    </row>
    <row r="1859" spans="2:2" x14ac:dyDescent="0.2">
      <c r="B1859" s="27"/>
    </row>
    <row r="1860" spans="2:2" x14ac:dyDescent="0.2">
      <c r="B1860" s="27"/>
    </row>
    <row r="1861" spans="2:2" x14ac:dyDescent="0.2">
      <c r="B1861" s="27"/>
    </row>
    <row r="1862" spans="2:2" x14ac:dyDescent="0.2">
      <c r="B1862" s="27"/>
    </row>
    <row r="1863" spans="2:2" x14ac:dyDescent="0.2">
      <c r="B1863" s="27"/>
    </row>
    <row r="1864" spans="2:2" x14ac:dyDescent="0.2">
      <c r="B1864" s="27"/>
    </row>
    <row r="1865" spans="2:2" x14ac:dyDescent="0.2">
      <c r="B1865" s="27"/>
    </row>
    <row r="1866" spans="2:2" x14ac:dyDescent="0.2">
      <c r="B1866" s="27"/>
    </row>
    <row r="1867" spans="2:2" x14ac:dyDescent="0.2">
      <c r="B1867" s="27"/>
    </row>
    <row r="1868" spans="2:2" x14ac:dyDescent="0.2">
      <c r="B1868" s="27"/>
    </row>
    <row r="1869" spans="2:2" x14ac:dyDescent="0.2">
      <c r="B1869" s="27"/>
    </row>
    <row r="1870" spans="2:2" x14ac:dyDescent="0.2">
      <c r="B1870" s="27"/>
    </row>
    <row r="1871" spans="2:2" x14ac:dyDescent="0.2">
      <c r="B1871" s="27"/>
    </row>
    <row r="1872" spans="2:2" x14ac:dyDescent="0.2">
      <c r="B1872" s="27"/>
    </row>
    <row r="1873" spans="2:2" x14ac:dyDescent="0.2">
      <c r="B1873" s="27"/>
    </row>
    <row r="1874" spans="2:2" x14ac:dyDescent="0.2">
      <c r="B1874" s="27"/>
    </row>
    <row r="1875" spans="2:2" x14ac:dyDescent="0.2">
      <c r="B1875" s="27"/>
    </row>
    <row r="1876" spans="2:2" x14ac:dyDescent="0.2">
      <c r="B1876" s="27"/>
    </row>
    <row r="1877" spans="2:2" x14ac:dyDescent="0.2">
      <c r="B1877" s="27"/>
    </row>
    <row r="1878" spans="2:2" x14ac:dyDescent="0.2">
      <c r="B1878" s="27"/>
    </row>
    <row r="1879" spans="2:2" x14ac:dyDescent="0.2">
      <c r="B1879" s="27"/>
    </row>
    <row r="1880" spans="2:2" x14ac:dyDescent="0.2">
      <c r="B1880" s="27"/>
    </row>
    <row r="1881" spans="2:2" x14ac:dyDescent="0.2">
      <c r="B1881" s="27"/>
    </row>
    <row r="1882" spans="2:2" x14ac:dyDescent="0.2">
      <c r="B1882" s="27"/>
    </row>
    <row r="1883" spans="2:2" x14ac:dyDescent="0.2">
      <c r="B1883" s="27"/>
    </row>
    <row r="1884" spans="2:2" x14ac:dyDescent="0.2">
      <c r="B1884" s="27"/>
    </row>
    <row r="1885" spans="2:2" x14ac:dyDescent="0.2">
      <c r="B1885" s="27"/>
    </row>
    <row r="1886" spans="2:2" x14ac:dyDescent="0.2">
      <c r="B1886" s="27"/>
    </row>
    <row r="1887" spans="2:2" x14ac:dyDescent="0.2">
      <c r="B1887" s="27"/>
    </row>
    <row r="1888" spans="2:2" x14ac:dyDescent="0.2">
      <c r="B1888" s="27"/>
    </row>
    <row r="1889" spans="2:2" x14ac:dyDescent="0.2">
      <c r="B1889" s="27"/>
    </row>
    <row r="1890" spans="2:2" x14ac:dyDescent="0.2">
      <c r="B1890" s="27"/>
    </row>
    <row r="1891" spans="2:2" x14ac:dyDescent="0.2">
      <c r="B1891" s="27"/>
    </row>
    <row r="1892" spans="2:2" x14ac:dyDescent="0.2">
      <c r="B1892" s="27"/>
    </row>
    <row r="1893" spans="2:2" x14ac:dyDescent="0.2">
      <c r="B1893" s="27"/>
    </row>
    <row r="1894" spans="2:2" x14ac:dyDescent="0.2">
      <c r="B1894" s="27"/>
    </row>
    <row r="1895" spans="2:2" x14ac:dyDescent="0.2">
      <c r="B1895" s="27"/>
    </row>
    <row r="1896" spans="2:2" x14ac:dyDescent="0.2">
      <c r="B1896" s="27"/>
    </row>
    <row r="1897" spans="2:2" x14ac:dyDescent="0.2">
      <c r="B1897" s="27"/>
    </row>
    <row r="1898" spans="2:2" x14ac:dyDescent="0.2">
      <c r="B1898" s="27"/>
    </row>
    <row r="1899" spans="2:2" x14ac:dyDescent="0.2">
      <c r="B1899" s="27"/>
    </row>
    <row r="1900" spans="2:2" x14ac:dyDescent="0.2">
      <c r="B1900" s="27"/>
    </row>
    <row r="1901" spans="2:2" x14ac:dyDescent="0.2">
      <c r="B1901" s="27"/>
    </row>
    <row r="1902" spans="2:2" x14ac:dyDescent="0.2">
      <c r="B1902" s="27"/>
    </row>
    <row r="1903" spans="2:2" x14ac:dyDescent="0.2">
      <c r="B1903" s="27"/>
    </row>
    <row r="1904" spans="2:2" x14ac:dyDescent="0.2">
      <c r="B1904" s="27"/>
    </row>
    <row r="1905" spans="2:2" x14ac:dyDescent="0.2">
      <c r="B1905" s="27"/>
    </row>
    <row r="1906" spans="2:2" x14ac:dyDescent="0.2">
      <c r="B1906" s="27"/>
    </row>
    <row r="1907" spans="2:2" x14ac:dyDescent="0.2">
      <c r="B1907" s="27"/>
    </row>
    <row r="1908" spans="2:2" x14ac:dyDescent="0.2">
      <c r="B1908" s="27"/>
    </row>
    <row r="1909" spans="2:2" x14ac:dyDescent="0.2">
      <c r="B1909" s="27"/>
    </row>
    <row r="1910" spans="2:2" x14ac:dyDescent="0.2">
      <c r="B1910" s="27"/>
    </row>
    <row r="1911" spans="2:2" x14ac:dyDescent="0.2">
      <c r="B1911" s="27"/>
    </row>
    <row r="1912" spans="2:2" x14ac:dyDescent="0.2">
      <c r="B1912" s="27"/>
    </row>
    <row r="1913" spans="2:2" x14ac:dyDescent="0.2">
      <c r="B1913" s="27"/>
    </row>
    <row r="1914" spans="2:2" x14ac:dyDescent="0.2">
      <c r="B1914" s="27"/>
    </row>
    <row r="1915" spans="2:2" x14ac:dyDescent="0.2">
      <c r="B1915" s="27"/>
    </row>
    <row r="1916" spans="2:2" x14ac:dyDescent="0.2">
      <c r="B1916" s="27"/>
    </row>
    <row r="1917" spans="2:2" x14ac:dyDescent="0.2">
      <c r="B1917" s="27"/>
    </row>
    <row r="1918" spans="2:2" x14ac:dyDescent="0.2">
      <c r="B1918" s="27"/>
    </row>
    <row r="1919" spans="2:2" x14ac:dyDescent="0.2">
      <c r="B1919" s="27"/>
    </row>
    <row r="1920" spans="2:2" x14ac:dyDescent="0.2">
      <c r="B1920" s="27"/>
    </row>
    <row r="1921" spans="2:2" x14ac:dyDescent="0.2">
      <c r="B1921" s="27"/>
    </row>
    <row r="1922" spans="2:2" x14ac:dyDescent="0.2">
      <c r="B1922" s="27"/>
    </row>
    <row r="1923" spans="2:2" x14ac:dyDescent="0.2">
      <c r="B1923" s="27"/>
    </row>
    <row r="1924" spans="2:2" x14ac:dyDescent="0.2">
      <c r="B1924" s="27"/>
    </row>
    <row r="1925" spans="2:2" x14ac:dyDescent="0.2">
      <c r="B1925" s="27"/>
    </row>
    <row r="1926" spans="2:2" x14ac:dyDescent="0.2">
      <c r="B1926" s="27"/>
    </row>
    <row r="1927" spans="2:2" x14ac:dyDescent="0.2">
      <c r="B1927" s="27"/>
    </row>
    <row r="1928" spans="2:2" x14ac:dyDescent="0.2">
      <c r="B1928" s="27"/>
    </row>
    <row r="1929" spans="2:2" x14ac:dyDescent="0.2">
      <c r="B1929" s="27"/>
    </row>
    <row r="1930" spans="2:2" x14ac:dyDescent="0.2">
      <c r="B1930" s="27"/>
    </row>
    <row r="1931" spans="2:2" x14ac:dyDescent="0.2">
      <c r="B1931" s="27"/>
    </row>
    <row r="1932" spans="2:2" x14ac:dyDescent="0.2">
      <c r="B1932" s="27"/>
    </row>
    <row r="1933" spans="2:2" x14ac:dyDescent="0.2">
      <c r="B1933" s="27"/>
    </row>
    <row r="1934" spans="2:2" x14ac:dyDescent="0.2">
      <c r="B1934" s="27"/>
    </row>
    <row r="1935" spans="2:2" x14ac:dyDescent="0.2">
      <c r="B1935" s="27"/>
    </row>
    <row r="1936" spans="2:2" x14ac:dyDescent="0.2">
      <c r="B1936" s="27"/>
    </row>
    <row r="1937" spans="2:2" x14ac:dyDescent="0.2">
      <c r="B1937" s="27"/>
    </row>
    <row r="1938" spans="2:2" x14ac:dyDescent="0.2">
      <c r="B1938" s="27"/>
    </row>
    <row r="1939" spans="2:2" x14ac:dyDescent="0.2">
      <c r="B1939" s="27"/>
    </row>
    <row r="1940" spans="2:2" x14ac:dyDescent="0.2">
      <c r="B1940" s="27"/>
    </row>
    <row r="1941" spans="2:2" x14ac:dyDescent="0.2">
      <c r="B1941" s="27"/>
    </row>
    <row r="1942" spans="2:2" x14ac:dyDescent="0.2">
      <c r="B1942" s="27"/>
    </row>
    <row r="1943" spans="2:2" x14ac:dyDescent="0.2">
      <c r="B1943" s="27"/>
    </row>
    <row r="1944" spans="2:2" x14ac:dyDescent="0.2">
      <c r="B1944" s="27"/>
    </row>
    <row r="1945" spans="2:2" x14ac:dyDescent="0.2">
      <c r="B1945" s="27"/>
    </row>
    <row r="1946" spans="2:2" x14ac:dyDescent="0.2">
      <c r="B1946" s="27"/>
    </row>
    <row r="1947" spans="2:2" x14ac:dyDescent="0.2">
      <c r="B1947" s="27"/>
    </row>
    <row r="1948" spans="2:2" x14ac:dyDescent="0.2">
      <c r="B1948" s="27"/>
    </row>
    <row r="1949" spans="2:2" x14ac:dyDescent="0.2">
      <c r="B1949" s="27"/>
    </row>
    <row r="1950" spans="2:2" x14ac:dyDescent="0.2">
      <c r="B1950" s="27"/>
    </row>
    <row r="1951" spans="2:2" x14ac:dyDescent="0.2">
      <c r="B1951" s="27"/>
    </row>
    <row r="1952" spans="2:2" x14ac:dyDescent="0.2">
      <c r="B1952" s="27"/>
    </row>
    <row r="1953" spans="2:2" x14ac:dyDescent="0.2">
      <c r="B1953" s="27"/>
    </row>
    <row r="1954" spans="2:2" x14ac:dyDescent="0.2">
      <c r="B1954" s="27"/>
    </row>
    <row r="1955" spans="2:2" x14ac:dyDescent="0.2">
      <c r="B1955" s="27"/>
    </row>
    <row r="1956" spans="2:2" x14ac:dyDescent="0.2">
      <c r="B1956" s="27"/>
    </row>
    <row r="1957" spans="2:2" x14ac:dyDescent="0.2">
      <c r="B1957" s="27"/>
    </row>
    <row r="1958" spans="2:2" x14ac:dyDescent="0.2">
      <c r="B1958" s="27"/>
    </row>
    <row r="1959" spans="2:2" x14ac:dyDescent="0.2">
      <c r="B1959" s="27"/>
    </row>
    <row r="1960" spans="2:2" x14ac:dyDescent="0.2">
      <c r="B1960" s="27"/>
    </row>
    <row r="1961" spans="2:2" x14ac:dyDescent="0.2">
      <c r="B1961" s="27"/>
    </row>
    <row r="1962" spans="2:2" x14ac:dyDescent="0.2">
      <c r="B1962" s="27"/>
    </row>
    <row r="1963" spans="2:2" x14ac:dyDescent="0.2">
      <c r="B1963" s="27"/>
    </row>
    <row r="1964" spans="2:2" x14ac:dyDescent="0.2">
      <c r="B1964" s="27"/>
    </row>
    <row r="1965" spans="2:2" x14ac:dyDescent="0.2">
      <c r="B1965" s="27"/>
    </row>
    <row r="1966" spans="2:2" x14ac:dyDescent="0.2">
      <c r="B1966" s="27"/>
    </row>
    <row r="1967" spans="2:2" x14ac:dyDescent="0.2">
      <c r="B1967" s="27"/>
    </row>
    <row r="1968" spans="2:2" x14ac:dyDescent="0.2">
      <c r="B1968" s="27"/>
    </row>
    <row r="1969" spans="2:2" x14ac:dyDescent="0.2">
      <c r="B1969" s="27"/>
    </row>
    <row r="1970" spans="2:2" x14ac:dyDescent="0.2">
      <c r="B1970" s="27"/>
    </row>
    <row r="1971" spans="2:2" x14ac:dyDescent="0.2">
      <c r="B1971" s="27"/>
    </row>
    <row r="1972" spans="2:2" x14ac:dyDescent="0.2">
      <c r="B1972" s="27"/>
    </row>
    <row r="1973" spans="2:2" x14ac:dyDescent="0.2">
      <c r="B1973" s="27"/>
    </row>
    <row r="1974" spans="2:2" x14ac:dyDescent="0.2">
      <c r="B1974" s="27"/>
    </row>
    <row r="1975" spans="2:2" x14ac:dyDescent="0.2">
      <c r="B1975" s="27"/>
    </row>
    <row r="1976" spans="2:2" x14ac:dyDescent="0.2">
      <c r="B1976" s="27"/>
    </row>
    <row r="1977" spans="2:2" x14ac:dyDescent="0.2">
      <c r="B1977" s="27"/>
    </row>
    <row r="1978" spans="2:2" x14ac:dyDescent="0.2">
      <c r="B1978" s="27"/>
    </row>
    <row r="1979" spans="2:2" x14ac:dyDescent="0.2">
      <c r="B1979" s="27"/>
    </row>
    <row r="1980" spans="2:2" x14ac:dyDescent="0.2">
      <c r="B1980" s="27"/>
    </row>
    <row r="1981" spans="2:2" x14ac:dyDescent="0.2">
      <c r="B1981" s="27"/>
    </row>
    <row r="1982" spans="2:2" x14ac:dyDescent="0.2">
      <c r="B1982" s="27"/>
    </row>
    <row r="1983" spans="2:2" x14ac:dyDescent="0.2">
      <c r="B1983" s="27"/>
    </row>
    <row r="1984" spans="2:2" x14ac:dyDescent="0.2">
      <c r="B1984" s="27"/>
    </row>
    <row r="1985" spans="2:2" x14ac:dyDescent="0.2">
      <c r="B1985" s="27"/>
    </row>
    <row r="1986" spans="2:2" x14ac:dyDescent="0.2">
      <c r="B1986" s="27"/>
    </row>
    <row r="1987" spans="2:2" x14ac:dyDescent="0.2">
      <c r="B1987" s="27"/>
    </row>
    <row r="1988" spans="2:2" x14ac:dyDescent="0.2">
      <c r="B1988" s="27"/>
    </row>
    <row r="1989" spans="2:2" x14ac:dyDescent="0.2">
      <c r="B1989" s="27"/>
    </row>
    <row r="1990" spans="2:2" x14ac:dyDescent="0.2">
      <c r="B1990" s="27"/>
    </row>
    <row r="1991" spans="2:2" x14ac:dyDescent="0.2">
      <c r="B1991" s="27"/>
    </row>
    <row r="1992" spans="2:2" x14ac:dyDescent="0.2">
      <c r="B1992" s="27"/>
    </row>
    <row r="1993" spans="2:2" x14ac:dyDescent="0.2">
      <c r="B1993" s="27"/>
    </row>
    <row r="1994" spans="2:2" x14ac:dyDescent="0.2">
      <c r="B1994" s="27"/>
    </row>
    <row r="1995" spans="2:2" x14ac:dyDescent="0.2">
      <c r="B1995" s="27"/>
    </row>
    <row r="1996" spans="2:2" x14ac:dyDescent="0.2">
      <c r="B1996" s="27"/>
    </row>
    <row r="1997" spans="2:2" x14ac:dyDescent="0.2">
      <c r="B1997" s="27"/>
    </row>
    <row r="1998" spans="2:2" x14ac:dyDescent="0.2">
      <c r="B1998" s="27"/>
    </row>
    <row r="1999" spans="2:2" x14ac:dyDescent="0.2">
      <c r="B1999" s="27"/>
    </row>
    <row r="2000" spans="2:2" x14ac:dyDescent="0.2">
      <c r="B2000" s="27"/>
    </row>
    <row r="2001" spans="2:2" x14ac:dyDescent="0.2">
      <c r="B2001" s="27"/>
    </row>
    <row r="2002" spans="2:2" x14ac:dyDescent="0.2">
      <c r="B2002" s="27"/>
    </row>
    <row r="2003" spans="2:2" x14ac:dyDescent="0.2">
      <c r="B2003" s="27"/>
    </row>
    <row r="2004" spans="2:2" x14ac:dyDescent="0.2">
      <c r="B2004" s="27"/>
    </row>
    <row r="2005" spans="2:2" x14ac:dyDescent="0.2">
      <c r="B2005" s="27"/>
    </row>
    <row r="2006" spans="2:2" x14ac:dyDescent="0.2">
      <c r="B2006" s="27"/>
    </row>
    <row r="2007" spans="2:2" x14ac:dyDescent="0.2">
      <c r="B2007" s="27"/>
    </row>
    <row r="2008" spans="2:2" x14ac:dyDescent="0.2">
      <c r="B2008" s="27"/>
    </row>
    <row r="2009" spans="2:2" x14ac:dyDescent="0.2">
      <c r="B2009" s="27"/>
    </row>
    <row r="2010" spans="2:2" x14ac:dyDescent="0.2">
      <c r="B2010" s="27"/>
    </row>
    <row r="2011" spans="2:2" x14ac:dyDescent="0.2">
      <c r="B2011" s="27"/>
    </row>
    <row r="2012" spans="2:2" x14ac:dyDescent="0.2">
      <c r="B2012" s="27"/>
    </row>
    <row r="2013" spans="2:2" x14ac:dyDescent="0.2">
      <c r="B2013" s="27"/>
    </row>
    <row r="2014" spans="2:2" x14ac:dyDescent="0.2">
      <c r="B2014" s="27"/>
    </row>
    <row r="2015" spans="2:2" x14ac:dyDescent="0.2">
      <c r="B2015" s="27"/>
    </row>
    <row r="2016" spans="2:2" x14ac:dyDescent="0.2">
      <c r="B2016" s="27"/>
    </row>
    <row r="2017" spans="2:2" x14ac:dyDescent="0.2">
      <c r="B2017" s="27"/>
    </row>
    <row r="2018" spans="2:2" x14ac:dyDescent="0.2">
      <c r="B2018" s="27"/>
    </row>
    <row r="2019" spans="2:2" x14ac:dyDescent="0.2">
      <c r="B2019" s="27"/>
    </row>
    <row r="2020" spans="2:2" x14ac:dyDescent="0.2">
      <c r="B2020" s="27"/>
    </row>
    <row r="2021" spans="2:2" x14ac:dyDescent="0.2">
      <c r="B2021" s="27"/>
    </row>
    <row r="2022" spans="2:2" x14ac:dyDescent="0.2">
      <c r="B2022" s="27"/>
    </row>
    <row r="2023" spans="2:2" x14ac:dyDescent="0.2">
      <c r="B2023" s="27"/>
    </row>
    <row r="2024" spans="2:2" x14ac:dyDescent="0.2">
      <c r="B2024" s="27"/>
    </row>
    <row r="2025" spans="2:2" x14ac:dyDescent="0.2">
      <c r="B2025" s="27"/>
    </row>
    <row r="2026" spans="2:2" x14ac:dyDescent="0.2">
      <c r="B2026" s="27"/>
    </row>
    <row r="2027" spans="2:2" x14ac:dyDescent="0.2">
      <c r="B2027" s="27"/>
    </row>
    <row r="2028" spans="2:2" x14ac:dyDescent="0.2">
      <c r="B2028" s="27"/>
    </row>
    <row r="2029" spans="2:2" x14ac:dyDescent="0.2">
      <c r="B2029" s="27"/>
    </row>
    <row r="2030" spans="2:2" x14ac:dyDescent="0.2">
      <c r="B2030" s="27"/>
    </row>
    <row r="2031" spans="2:2" x14ac:dyDescent="0.2">
      <c r="B2031" s="27"/>
    </row>
    <row r="2032" spans="2:2" x14ac:dyDescent="0.2">
      <c r="B2032" s="27"/>
    </row>
    <row r="2033" spans="2:2" x14ac:dyDescent="0.2">
      <c r="B2033" s="27"/>
    </row>
    <row r="2034" spans="2:2" x14ac:dyDescent="0.2">
      <c r="B2034" s="27"/>
    </row>
    <row r="2035" spans="2:2" x14ac:dyDescent="0.2">
      <c r="B2035" s="27"/>
    </row>
    <row r="2036" spans="2:2" x14ac:dyDescent="0.2">
      <c r="B2036" s="27"/>
    </row>
    <row r="2037" spans="2:2" x14ac:dyDescent="0.2">
      <c r="B2037" s="27"/>
    </row>
    <row r="2038" spans="2:2" x14ac:dyDescent="0.2">
      <c r="B2038" s="27"/>
    </row>
    <row r="2039" spans="2:2" x14ac:dyDescent="0.2">
      <c r="B2039" s="27"/>
    </row>
    <row r="2040" spans="2:2" x14ac:dyDescent="0.2">
      <c r="B2040" s="27"/>
    </row>
    <row r="2041" spans="2:2" x14ac:dyDescent="0.2">
      <c r="B2041" s="27"/>
    </row>
    <row r="2042" spans="2:2" x14ac:dyDescent="0.2">
      <c r="B2042" s="27"/>
    </row>
    <row r="2043" spans="2:2" x14ac:dyDescent="0.2">
      <c r="B2043" s="27"/>
    </row>
    <row r="2044" spans="2:2" x14ac:dyDescent="0.2">
      <c r="B2044" s="27"/>
    </row>
    <row r="2045" spans="2:2" x14ac:dyDescent="0.2">
      <c r="B2045" s="27"/>
    </row>
    <row r="2046" spans="2:2" x14ac:dyDescent="0.2">
      <c r="B2046" s="27"/>
    </row>
    <row r="2047" spans="2:2" x14ac:dyDescent="0.2">
      <c r="B2047" s="27"/>
    </row>
    <row r="2048" spans="2:2" x14ac:dyDescent="0.2">
      <c r="B2048" s="27"/>
    </row>
    <row r="2049" spans="2:2" x14ac:dyDescent="0.2">
      <c r="B2049" s="27"/>
    </row>
    <row r="2050" spans="2:2" x14ac:dyDescent="0.2">
      <c r="B2050" s="27"/>
    </row>
    <row r="2051" spans="2:2" x14ac:dyDescent="0.2">
      <c r="B2051" s="27"/>
    </row>
    <row r="2052" spans="2:2" x14ac:dyDescent="0.2">
      <c r="B2052" s="27"/>
    </row>
    <row r="2053" spans="2:2" x14ac:dyDescent="0.2">
      <c r="B2053" s="27"/>
    </row>
    <row r="2054" spans="2:2" x14ac:dyDescent="0.2">
      <c r="B2054" s="27"/>
    </row>
    <row r="2055" spans="2:2" x14ac:dyDescent="0.2">
      <c r="B2055" s="27"/>
    </row>
    <row r="2056" spans="2:2" x14ac:dyDescent="0.2">
      <c r="B2056" s="27"/>
    </row>
    <row r="2057" spans="2:2" x14ac:dyDescent="0.2">
      <c r="B2057" s="27"/>
    </row>
    <row r="2058" spans="2:2" x14ac:dyDescent="0.2">
      <c r="B2058" s="27"/>
    </row>
    <row r="2059" spans="2:2" x14ac:dyDescent="0.2">
      <c r="B2059" s="27"/>
    </row>
    <row r="2060" spans="2:2" x14ac:dyDescent="0.2">
      <c r="B2060" s="27"/>
    </row>
    <row r="2061" spans="2:2" x14ac:dyDescent="0.2">
      <c r="B2061" s="27"/>
    </row>
    <row r="2062" spans="2:2" x14ac:dyDescent="0.2">
      <c r="B2062" s="27"/>
    </row>
    <row r="2063" spans="2:2" x14ac:dyDescent="0.2">
      <c r="B2063" s="27"/>
    </row>
    <row r="2064" spans="2:2" x14ac:dyDescent="0.2">
      <c r="B2064" s="27"/>
    </row>
    <row r="2065" spans="2:2" x14ac:dyDescent="0.2">
      <c r="B2065" s="27"/>
    </row>
    <row r="2066" spans="2:2" x14ac:dyDescent="0.2">
      <c r="B2066" s="27"/>
    </row>
    <row r="2067" spans="2:2" x14ac:dyDescent="0.2">
      <c r="B2067" s="27"/>
    </row>
    <row r="2068" spans="2:2" x14ac:dyDescent="0.2">
      <c r="B2068" s="27"/>
    </row>
    <row r="2069" spans="2:2" x14ac:dyDescent="0.2">
      <c r="B2069" s="27"/>
    </row>
    <row r="2070" spans="2:2" x14ac:dyDescent="0.2">
      <c r="B2070" s="27"/>
    </row>
    <row r="2071" spans="2:2" x14ac:dyDescent="0.2">
      <c r="B2071" s="27"/>
    </row>
    <row r="2072" spans="2:2" x14ac:dyDescent="0.2">
      <c r="B2072" s="27"/>
    </row>
    <row r="2073" spans="2:2" x14ac:dyDescent="0.2">
      <c r="B2073" s="27"/>
    </row>
    <row r="2074" spans="2:2" x14ac:dyDescent="0.2">
      <c r="B2074" s="27"/>
    </row>
    <row r="2075" spans="2:2" x14ac:dyDescent="0.2">
      <c r="B2075" s="27"/>
    </row>
    <row r="2076" spans="2:2" x14ac:dyDescent="0.2">
      <c r="B2076" s="27"/>
    </row>
    <row r="2077" spans="2:2" x14ac:dyDescent="0.2">
      <c r="B2077" s="27"/>
    </row>
    <row r="2078" spans="2:2" x14ac:dyDescent="0.2">
      <c r="B2078" s="27"/>
    </row>
    <row r="2079" spans="2:2" x14ac:dyDescent="0.2">
      <c r="B2079" s="27"/>
    </row>
    <row r="2080" spans="2:2" x14ac:dyDescent="0.2">
      <c r="B2080" s="27"/>
    </row>
    <row r="2081" spans="2:2" x14ac:dyDescent="0.2">
      <c r="B2081" s="27"/>
    </row>
    <row r="2082" spans="2:2" x14ac:dyDescent="0.2">
      <c r="B2082" s="27"/>
    </row>
    <row r="2083" spans="2:2" x14ac:dyDescent="0.2">
      <c r="B2083" s="27"/>
    </row>
    <row r="2084" spans="2:2" x14ac:dyDescent="0.2">
      <c r="B2084" s="27"/>
    </row>
    <row r="2085" spans="2:2" x14ac:dyDescent="0.2">
      <c r="B2085" s="27"/>
    </row>
    <row r="2086" spans="2:2" x14ac:dyDescent="0.2">
      <c r="B2086" s="27"/>
    </row>
    <row r="2087" spans="2:2" x14ac:dyDescent="0.2">
      <c r="B2087" s="27"/>
    </row>
    <row r="2088" spans="2:2" x14ac:dyDescent="0.2">
      <c r="B2088" s="27"/>
    </row>
    <row r="2089" spans="2:2" x14ac:dyDescent="0.2">
      <c r="B2089" s="27"/>
    </row>
    <row r="2090" spans="2:2" x14ac:dyDescent="0.2">
      <c r="B2090" s="27"/>
    </row>
    <row r="2091" spans="2:2" x14ac:dyDescent="0.2">
      <c r="B2091" s="27"/>
    </row>
    <row r="2092" spans="2:2" x14ac:dyDescent="0.2">
      <c r="B2092" s="27"/>
    </row>
    <row r="2093" spans="2:2" x14ac:dyDescent="0.2">
      <c r="B2093" s="27"/>
    </row>
    <row r="2094" spans="2:2" x14ac:dyDescent="0.2">
      <c r="B2094" s="27"/>
    </row>
    <row r="2095" spans="2:2" x14ac:dyDescent="0.2">
      <c r="B2095" s="27"/>
    </row>
    <row r="2096" spans="2:2" x14ac:dyDescent="0.2">
      <c r="B2096" s="27"/>
    </row>
    <row r="2097" spans="2:2" x14ac:dyDescent="0.2">
      <c r="B2097" s="27"/>
    </row>
    <row r="2098" spans="2:2" x14ac:dyDescent="0.2">
      <c r="B2098" s="27"/>
    </row>
    <row r="2099" spans="2:2" x14ac:dyDescent="0.2">
      <c r="B2099" s="27"/>
    </row>
    <row r="2100" spans="2:2" x14ac:dyDescent="0.2">
      <c r="B2100" s="27"/>
    </row>
    <row r="2101" spans="2:2" x14ac:dyDescent="0.2">
      <c r="B2101" s="27"/>
    </row>
    <row r="2102" spans="2:2" x14ac:dyDescent="0.2">
      <c r="B2102" s="27"/>
    </row>
    <row r="2103" spans="2:2" x14ac:dyDescent="0.2">
      <c r="B2103" s="27"/>
    </row>
    <row r="2104" spans="2:2" x14ac:dyDescent="0.2">
      <c r="B2104" s="27"/>
    </row>
    <row r="2105" spans="2:2" x14ac:dyDescent="0.2">
      <c r="B2105" s="27"/>
    </row>
    <row r="2106" spans="2:2" x14ac:dyDescent="0.2">
      <c r="B2106" s="27"/>
    </row>
    <row r="2107" spans="2:2" x14ac:dyDescent="0.2">
      <c r="B2107" s="27"/>
    </row>
    <row r="2108" spans="2:2" x14ac:dyDescent="0.2">
      <c r="B2108" s="27"/>
    </row>
    <row r="2109" spans="2:2" x14ac:dyDescent="0.2">
      <c r="B2109" s="27"/>
    </row>
    <row r="2110" spans="2:2" x14ac:dyDescent="0.2">
      <c r="B2110" s="27"/>
    </row>
    <row r="2111" spans="2:2" x14ac:dyDescent="0.2">
      <c r="B2111" s="27"/>
    </row>
    <row r="2112" spans="2:2" x14ac:dyDescent="0.2">
      <c r="B2112" s="27"/>
    </row>
    <row r="2113" spans="2:2" x14ac:dyDescent="0.2">
      <c r="B2113" s="27"/>
    </row>
    <row r="2114" spans="2:2" x14ac:dyDescent="0.2">
      <c r="B2114" s="27"/>
    </row>
    <row r="2115" spans="2:2" x14ac:dyDescent="0.2">
      <c r="B2115" s="27"/>
    </row>
    <row r="2116" spans="2:2" x14ac:dyDescent="0.2">
      <c r="B2116" s="27"/>
    </row>
    <row r="2117" spans="2:2" x14ac:dyDescent="0.2">
      <c r="B2117" s="27"/>
    </row>
    <row r="2118" spans="2:2" x14ac:dyDescent="0.2">
      <c r="B2118" s="27"/>
    </row>
    <row r="2119" spans="2:2" x14ac:dyDescent="0.2">
      <c r="B2119" s="27"/>
    </row>
    <row r="2120" spans="2:2" x14ac:dyDescent="0.2">
      <c r="B2120" s="27"/>
    </row>
    <row r="2121" spans="2:2" x14ac:dyDescent="0.2">
      <c r="B2121" s="27"/>
    </row>
    <row r="2122" spans="2:2" x14ac:dyDescent="0.2">
      <c r="B2122" s="27"/>
    </row>
    <row r="2123" spans="2:2" x14ac:dyDescent="0.2">
      <c r="B2123" s="27"/>
    </row>
    <row r="2124" spans="2:2" x14ac:dyDescent="0.2">
      <c r="B2124" s="27"/>
    </row>
    <row r="2125" spans="2:2" x14ac:dyDescent="0.2">
      <c r="B2125" s="27"/>
    </row>
    <row r="2126" spans="2:2" x14ac:dyDescent="0.2">
      <c r="B2126" s="27"/>
    </row>
    <row r="2127" spans="2:2" x14ac:dyDescent="0.2">
      <c r="B2127" s="27"/>
    </row>
    <row r="2128" spans="2:2" x14ac:dyDescent="0.2">
      <c r="B2128" s="27"/>
    </row>
    <row r="2129" spans="2:2" x14ac:dyDescent="0.2">
      <c r="B2129" s="27"/>
    </row>
    <row r="2130" spans="2:2" x14ac:dyDescent="0.2">
      <c r="B2130" s="27"/>
    </row>
    <row r="2131" spans="2:2" x14ac:dyDescent="0.2">
      <c r="B2131" s="27"/>
    </row>
    <row r="2132" spans="2:2" x14ac:dyDescent="0.2">
      <c r="B2132" s="27"/>
    </row>
    <row r="2133" spans="2:2" x14ac:dyDescent="0.2">
      <c r="B2133" s="27"/>
    </row>
    <row r="2134" spans="2:2" x14ac:dyDescent="0.2">
      <c r="B2134" s="27"/>
    </row>
    <row r="2135" spans="2:2" x14ac:dyDescent="0.2">
      <c r="B2135" s="27"/>
    </row>
    <row r="2136" spans="2:2" x14ac:dyDescent="0.2">
      <c r="B2136" s="27"/>
    </row>
    <row r="2137" spans="2:2" x14ac:dyDescent="0.2">
      <c r="B2137" s="27"/>
    </row>
    <row r="2138" spans="2:2" x14ac:dyDescent="0.2">
      <c r="B2138" s="27"/>
    </row>
    <row r="2139" spans="2:2" x14ac:dyDescent="0.2">
      <c r="B2139" s="27"/>
    </row>
    <row r="2140" spans="2:2" x14ac:dyDescent="0.2">
      <c r="B2140" s="27"/>
    </row>
    <row r="2141" spans="2:2" x14ac:dyDescent="0.2">
      <c r="B2141" s="27"/>
    </row>
    <row r="2142" spans="2:2" x14ac:dyDescent="0.2">
      <c r="B2142" s="27"/>
    </row>
    <row r="2143" spans="2:2" x14ac:dyDescent="0.2">
      <c r="B2143" s="27"/>
    </row>
    <row r="2144" spans="2:2" x14ac:dyDescent="0.2">
      <c r="B2144" s="27"/>
    </row>
    <row r="2145" spans="2:2" x14ac:dyDescent="0.2">
      <c r="B2145" s="27"/>
    </row>
    <row r="2146" spans="2:2" x14ac:dyDescent="0.2">
      <c r="B2146" s="27"/>
    </row>
    <row r="2147" spans="2:2" x14ac:dyDescent="0.2">
      <c r="B2147" s="27"/>
    </row>
    <row r="2148" spans="2:2" x14ac:dyDescent="0.2">
      <c r="B2148" s="27"/>
    </row>
    <row r="2149" spans="2:2" x14ac:dyDescent="0.2">
      <c r="B2149" s="27"/>
    </row>
    <row r="2150" spans="2:2" x14ac:dyDescent="0.2">
      <c r="B2150" s="27"/>
    </row>
    <row r="2151" spans="2:2" x14ac:dyDescent="0.2">
      <c r="B2151" s="27"/>
    </row>
    <row r="2152" spans="2:2" x14ac:dyDescent="0.2">
      <c r="B2152" s="27"/>
    </row>
    <row r="2153" spans="2:2" x14ac:dyDescent="0.2">
      <c r="B2153" s="27"/>
    </row>
    <row r="2154" spans="2:2" x14ac:dyDescent="0.2">
      <c r="B2154" s="27"/>
    </row>
    <row r="2155" spans="2:2" x14ac:dyDescent="0.2">
      <c r="B2155" s="27"/>
    </row>
    <row r="2156" spans="2:2" x14ac:dyDescent="0.2">
      <c r="B2156" s="27"/>
    </row>
    <row r="2157" spans="2:2" x14ac:dyDescent="0.2">
      <c r="B2157" s="27"/>
    </row>
    <row r="2158" spans="2:2" x14ac:dyDescent="0.2">
      <c r="B2158" s="27"/>
    </row>
    <row r="2159" spans="2:2" x14ac:dyDescent="0.2">
      <c r="B2159" s="27"/>
    </row>
    <row r="2160" spans="2:2" x14ac:dyDescent="0.2">
      <c r="B2160" s="27"/>
    </row>
    <row r="2161" spans="2:2" x14ac:dyDescent="0.2">
      <c r="B2161" s="27"/>
    </row>
    <row r="2162" spans="2:2" x14ac:dyDescent="0.2">
      <c r="B2162" s="27"/>
    </row>
    <row r="2163" spans="2:2" x14ac:dyDescent="0.2">
      <c r="B2163" s="27"/>
    </row>
    <row r="2164" spans="2:2" x14ac:dyDescent="0.2">
      <c r="B2164" s="27"/>
    </row>
    <row r="2165" spans="2:2" x14ac:dyDescent="0.2">
      <c r="B2165" s="27"/>
    </row>
    <row r="2166" spans="2:2" x14ac:dyDescent="0.2">
      <c r="B2166" s="27"/>
    </row>
    <row r="2167" spans="2:2" x14ac:dyDescent="0.2">
      <c r="B2167" s="27"/>
    </row>
    <row r="2168" spans="2:2" x14ac:dyDescent="0.2">
      <c r="B2168" s="27"/>
    </row>
    <row r="2169" spans="2:2" x14ac:dyDescent="0.2">
      <c r="B2169" s="27"/>
    </row>
    <row r="2170" spans="2:2" x14ac:dyDescent="0.2">
      <c r="B2170" s="27"/>
    </row>
    <row r="2171" spans="2:2" x14ac:dyDescent="0.2">
      <c r="B2171" s="27"/>
    </row>
    <row r="2172" spans="2:2" x14ac:dyDescent="0.2">
      <c r="B2172" s="27"/>
    </row>
    <row r="2173" spans="2:2" x14ac:dyDescent="0.2">
      <c r="B2173" s="27"/>
    </row>
    <row r="2174" spans="2:2" x14ac:dyDescent="0.2">
      <c r="B2174" s="27"/>
    </row>
    <row r="2175" spans="2:2" x14ac:dyDescent="0.2">
      <c r="B2175" s="27"/>
    </row>
    <row r="2176" spans="2:2" x14ac:dyDescent="0.2">
      <c r="B2176" s="27"/>
    </row>
    <row r="2177" spans="2:2" x14ac:dyDescent="0.2">
      <c r="B2177" s="27"/>
    </row>
    <row r="2178" spans="2:2" x14ac:dyDescent="0.2">
      <c r="B2178" s="27"/>
    </row>
    <row r="2179" spans="2:2" x14ac:dyDescent="0.2">
      <c r="B2179" s="27"/>
    </row>
    <row r="2180" spans="2:2" x14ac:dyDescent="0.2">
      <c r="B2180" s="27"/>
    </row>
    <row r="2181" spans="2:2" x14ac:dyDescent="0.2">
      <c r="B2181" s="27"/>
    </row>
    <row r="2182" spans="2:2" x14ac:dyDescent="0.2">
      <c r="B2182" s="27"/>
    </row>
    <row r="2183" spans="2:2" x14ac:dyDescent="0.2">
      <c r="B2183" s="27"/>
    </row>
    <row r="2184" spans="2:2" x14ac:dyDescent="0.2">
      <c r="B2184" s="27"/>
    </row>
    <row r="2185" spans="2:2" x14ac:dyDescent="0.2">
      <c r="B2185" s="27"/>
    </row>
    <row r="2186" spans="2:2" x14ac:dyDescent="0.2">
      <c r="B2186" s="27"/>
    </row>
    <row r="2187" spans="2:2" x14ac:dyDescent="0.2">
      <c r="B2187" s="27"/>
    </row>
    <row r="2188" spans="2:2" x14ac:dyDescent="0.2">
      <c r="B2188" s="27"/>
    </row>
    <row r="2189" spans="2:2" x14ac:dyDescent="0.2">
      <c r="B2189" s="27"/>
    </row>
    <row r="2190" spans="2:2" x14ac:dyDescent="0.2">
      <c r="B2190" s="27"/>
    </row>
    <row r="2191" spans="2:2" x14ac:dyDescent="0.2">
      <c r="B2191" s="27"/>
    </row>
    <row r="2192" spans="2:2" x14ac:dyDescent="0.2">
      <c r="B2192" s="27"/>
    </row>
    <row r="2193" spans="2:2" x14ac:dyDescent="0.2">
      <c r="B2193" s="27"/>
    </row>
    <row r="2194" spans="2:2" x14ac:dyDescent="0.2">
      <c r="B2194" s="27"/>
    </row>
    <row r="2195" spans="2:2" x14ac:dyDescent="0.2">
      <c r="B2195" s="27"/>
    </row>
    <row r="2196" spans="2:2" x14ac:dyDescent="0.2">
      <c r="B2196" s="27"/>
    </row>
    <row r="2197" spans="2:2" x14ac:dyDescent="0.2">
      <c r="B2197" s="27"/>
    </row>
    <row r="2198" spans="2:2" x14ac:dyDescent="0.2">
      <c r="B2198" s="27"/>
    </row>
    <row r="2199" spans="2:2" x14ac:dyDescent="0.2">
      <c r="B2199" s="27"/>
    </row>
    <row r="2200" spans="2:2" x14ac:dyDescent="0.2">
      <c r="B2200" s="27"/>
    </row>
    <row r="2201" spans="2:2" x14ac:dyDescent="0.2">
      <c r="B2201" s="27"/>
    </row>
    <row r="2202" spans="2:2" x14ac:dyDescent="0.2">
      <c r="B2202" s="27"/>
    </row>
    <row r="2203" spans="2:2" x14ac:dyDescent="0.2">
      <c r="B2203" s="27"/>
    </row>
    <row r="2204" spans="2:2" x14ac:dyDescent="0.2">
      <c r="B2204" s="27"/>
    </row>
    <row r="2205" spans="2:2" x14ac:dyDescent="0.2">
      <c r="B2205" s="27"/>
    </row>
    <row r="2206" spans="2:2" x14ac:dyDescent="0.2">
      <c r="B2206" s="27"/>
    </row>
    <row r="2207" spans="2:2" x14ac:dyDescent="0.2">
      <c r="B2207" s="27"/>
    </row>
    <row r="2208" spans="2:2" x14ac:dyDescent="0.2">
      <c r="B2208" s="27"/>
    </row>
    <row r="2209" spans="2:2" x14ac:dyDescent="0.2">
      <c r="B2209" s="27"/>
    </row>
    <row r="2210" spans="2:2" x14ac:dyDescent="0.2">
      <c r="B2210" s="27"/>
    </row>
    <row r="2211" spans="2:2" x14ac:dyDescent="0.2">
      <c r="B2211" s="27"/>
    </row>
    <row r="2212" spans="2:2" x14ac:dyDescent="0.2">
      <c r="B2212" s="27"/>
    </row>
    <row r="2213" spans="2:2" x14ac:dyDescent="0.2">
      <c r="B2213" s="27"/>
    </row>
    <row r="2214" spans="2:2" x14ac:dyDescent="0.2">
      <c r="B2214" s="27"/>
    </row>
    <row r="2215" spans="2:2" x14ac:dyDescent="0.2">
      <c r="B2215" s="27"/>
    </row>
    <row r="2216" spans="2:2" x14ac:dyDescent="0.2">
      <c r="B2216" s="27"/>
    </row>
    <row r="2217" spans="2:2" x14ac:dyDescent="0.2">
      <c r="B2217" s="27"/>
    </row>
    <row r="2218" spans="2:2" x14ac:dyDescent="0.2">
      <c r="B2218" s="27"/>
    </row>
    <row r="2219" spans="2:2" x14ac:dyDescent="0.2">
      <c r="B2219" s="27"/>
    </row>
    <row r="2220" spans="2:2" x14ac:dyDescent="0.2">
      <c r="B2220" s="27"/>
    </row>
    <row r="2221" spans="2:2" x14ac:dyDescent="0.2">
      <c r="B2221" s="27"/>
    </row>
    <row r="2222" spans="2:2" x14ac:dyDescent="0.2">
      <c r="B2222" s="27"/>
    </row>
    <row r="2223" spans="2:2" x14ac:dyDescent="0.2">
      <c r="B2223" s="27"/>
    </row>
    <row r="2224" spans="2:2" x14ac:dyDescent="0.2">
      <c r="B2224" s="27"/>
    </row>
    <row r="2225" spans="2:2" x14ac:dyDescent="0.2">
      <c r="B2225" s="27"/>
    </row>
    <row r="2226" spans="2:2" x14ac:dyDescent="0.2">
      <c r="B2226" s="27"/>
    </row>
    <row r="2227" spans="2:2" x14ac:dyDescent="0.2">
      <c r="B2227" s="27"/>
    </row>
    <row r="2228" spans="2:2" x14ac:dyDescent="0.2">
      <c r="B2228" s="27"/>
    </row>
    <row r="2229" spans="2:2" x14ac:dyDescent="0.2">
      <c r="B2229" s="27"/>
    </row>
    <row r="2230" spans="2:2" x14ac:dyDescent="0.2">
      <c r="B2230" s="27"/>
    </row>
    <row r="2231" spans="2:2" x14ac:dyDescent="0.2">
      <c r="B2231" s="27"/>
    </row>
    <row r="2232" spans="2:2" x14ac:dyDescent="0.2">
      <c r="B2232" s="27"/>
    </row>
    <row r="2233" spans="2:2" x14ac:dyDescent="0.2">
      <c r="B2233" s="27"/>
    </row>
    <row r="2234" spans="2:2" x14ac:dyDescent="0.2">
      <c r="B2234" s="27"/>
    </row>
    <row r="2235" spans="2:2" x14ac:dyDescent="0.2">
      <c r="B2235" s="27"/>
    </row>
    <row r="2236" spans="2:2" x14ac:dyDescent="0.2">
      <c r="B2236" s="27"/>
    </row>
    <row r="2237" spans="2:2" x14ac:dyDescent="0.2">
      <c r="B2237" s="27"/>
    </row>
    <row r="2238" spans="2:2" x14ac:dyDescent="0.2">
      <c r="B2238" s="27"/>
    </row>
    <row r="2239" spans="2:2" x14ac:dyDescent="0.2">
      <c r="B2239" s="27"/>
    </row>
    <row r="2240" spans="2:2" x14ac:dyDescent="0.2">
      <c r="B2240" s="27"/>
    </row>
    <row r="2241" spans="2:2" x14ac:dyDescent="0.2">
      <c r="B2241" s="27"/>
    </row>
    <row r="2242" spans="2:2" x14ac:dyDescent="0.2">
      <c r="B2242" s="27"/>
    </row>
    <row r="2243" spans="2:2" x14ac:dyDescent="0.2">
      <c r="B2243" s="27"/>
    </row>
    <row r="2244" spans="2:2" x14ac:dyDescent="0.2">
      <c r="B2244" s="27"/>
    </row>
    <row r="2245" spans="2:2" x14ac:dyDescent="0.2">
      <c r="B2245" s="27"/>
    </row>
    <row r="2246" spans="2:2" x14ac:dyDescent="0.2">
      <c r="B2246" s="27"/>
    </row>
    <row r="2247" spans="2:2" x14ac:dyDescent="0.2">
      <c r="B2247" s="27"/>
    </row>
    <row r="2248" spans="2:2" x14ac:dyDescent="0.2">
      <c r="B2248" s="27"/>
    </row>
    <row r="2249" spans="2:2" x14ac:dyDescent="0.2">
      <c r="B2249" s="27"/>
    </row>
    <row r="2250" spans="2:2" x14ac:dyDescent="0.2">
      <c r="B2250" s="27"/>
    </row>
    <row r="2251" spans="2:2" x14ac:dyDescent="0.2">
      <c r="B2251" s="27"/>
    </row>
    <row r="2252" spans="2:2" x14ac:dyDescent="0.2">
      <c r="B2252" s="27"/>
    </row>
    <row r="2253" spans="2:2" x14ac:dyDescent="0.2">
      <c r="B2253" s="27"/>
    </row>
    <row r="2254" spans="2:2" x14ac:dyDescent="0.2">
      <c r="B2254" s="27"/>
    </row>
    <row r="2255" spans="2:2" x14ac:dyDescent="0.2">
      <c r="B2255" s="27"/>
    </row>
    <row r="2256" spans="2:2" x14ac:dyDescent="0.2">
      <c r="B2256" s="27"/>
    </row>
    <row r="2257" spans="2:2" x14ac:dyDescent="0.2">
      <c r="B2257" s="27"/>
    </row>
    <row r="2258" spans="2:2" x14ac:dyDescent="0.2">
      <c r="B2258" s="27"/>
    </row>
    <row r="2259" spans="2:2" x14ac:dyDescent="0.2">
      <c r="B2259" s="27"/>
    </row>
    <row r="2260" spans="2:2" x14ac:dyDescent="0.2">
      <c r="B2260" s="27"/>
    </row>
    <row r="2261" spans="2:2" x14ac:dyDescent="0.2">
      <c r="B2261" s="27"/>
    </row>
    <row r="2262" spans="2:2" x14ac:dyDescent="0.2">
      <c r="B2262" s="27"/>
    </row>
    <row r="2263" spans="2:2" x14ac:dyDescent="0.2">
      <c r="B2263" s="27"/>
    </row>
    <row r="2264" spans="2:2" x14ac:dyDescent="0.2">
      <c r="B2264" s="27"/>
    </row>
    <row r="2265" spans="2:2" x14ac:dyDescent="0.2">
      <c r="B2265" s="27"/>
    </row>
    <row r="2266" spans="2:2" x14ac:dyDescent="0.2">
      <c r="B2266" s="27"/>
    </row>
    <row r="2267" spans="2:2" x14ac:dyDescent="0.2">
      <c r="B2267" s="27"/>
    </row>
    <row r="2268" spans="2:2" x14ac:dyDescent="0.2">
      <c r="B2268" s="27"/>
    </row>
    <row r="2269" spans="2:2" x14ac:dyDescent="0.2">
      <c r="B2269" s="27"/>
    </row>
    <row r="2270" spans="2:2" x14ac:dyDescent="0.2">
      <c r="B2270" s="27"/>
    </row>
    <row r="2271" spans="2:2" x14ac:dyDescent="0.2">
      <c r="B2271" s="27"/>
    </row>
    <row r="2272" spans="2:2" x14ac:dyDescent="0.2">
      <c r="B2272" s="27"/>
    </row>
    <row r="2273" spans="2:2" x14ac:dyDescent="0.2">
      <c r="B2273" s="27"/>
    </row>
    <row r="2274" spans="2:2" x14ac:dyDescent="0.2">
      <c r="B2274" s="27"/>
    </row>
    <row r="2275" spans="2:2" x14ac:dyDescent="0.2">
      <c r="B2275" s="27"/>
    </row>
    <row r="2276" spans="2:2" x14ac:dyDescent="0.2">
      <c r="B2276" s="27"/>
    </row>
    <row r="2277" spans="2:2" x14ac:dyDescent="0.2">
      <c r="B2277" s="27"/>
    </row>
    <row r="2278" spans="2:2" x14ac:dyDescent="0.2">
      <c r="B2278" s="27"/>
    </row>
    <row r="2279" spans="2:2" x14ac:dyDescent="0.2">
      <c r="B2279" s="27"/>
    </row>
    <row r="2280" spans="2:2" x14ac:dyDescent="0.2">
      <c r="B2280" s="27"/>
    </row>
    <row r="2281" spans="2:2" x14ac:dyDescent="0.2">
      <c r="B2281" s="27"/>
    </row>
    <row r="2282" spans="2:2" x14ac:dyDescent="0.2">
      <c r="B2282" s="27"/>
    </row>
    <row r="2283" spans="2:2" x14ac:dyDescent="0.2">
      <c r="B2283" s="27"/>
    </row>
    <row r="2284" spans="2:2" x14ac:dyDescent="0.2">
      <c r="B2284" s="27"/>
    </row>
    <row r="2285" spans="2:2" x14ac:dyDescent="0.2">
      <c r="B2285" s="27"/>
    </row>
    <row r="2286" spans="2:2" x14ac:dyDescent="0.2">
      <c r="B2286" s="27"/>
    </row>
    <row r="2287" spans="2:2" x14ac:dyDescent="0.2">
      <c r="B2287" s="27"/>
    </row>
    <row r="2288" spans="2:2" x14ac:dyDescent="0.2">
      <c r="B2288" s="27"/>
    </row>
    <row r="2289" spans="2:2" x14ac:dyDescent="0.2">
      <c r="B2289" s="27"/>
    </row>
    <row r="2290" spans="2:2" x14ac:dyDescent="0.2">
      <c r="B2290" s="27"/>
    </row>
    <row r="2291" spans="2:2" x14ac:dyDescent="0.2">
      <c r="B2291" s="27"/>
    </row>
    <row r="2292" spans="2:2" x14ac:dyDescent="0.2">
      <c r="B2292" s="27"/>
    </row>
    <row r="2293" spans="2:2" x14ac:dyDescent="0.2">
      <c r="B2293" s="27"/>
    </row>
    <row r="2294" spans="2:2" x14ac:dyDescent="0.2">
      <c r="B2294" s="27"/>
    </row>
    <row r="2295" spans="2:2" x14ac:dyDescent="0.2">
      <c r="B2295" s="27"/>
    </row>
    <row r="2296" spans="2:2" x14ac:dyDescent="0.2">
      <c r="B2296" s="27"/>
    </row>
    <row r="2297" spans="2:2" x14ac:dyDescent="0.2">
      <c r="B2297" s="27"/>
    </row>
    <row r="2298" spans="2:2" x14ac:dyDescent="0.2">
      <c r="B2298" s="27"/>
    </row>
    <row r="2299" spans="2:2" x14ac:dyDescent="0.2">
      <c r="B2299" s="27"/>
    </row>
    <row r="2300" spans="2:2" x14ac:dyDescent="0.2">
      <c r="B2300" s="27"/>
    </row>
    <row r="2301" spans="2:2" x14ac:dyDescent="0.2">
      <c r="B2301" s="27"/>
    </row>
    <row r="2302" spans="2:2" x14ac:dyDescent="0.2">
      <c r="B2302" s="27"/>
    </row>
    <row r="2303" spans="2:2" x14ac:dyDescent="0.2">
      <c r="B2303" s="27"/>
    </row>
    <row r="2304" spans="2:2" x14ac:dyDescent="0.2">
      <c r="B2304" s="27"/>
    </row>
    <row r="2305" spans="2:2" x14ac:dyDescent="0.2">
      <c r="B2305" s="27"/>
    </row>
    <row r="2306" spans="2:2" x14ac:dyDescent="0.2">
      <c r="B2306" s="27"/>
    </row>
    <row r="2307" spans="2:2" x14ac:dyDescent="0.2">
      <c r="B2307" s="27"/>
    </row>
    <row r="2308" spans="2:2" x14ac:dyDescent="0.2">
      <c r="B2308" s="27"/>
    </row>
    <row r="2309" spans="2:2" x14ac:dyDescent="0.2">
      <c r="B2309" s="27"/>
    </row>
    <row r="2310" spans="2:2" x14ac:dyDescent="0.2">
      <c r="B2310" s="27"/>
    </row>
    <row r="2311" spans="2:2" x14ac:dyDescent="0.2">
      <c r="B2311" s="27"/>
    </row>
    <row r="2312" spans="2:2" x14ac:dyDescent="0.2">
      <c r="B2312" s="27"/>
    </row>
    <row r="2313" spans="2:2" x14ac:dyDescent="0.2">
      <c r="B2313" s="27"/>
    </row>
    <row r="2314" spans="2:2" x14ac:dyDescent="0.2">
      <c r="B2314" s="27"/>
    </row>
    <row r="2315" spans="2:2" x14ac:dyDescent="0.2">
      <c r="B2315" s="27"/>
    </row>
    <row r="2316" spans="2:2" x14ac:dyDescent="0.2">
      <c r="B2316" s="27"/>
    </row>
    <row r="2317" spans="2:2" x14ac:dyDescent="0.2">
      <c r="B2317" s="27"/>
    </row>
    <row r="2318" spans="2:2" x14ac:dyDescent="0.2">
      <c r="B2318" s="27"/>
    </row>
    <row r="2319" spans="2:2" x14ac:dyDescent="0.2">
      <c r="B2319" s="27"/>
    </row>
    <row r="2320" spans="2:2" x14ac:dyDescent="0.2">
      <c r="B2320" s="27"/>
    </row>
    <row r="2321" spans="2:2" x14ac:dyDescent="0.2">
      <c r="B2321" s="27"/>
    </row>
    <row r="2322" spans="2:2" x14ac:dyDescent="0.2">
      <c r="B2322" s="27"/>
    </row>
    <row r="2323" spans="2:2" x14ac:dyDescent="0.2">
      <c r="B2323" s="27"/>
    </row>
    <row r="2324" spans="2:2" x14ac:dyDescent="0.2">
      <c r="B2324" s="27"/>
    </row>
    <row r="2325" spans="2:2" x14ac:dyDescent="0.2">
      <c r="B2325" s="27"/>
    </row>
    <row r="2326" spans="2:2" x14ac:dyDescent="0.2">
      <c r="B2326" s="27"/>
    </row>
    <row r="2327" spans="2:2" x14ac:dyDescent="0.2">
      <c r="B2327" s="27"/>
    </row>
    <row r="2328" spans="2:2" x14ac:dyDescent="0.2">
      <c r="B2328" s="27"/>
    </row>
    <row r="2329" spans="2:2" x14ac:dyDescent="0.2">
      <c r="B2329" s="27"/>
    </row>
    <row r="2330" spans="2:2" x14ac:dyDescent="0.2">
      <c r="B2330" s="27"/>
    </row>
    <row r="2331" spans="2:2" x14ac:dyDescent="0.2">
      <c r="B2331" s="27"/>
    </row>
    <row r="2332" spans="2:2" x14ac:dyDescent="0.2">
      <c r="B2332" s="27"/>
    </row>
    <row r="2333" spans="2:2" x14ac:dyDescent="0.2">
      <c r="B2333" s="27"/>
    </row>
    <row r="2334" spans="2:2" x14ac:dyDescent="0.2">
      <c r="B2334" s="27"/>
    </row>
    <row r="2335" spans="2:2" x14ac:dyDescent="0.2">
      <c r="B2335" s="27"/>
    </row>
    <row r="2336" spans="2:2" x14ac:dyDescent="0.2">
      <c r="B2336" s="27"/>
    </row>
    <row r="2337" spans="2:2" x14ac:dyDescent="0.2">
      <c r="B2337" s="27"/>
    </row>
    <row r="2338" spans="2:2" x14ac:dyDescent="0.2">
      <c r="B2338" s="27"/>
    </row>
    <row r="2339" spans="2:2" x14ac:dyDescent="0.2">
      <c r="B2339" s="27"/>
    </row>
    <row r="2340" spans="2:2" x14ac:dyDescent="0.2">
      <c r="B2340" s="27"/>
    </row>
    <row r="2341" spans="2:2" x14ac:dyDescent="0.2">
      <c r="B2341" s="27"/>
    </row>
    <row r="2342" spans="2:2" x14ac:dyDescent="0.2">
      <c r="B2342" s="27"/>
    </row>
    <row r="2343" spans="2:2" x14ac:dyDescent="0.2">
      <c r="B2343" s="27"/>
    </row>
    <row r="2344" spans="2:2" x14ac:dyDescent="0.2">
      <c r="B2344" s="27"/>
    </row>
    <row r="2345" spans="2:2" x14ac:dyDescent="0.2">
      <c r="B2345" s="27"/>
    </row>
    <row r="2346" spans="2:2" x14ac:dyDescent="0.2">
      <c r="B2346" s="27"/>
    </row>
    <row r="2347" spans="2:2" x14ac:dyDescent="0.2">
      <c r="B2347" s="27"/>
    </row>
    <row r="2348" spans="2:2" x14ac:dyDescent="0.2">
      <c r="B2348" s="27"/>
    </row>
    <row r="2349" spans="2:2" x14ac:dyDescent="0.2">
      <c r="B2349" s="27"/>
    </row>
    <row r="2350" spans="2:2" x14ac:dyDescent="0.2">
      <c r="B2350" s="27"/>
    </row>
    <row r="2351" spans="2:2" x14ac:dyDescent="0.2">
      <c r="B2351" s="27"/>
    </row>
    <row r="2352" spans="2:2" x14ac:dyDescent="0.2">
      <c r="B2352" s="27"/>
    </row>
    <row r="2353" spans="2:2" x14ac:dyDescent="0.2">
      <c r="B2353" s="27"/>
    </row>
    <row r="2354" spans="2:2" x14ac:dyDescent="0.2">
      <c r="B2354" s="27"/>
    </row>
    <row r="2355" spans="2:2" x14ac:dyDescent="0.2">
      <c r="B2355" s="27"/>
    </row>
    <row r="2356" spans="2:2" x14ac:dyDescent="0.2">
      <c r="B2356" s="27"/>
    </row>
    <row r="2357" spans="2:2" x14ac:dyDescent="0.2">
      <c r="B2357" s="27"/>
    </row>
    <row r="2358" spans="2:2" x14ac:dyDescent="0.2">
      <c r="B2358" s="27"/>
    </row>
    <row r="2359" spans="2:2" x14ac:dyDescent="0.2">
      <c r="B2359" s="27"/>
    </row>
    <row r="2360" spans="2:2" x14ac:dyDescent="0.2">
      <c r="B2360" s="27"/>
    </row>
    <row r="2361" spans="2:2" x14ac:dyDescent="0.2">
      <c r="B2361" s="27"/>
    </row>
    <row r="2362" spans="2:2" x14ac:dyDescent="0.2">
      <c r="B2362" s="27"/>
    </row>
    <row r="2363" spans="2:2" x14ac:dyDescent="0.2">
      <c r="B2363" s="27"/>
    </row>
    <row r="2364" spans="2:2" x14ac:dyDescent="0.2">
      <c r="B2364" s="27"/>
    </row>
    <row r="2365" spans="2:2" x14ac:dyDescent="0.2">
      <c r="B2365" s="27"/>
    </row>
    <row r="2366" spans="2:2" x14ac:dyDescent="0.2">
      <c r="B2366" s="27"/>
    </row>
    <row r="2367" spans="2:2" x14ac:dyDescent="0.2">
      <c r="B2367" s="27"/>
    </row>
    <row r="2368" spans="2:2" x14ac:dyDescent="0.2">
      <c r="B2368" s="27"/>
    </row>
    <row r="2369" spans="2:2" x14ac:dyDescent="0.2">
      <c r="B2369" s="27"/>
    </row>
    <row r="2370" spans="2:2" x14ac:dyDescent="0.2">
      <c r="B2370" s="27"/>
    </row>
    <row r="2371" spans="2:2" x14ac:dyDescent="0.2">
      <c r="B2371" s="27"/>
    </row>
    <row r="2372" spans="2:2" x14ac:dyDescent="0.2">
      <c r="B2372" s="27"/>
    </row>
    <row r="2373" spans="2:2" x14ac:dyDescent="0.2">
      <c r="B2373" s="27"/>
    </row>
    <row r="2374" spans="2:2" x14ac:dyDescent="0.2">
      <c r="B2374" s="27"/>
    </row>
    <row r="2375" spans="2:2" x14ac:dyDescent="0.2">
      <c r="B2375" s="27"/>
    </row>
    <row r="2376" spans="2:2" x14ac:dyDescent="0.2">
      <c r="B2376" s="27"/>
    </row>
    <row r="2377" spans="2:2" x14ac:dyDescent="0.2">
      <c r="B2377" s="27"/>
    </row>
    <row r="2378" spans="2:2" x14ac:dyDescent="0.2">
      <c r="B2378" s="27"/>
    </row>
    <row r="2379" spans="2:2" x14ac:dyDescent="0.2">
      <c r="B2379" s="27"/>
    </row>
    <row r="2380" spans="2:2" x14ac:dyDescent="0.2">
      <c r="B2380" s="27"/>
    </row>
    <row r="2381" spans="2:2" x14ac:dyDescent="0.2">
      <c r="B2381" s="27"/>
    </row>
    <row r="2382" spans="2:2" x14ac:dyDescent="0.2">
      <c r="B2382" s="27"/>
    </row>
    <row r="2383" spans="2:2" x14ac:dyDescent="0.2">
      <c r="B2383" s="27"/>
    </row>
    <row r="2384" spans="2:2" x14ac:dyDescent="0.2">
      <c r="B2384" s="27"/>
    </row>
    <row r="2385" spans="2:2" x14ac:dyDescent="0.2">
      <c r="B2385" s="27"/>
    </row>
    <row r="2386" spans="2:2" x14ac:dyDescent="0.2">
      <c r="B2386" s="27"/>
    </row>
    <row r="2387" spans="2:2" x14ac:dyDescent="0.2">
      <c r="B2387" s="27"/>
    </row>
    <row r="2388" spans="2:2" x14ac:dyDescent="0.2">
      <c r="B2388" s="27"/>
    </row>
    <row r="2389" spans="2:2" x14ac:dyDescent="0.2">
      <c r="B2389" s="27"/>
    </row>
    <row r="2390" spans="2:2" x14ac:dyDescent="0.2">
      <c r="B2390" s="27"/>
    </row>
    <row r="2391" spans="2:2" x14ac:dyDescent="0.2">
      <c r="B2391" s="27"/>
    </row>
    <row r="2392" spans="2:2" x14ac:dyDescent="0.2">
      <c r="B2392" s="27"/>
    </row>
    <row r="2393" spans="2:2" x14ac:dyDescent="0.2">
      <c r="B2393" s="27"/>
    </row>
    <row r="2394" spans="2:2" x14ac:dyDescent="0.2">
      <c r="B2394" s="27"/>
    </row>
    <row r="2395" spans="2:2" x14ac:dyDescent="0.2">
      <c r="B2395" s="27"/>
    </row>
    <row r="2396" spans="2:2" x14ac:dyDescent="0.2">
      <c r="B2396" s="27"/>
    </row>
    <row r="2397" spans="2:2" x14ac:dyDescent="0.2">
      <c r="B2397" s="27"/>
    </row>
    <row r="2398" spans="2:2" x14ac:dyDescent="0.2">
      <c r="B2398" s="27"/>
    </row>
    <row r="2399" spans="2:2" x14ac:dyDescent="0.2">
      <c r="B2399" s="27"/>
    </row>
    <row r="2400" spans="2:2" x14ac:dyDescent="0.2">
      <c r="B2400" s="27"/>
    </row>
    <row r="2401" spans="2:2" x14ac:dyDescent="0.2">
      <c r="B2401" s="27"/>
    </row>
    <row r="2402" spans="2:2" x14ac:dyDescent="0.2">
      <c r="B2402" s="27"/>
    </row>
    <row r="2403" spans="2:2" x14ac:dyDescent="0.2">
      <c r="B2403" s="27"/>
    </row>
    <row r="2404" spans="2:2" x14ac:dyDescent="0.2">
      <c r="B2404" s="27"/>
    </row>
    <row r="2405" spans="2:2" x14ac:dyDescent="0.2">
      <c r="B2405" s="27"/>
    </row>
    <row r="2406" spans="2:2" x14ac:dyDescent="0.2">
      <c r="B2406" s="27"/>
    </row>
    <row r="2407" spans="2:2" x14ac:dyDescent="0.2">
      <c r="B2407" s="27"/>
    </row>
    <row r="2408" spans="2:2" x14ac:dyDescent="0.2">
      <c r="B2408" s="27"/>
    </row>
    <row r="2409" spans="2:2" x14ac:dyDescent="0.2">
      <c r="B2409" s="27"/>
    </row>
    <row r="2410" spans="2:2" x14ac:dyDescent="0.2">
      <c r="B2410" s="27"/>
    </row>
    <row r="2411" spans="2:2" x14ac:dyDescent="0.2">
      <c r="B2411" s="27"/>
    </row>
    <row r="2412" spans="2:2" x14ac:dyDescent="0.2">
      <c r="B2412" s="27"/>
    </row>
    <row r="2413" spans="2:2" x14ac:dyDescent="0.2">
      <c r="B2413" s="27"/>
    </row>
    <row r="2414" spans="2:2" x14ac:dyDescent="0.2">
      <c r="B2414" s="27"/>
    </row>
    <row r="2415" spans="2:2" x14ac:dyDescent="0.2">
      <c r="B2415" s="27"/>
    </row>
    <row r="2416" spans="2:2" x14ac:dyDescent="0.2">
      <c r="B2416" s="27"/>
    </row>
    <row r="2417" spans="2:2" x14ac:dyDescent="0.2">
      <c r="B2417" s="27"/>
    </row>
    <row r="2418" spans="2:2" x14ac:dyDescent="0.2">
      <c r="B2418" s="27"/>
    </row>
    <row r="2419" spans="2:2" x14ac:dyDescent="0.2">
      <c r="B2419" s="27"/>
    </row>
    <row r="2420" spans="2:2" x14ac:dyDescent="0.2">
      <c r="B2420" s="27"/>
    </row>
    <row r="2421" spans="2:2" x14ac:dyDescent="0.2">
      <c r="B2421" s="27"/>
    </row>
    <row r="2422" spans="2:2" x14ac:dyDescent="0.2">
      <c r="B2422" s="27"/>
    </row>
    <row r="2423" spans="2:2" x14ac:dyDescent="0.2">
      <c r="B2423" s="27"/>
    </row>
    <row r="2424" spans="2:2" x14ac:dyDescent="0.2">
      <c r="B2424" s="27"/>
    </row>
    <row r="2425" spans="2:2" x14ac:dyDescent="0.2">
      <c r="B2425" s="27"/>
    </row>
    <row r="2426" spans="2:2" x14ac:dyDescent="0.2">
      <c r="B2426" s="27"/>
    </row>
    <row r="2427" spans="2:2" x14ac:dyDescent="0.2">
      <c r="B2427" s="27"/>
    </row>
    <row r="2428" spans="2:2" x14ac:dyDescent="0.2">
      <c r="B2428" s="27"/>
    </row>
    <row r="2429" spans="2:2" x14ac:dyDescent="0.2">
      <c r="B2429" s="27"/>
    </row>
    <row r="2430" spans="2:2" x14ac:dyDescent="0.2">
      <c r="B2430" s="27"/>
    </row>
    <row r="2431" spans="2:2" x14ac:dyDescent="0.2">
      <c r="B2431" s="27"/>
    </row>
    <row r="2432" spans="2:2" x14ac:dyDescent="0.2">
      <c r="B2432" s="27"/>
    </row>
    <row r="2433" spans="2:2" x14ac:dyDescent="0.2">
      <c r="B2433" s="27"/>
    </row>
    <row r="2434" spans="2:2" x14ac:dyDescent="0.2">
      <c r="B2434" s="27"/>
    </row>
    <row r="2435" spans="2:2" x14ac:dyDescent="0.2">
      <c r="B2435" s="27"/>
    </row>
    <row r="2436" spans="2:2" x14ac:dyDescent="0.2">
      <c r="B2436" s="27"/>
    </row>
    <row r="2437" spans="2:2" x14ac:dyDescent="0.2">
      <c r="B2437" s="27"/>
    </row>
    <row r="2438" spans="2:2" x14ac:dyDescent="0.2">
      <c r="B2438" s="27"/>
    </row>
    <row r="2439" spans="2:2" x14ac:dyDescent="0.2">
      <c r="B2439" s="27"/>
    </row>
    <row r="2440" spans="2:2" x14ac:dyDescent="0.2">
      <c r="B2440" s="27"/>
    </row>
    <row r="2441" spans="2:2" x14ac:dyDescent="0.2">
      <c r="B2441" s="27"/>
    </row>
    <row r="2442" spans="2:2" x14ac:dyDescent="0.2">
      <c r="B2442" s="27"/>
    </row>
    <row r="2443" spans="2:2" x14ac:dyDescent="0.2">
      <c r="B2443" s="27"/>
    </row>
    <row r="2444" spans="2:2" x14ac:dyDescent="0.2">
      <c r="B2444" s="27"/>
    </row>
    <row r="2445" spans="2:2" x14ac:dyDescent="0.2">
      <c r="B2445" s="27"/>
    </row>
    <row r="2446" spans="2:2" x14ac:dyDescent="0.2">
      <c r="B2446" s="27"/>
    </row>
    <row r="2447" spans="2:2" x14ac:dyDescent="0.2">
      <c r="B2447" s="27"/>
    </row>
    <row r="2448" spans="2:2" x14ac:dyDescent="0.2">
      <c r="B2448" s="27"/>
    </row>
    <row r="2449" spans="2:2" x14ac:dyDescent="0.2">
      <c r="B2449" s="27"/>
    </row>
    <row r="2450" spans="2:2" x14ac:dyDescent="0.2">
      <c r="B2450" s="27"/>
    </row>
    <row r="2451" spans="2:2" x14ac:dyDescent="0.2">
      <c r="B2451" s="27"/>
    </row>
    <row r="2452" spans="2:2" x14ac:dyDescent="0.2">
      <c r="B2452" s="27"/>
    </row>
    <row r="2453" spans="2:2" x14ac:dyDescent="0.2">
      <c r="B2453" s="27"/>
    </row>
    <row r="2454" spans="2:2" x14ac:dyDescent="0.2">
      <c r="B2454" s="27"/>
    </row>
    <row r="2455" spans="2:2" x14ac:dyDescent="0.2">
      <c r="B2455" s="27"/>
    </row>
    <row r="2456" spans="2:2" x14ac:dyDescent="0.2">
      <c r="B2456" s="27"/>
    </row>
    <row r="2457" spans="2:2" x14ac:dyDescent="0.2">
      <c r="B2457" s="27"/>
    </row>
    <row r="2458" spans="2:2" x14ac:dyDescent="0.2">
      <c r="B2458" s="27"/>
    </row>
    <row r="2459" spans="2:2" x14ac:dyDescent="0.2">
      <c r="B2459" s="27"/>
    </row>
    <row r="2460" spans="2:2" x14ac:dyDescent="0.2">
      <c r="B2460" s="27"/>
    </row>
    <row r="2461" spans="2:2" x14ac:dyDescent="0.2">
      <c r="B2461" s="27"/>
    </row>
    <row r="2462" spans="2:2" x14ac:dyDescent="0.2">
      <c r="B2462" s="27"/>
    </row>
    <row r="2463" spans="2:2" x14ac:dyDescent="0.2">
      <c r="B2463" s="27"/>
    </row>
    <row r="2464" spans="2:2" x14ac:dyDescent="0.2">
      <c r="B2464" s="27"/>
    </row>
    <row r="2465" spans="2:2" x14ac:dyDescent="0.2">
      <c r="B2465" s="27"/>
    </row>
    <row r="2466" spans="2:2" x14ac:dyDescent="0.2">
      <c r="B2466" s="27"/>
    </row>
    <row r="2467" spans="2:2" x14ac:dyDescent="0.2">
      <c r="B2467" s="27"/>
    </row>
    <row r="2468" spans="2:2" x14ac:dyDescent="0.2">
      <c r="B2468" s="27"/>
    </row>
    <row r="2469" spans="2:2" x14ac:dyDescent="0.2">
      <c r="B2469" s="27"/>
    </row>
    <row r="2470" spans="2:2" x14ac:dyDescent="0.2">
      <c r="B2470" s="27"/>
    </row>
    <row r="2471" spans="2:2" x14ac:dyDescent="0.2">
      <c r="B2471" s="27"/>
    </row>
    <row r="2472" spans="2:2" x14ac:dyDescent="0.2">
      <c r="B2472" s="27"/>
    </row>
    <row r="2473" spans="2:2" x14ac:dyDescent="0.2">
      <c r="B2473" s="27"/>
    </row>
    <row r="2474" spans="2:2" x14ac:dyDescent="0.2">
      <c r="B2474" s="27"/>
    </row>
    <row r="2475" spans="2:2" x14ac:dyDescent="0.2">
      <c r="B2475" s="27"/>
    </row>
    <row r="2476" spans="2:2" x14ac:dyDescent="0.2">
      <c r="B2476" s="27"/>
    </row>
    <row r="2477" spans="2:2" x14ac:dyDescent="0.2">
      <c r="B2477" s="27"/>
    </row>
    <row r="2478" spans="2:2" x14ac:dyDescent="0.2">
      <c r="B2478" s="27"/>
    </row>
    <row r="2479" spans="2:2" x14ac:dyDescent="0.2">
      <c r="B2479" s="27"/>
    </row>
    <row r="2480" spans="2:2" x14ac:dyDescent="0.2">
      <c r="B2480" s="27"/>
    </row>
    <row r="2481" spans="2:2" x14ac:dyDescent="0.2">
      <c r="B2481" s="27"/>
    </row>
    <row r="2482" spans="2:2" x14ac:dyDescent="0.2">
      <c r="B2482" s="27"/>
    </row>
    <row r="2483" spans="2:2" x14ac:dyDescent="0.2">
      <c r="B2483" s="27"/>
    </row>
    <row r="2484" spans="2:2" x14ac:dyDescent="0.2">
      <c r="B2484" s="27"/>
    </row>
    <row r="2485" spans="2:2" x14ac:dyDescent="0.2">
      <c r="B2485" s="27"/>
    </row>
    <row r="2486" spans="2:2" x14ac:dyDescent="0.2">
      <c r="B2486" s="27"/>
    </row>
    <row r="2487" spans="2:2" x14ac:dyDescent="0.2">
      <c r="B2487" s="27"/>
    </row>
    <row r="2488" spans="2:2" x14ac:dyDescent="0.2">
      <c r="B2488" s="27"/>
    </row>
    <row r="2489" spans="2:2" x14ac:dyDescent="0.2">
      <c r="B2489" s="27"/>
    </row>
    <row r="2490" spans="2:2" x14ac:dyDescent="0.2">
      <c r="B2490" s="27"/>
    </row>
    <row r="2491" spans="2:2" x14ac:dyDescent="0.2">
      <c r="B2491" s="27"/>
    </row>
    <row r="2492" spans="2:2" x14ac:dyDescent="0.2">
      <c r="B2492" s="27"/>
    </row>
    <row r="2493" spans="2:2" x14ac:dyDescent="0.2">
      <c r="B2493" s="27"/>
    </row>
    <row r="2494" spans="2:2" x14ac:dyDescent="0.2">
      <c r="B2494" s="27"/>
    </row>
    <row r="2495" spans="2:2" x14ac:dyDescent="0.2">
      <c r="B2495" s="27"/>
    </row>
    <row r="2496" spans="2:2" x14ac:dyDescent="0.2">
      <c r="B2496" s="27"/>
    </row>
    <row r="2497" spans="2:2" x14ac:dyDescent="0.2">
      <c r="B2497" s="27"/>
    </row>
    <row r="2498" spans="2:2" x14ac:dyDescent="0.2">
      <c r="B2498" s="27"/>
    </row>
    <row r="2499" spans="2:2" x14ac:dyDescent="0.2">
      <c r="B2499" s="27"/>
    </row>
    <row r="2500" spans="2:2" x14ac:dyDescent="0.2">
      <c r="B2500" s="27"/>
    </row>
    <row r="2501" spans="2:2" x14ac:dyDescent="0.2">
      <c r="B2501" s="27"/>
    </row>
    <row r="2502" spans="2:2" x14ac:dyDescent="0.2">
      <c r="B2502" s="27"/>
    </row>
    <row r="2503" spans="2:2" x14ac:dyDescent="0.2">
      <c r="B2503" s="27"/>
    </row>
    <row r="2504" spans="2:2" x14ac:dyDescent="0.2">
      <c r="B2504" s="27"/>
    </row>
    <row r="2505" spans="2:2" x14ac:dyDescent="0.2">
      <c r="B2505" s="27"/>
    </row>
    <row r="2506" spans="2:2" x14ac:dyDescent="0.2">
      <c r="B2506" s="27"/>
    </row>
    <row r="2507" spans="2:2" x14ac:dyDescent="0.2">
      <c r="B2507" s="27"/>
    </row>
    <row r="2508" spans="2:2" x14ac:dyDescent="0.2">
      <c r="B2508" s="27"/>
    </row>
    <row r="2509" spans="2:2" x14ac:dyDescent="0.2">
      <c r="B2509" s="27"/>
    </row>
    <row r="2510" spans="2:2" x14ac:dyDescent="0.2">
      <c r="B2510" s="27"/>
    </row>
    <row r="2511" spans="2:2" x14ac:dyDescent="0.2">
      <c r="B2511" s="27"/>
    </row>
    <row r="2512" spans="2:2" x14ac:dyDescent="0.2">
      <c r="B2512" s="27"/>
    </row>
    <row r="2513" spans="2:2" x14ac:dyDescent="0.2">
      <c r="B2513" s="27"/>
    </row>
    <row r="2514" spans="2:2" x14ac:dyDescent="0.2">
      <c r="B2514" s="27"/>
    </row>
    <row r="2515" spans="2:2" x14ac:dyDescent="0.2">
      <c r="B2515" s="27"/>
    </row>
    <row r="2516" spans="2:2" x14ac:dyDescent="0.2">
      <c r="B2516" s="27"/>
    </row>
    <row r="2517" spans="2:2" x14ac:dyDescent="0.2">
      <c r="B2517" s="27"/>
    </row>
    <row r="2518" spans="2:2" x14ac:dyDescent="0.2">
      <c r="B2518" s="27"/>
    </row>
    <row r="2519" spans="2:2" x14ac:dyDescent="0.2">
      <c r="B2519" s="27"/>
    </row>
    <row r="2520" spans="2:2" x14ac:dyDescent="0.2">
      <c r="B2520" s="27"/>
    </row>
    <row r="2521" spans="2:2" x14ac:dyDescent="0.2">
      <c r="B2521" s="27"/>
    </row>
    <row r="2522" spans="2:2" x14ac:dyDescent="0.2">
      <c r="B2522" s="27"/>
    </row>
    <row r="2523" spans="2:2" x14ac:dyDescent="0.2">
      <c r="B2523" s="27"/>
    </row>
    <row r="2524" spans="2:2" x14ac:dyDescent="0.2">
      <c r="B2524" s="27"/>
    </row>
    <row r="2525" spans="2:2" x14ac:dyDescent="0.2">
      <c r="B2525" s="27"/>
    </row>
    <row r="2526" spans="2:2" x14ac:dyDescent="0.2">
      <c r="B2526" s="27"/>
    </row>
    <row r="2527" spans="2:2" x14ac:dyDescent="0.2">
      <c r="B2527" s="27"/>
    </row>
    <row r="2528" spans="2:2" x14ac:dyDescent="0.2">
      <c r="B2528" s="27"/>
    </row>
    <row r="2529" spans="2:2" x14ac:dyDescent="0.2">
      <c r="B2529" s="27"/>
    </row>
    <row r="2530" spans="2:2" x14ac:dyDescent="0.2">
      <c r="B2530" s="27"/>
    </row>
    <row r="2531" spans="2:2" x14ac:dyDescent="0.2">
      <c r="B2531" s="27"/>
    </row>
    <row r="2532" spans="2:2" x14ac:dyDescent="0.2">
      <c r="B2532" s="27"/>
    </row>
    <row r="2533" spans="2:2" x14ac:dyDescent="0.2">
      <c r="B2533" s="27"/>
    </row>
    <row r="2534" spans="2:2" x14ac:dyDescent="0.2">
      <c r="B2534" s="27"/>
    </row>
    <row r="2535" spans="2:2" x14ac:dyDescent="0.2">
      <c r="B2535" s="27"/>
    </row>
    <row r="2536" spans="2:2" x14ac:dyDescent="0.2">
      <c r="B2536" s="27"/>
    </row>
    <row r="2537" spans="2:2" x14ac:dyDescent="0.2">
      <c r="B2537" s="27"/>
    </row>
    <row r="2538" spans="2:2" x14ac:dyDescent="0.2">
      <c r="B2538" s="27"/>
    </row>
    <row r="2539" spans="2:2" x14ac:dyDescent="0.2">
      <c r="B2539" s="27"/>
    </row>
    <row r="2540" spans="2:2" x14ac:dyDescent="0.2">
      <c r="B2540" s="27"/>
    </row>
    <row r="2541" spans="2:2" x14ac:dyDescent="0.2">
      <c r="B2541" s="27"/>
    </row>
    <row r="2542" spans="2:2" x14ac:dyDescent="0.2">
      <c r="B2542" s="27"/>
    </row>
    <row r="2543" spans="2:2" x14ac:dyDescent="0.2">
      <c r="B2543" s="27"/>
    </row>
    <row r="2544" spans="2:2" x14ac:dyDescent="0.2">
      <c r="B2544" s="27"/>
    </row>
    <row r="2545" spans="2:2" x14ac:dyDescent="0.2">
      <c r="B2545" s="27"/>
    </row>
    <row r="2546" spans="2:2" x14ac:dyDescent="0.2">
      <c r="B2546" s="27"/>
    </row>
    <row r="2547" spans="2:2" x14ac:dyDescent="0.2">
      <c r="B2547" s="27"/>
    </row>
    <row r="2548" spans="2:2" x14ac:dyDescent="0.2">
      <c r="B2548" s="27"/>
    </row>
    <row r="2549" spans="2:2" x14ac:dyDescent="0.2">
      <c r="B2549" s="27"/>
    </row>
    <row r="2550" spans="2:2" x14ac:dyDescent="0.2">
      <c r="B2550" s="27"/>
    </row>
    <row r="2551" spans="2:2" x14ac:dyDescent="0.2">
      <c r="B2551" s="27"/>
    </row>
    <row r="2552" spans="2:2" x14ac:dyDescent="0.2">
      <c r="B2552" s="27"/>
    </row>
    <row r="2553" spans="2:2" x14ac:dyDescent="0.2">
      <c r="B2553" s="27"/>
    </row>
    <row r="2554" spans="2:2" x14ac:dyDescent="0.2">
      <c r="B2554" s="27"/>
    </row>
    <row r="2555" spans="2:2" x14ac:dyDescent="0.2">
      <c r="B2555" s="27"/>
    </row>
    <row r="2556" spans="2:2" x14ac:dyDescent="0.2">
      <c r="B2556" s="27"/>
    </row>
    <row r="2557" spans="2:2" x14ac:dyDescent="0.2">
      <c r="B2557" s="27"/>
    </row>
    <row r="2558" spans="2:2" x14ac:dyDescent="0.2">
      <c r="B2558" s="27"/>
    </row>
    <row r="2559" spans="2:2" x14ac:dyDescent="0.2">
      <c r="B2559" s="27"/>
    </row>
    <row r="2560" spans="2:2" x14ac:dyDescent="0.2">
      <c r="B2560" s="27"/>
    </row>
    <row r="2561" spans="2:2" x14ac:dyDescent="0.2">
      <c r="B2561" s="27"/>
    </row>
    <row r="2562" spans="2:2" x14ac:dyDescent="0.2">
      <c r="B2562" s="27"/>
    </row>
    <row r="2563" spans="2:2" x14ac:dyDescent="0.2">
      <c r="B2563" s="27"/>
    </row>
    <row r="2564" spans="2:2" x14ac:dyDescent="0.2">
      <c r="B2564" s="27"/>
    </row>
    <row r="2565" spans="2:2" x14ac:dyDescent="0.2">
      <c r="B2565" s="27"/>
    </row>
    <row r="2566" spans="2:2" x14ac:dyDescent="0.2">
      <c r="B2566" s="27"/>
    </row>
    <row r="2567" spans="2:2" x14ac:dyDescent="0.2">
      <c r="B2567" s="27"/>
    </row>
    <row r="2568" spans="2:2" x14ac:dyDescent="0.2">
      <c r="B2568" s="27"/>
    </row>
    <row r="2569" spans="2:2" x14ac:dyDescent="0.2">
      <c r="B2569" s="27"/>
    </row>
    <row r="2570" spans="2:2" x14ac:dyDescent="0.2">
      <c r="B2570" s="27"/>
    </row>
    <row r="2571" spans="2:2" x14ac:dyDescent="0.2">
      <c r="B2571" s="27"/>
    </row>
    <row r="2572" spans="2:2" x14ac:dyDescent="0.2">
      <c r="B2572" s="27"/>
    </row>
    <row r="2573" spans="2:2" x14ac:dyDescent="0.2">
      <c r="B2573" s="27"/>
    </row>
    <row r="2574" spans="2:2" x14ac:dyDescent="0.2">
      <c r="B2574" s="27"/>
    </row>
    <row r="2575" spans="2:2" x14ac:dyDescent="0.2">
      <c r="B2575" s="27"/>
    </row>
    <row r="2576" spans="2:2" x14ac:dyDescent="0.2">
      <c r="B2576" s="27"/>
    </row>
    <row r="2577" spans="2:2" x14ac:dyDescent="0.2">
      <c r="B2577" s="27"/>
    </row>
    <row r="2578" spans="2:2" x14ac:dyDescent="0.2">
      <c r="B2578" s="27"/>
    </row>
    <row r="2579" spans="2:2" x14ac:dyDescent="0.2">
      <c r="B2579" s="27"/>
    </row>
    <row r="2580" spans="2:2" x14ac:dyDescent="0.2">
      <c r="B2580" s="27"/>
    </row>
    <row r="2581" spans="2:2" x14ac:dyDescent="0.2">
      <c r="B2581" s="27"/>
    </row>
    <row r="2582" spans="2:2" x14ac:dyDescent="0.2">
      <c r="B2582" s="27"/>
    </row>
    <row r="2583" spans="2:2" x14ac:dyDescent="0.2">
      <c r="B2583" s="27"/>
    </row>
    <row r="2584" spans="2:2" x14ac:dyDescent="0.2">
      <c r="B2584" s="27"/>
    </row>
    <row r="2585" spans="2:2" x14ac:dyDescent="0.2">
      <c r="B2585" s="27"/>
    </row>
    <row r="2586" spans="2:2" x14ac:dyDescent="0.2">
      <c r="B2586" s="27"/>
    </row>
    <row r="2587" spans="2:2" x14ac:dyDescent="0.2">
      <c r="B2587" s="27"/>
    </row>
    <row r="2588" spans="2:2" x14ac:dyDescent="0.2">
      <c r="B2588" s="27"/>
    </row>
    <row r="2589" spans="2:2" x14ac:dyDescent="0.2">
      <c r="B2589" s="27"/>
    </row>
    <row r="2590" spans="2:2" x14ac:dyDescent="0.2">
      <c r="B2590" s="27"/>
    </row>
    <row r="2591" spans="2:2" x14ac:dyDescent="0.2">
      <c r="B2591" s="27"/>
    </row>
    <row r="2592" spans="2:2" x14ac:dyDescent="0.2">
      <c r="B2592" s="27"/>
    </row>
    <row r="2593" spans="2:2" x14ac:dyDescent="0.2">
      <c r="B2593" s="27"/>
    </row>
    <row r="2594" spans="2:2" x14ac:dyDescent="0.2">
      <c r="B2594" s="27"/>
    </row>
    <row r="2595" spans="2:2" x14ac:dyDescent="0.2">
      <c r="B2595" s="27"/>
    </row>
    <row r="2596" spans="2:2" x14ac:dyDescent="0.2">
      <c r="B2596" s="27"/>
    </row>
    <row r="2597" spans="2:2" x14ac:dyDescent="0.2">
      <c r="B2597" s="27"/>
    </row>
    <row r="2598" spans="2:2" x14ac:dyDescent="0.2">
      <c r="B2598" s="27"/>
    </row>
    <row r="2599" spans="2:2" x14ac:dyDescent="0.2">
      <c r="B2599" s="27"/>
    </row>
    <row r="2600" spans="2:2" x14ac:dyDescent="0.2">
      <c r="B2600" s="27"/>
    </row>
    <row r="2601" spans="2:2" x14ac:dyDescent="0.2">
      <c r="B2601" s="27"/>
    </row>
    <row r="2602" spans="2:2" x14ac:dyDescent="0.2">
      <c r="B2602" s="27"/>
    </row>
    <row r="2603" spans="2:2" x14ac:dyDescent="0.2">
      <c r="B2603" s="27"/>
    </row>
    <row r="2604" spans="2:2" x14ac:dyDescent="0.2">
      <c r="B2604" s="27"/>
    </row>
    <row r="2605" spans="2:2" x14ac:dyDescent="0.2">
      <c r="B2605" s="27"/>
    </row>
    <row r="2606" spans="2:2" x14ac:dyDescent="0.2">
      <c r="B2606" s="27"/>
    </row>
    <row r="2607" spans="2:2" x14ac:dyDescent="0.2">
      <c r="B2607" s="27"/>
    </row>
    <row r="2608" spans="2:2" x14ac:dyDescent="0.2">
      <c r="B2608" s="27"/>
    </row>
    <row r="2609" spans="2:2" x14ac:dyDescent="0.2">
      <c r="B2609" s="27"/>
    </row>
    <row r="2610" spans="2:2" x14ac:dyDescent="0.2">
      <c r="B2610" s="27"/>
    </row>
    <row r="2611" spans="2:2" x14ac:dyDescent="0.2">
      <c r="B2611" s="27"/>
    </row>
    <row r="2612" spans="2:2" x14ac:dyDescent="0.2">
      <c r="B2612" s="27"/>
    </row>
    <row r="2613" spans="2:2" x14ac:dyDescent="0.2">
      <c r="B2613" s="27"/>
    </row>
    <row r="2614" spans="2:2" x14ac:dyDescent="0.2">
      <c r="B2614" s="27"/>
    </row>
    <row r="2615" spans="2:2" x14ac:dyDescent="0.2">
      <c r="B2615" s="27"/>
    </row>
    <row r="2616" spans="2:2" x14ac:dyDescent="0.2">
      <c r="B2616" s="27"/>
    </row>
    <row r="2617" spans="2:2" x14ac:dyDescent="0.2">
      <c r="B2617" s="27"/>
    </row>
    <row r="2618" spans="2:2" x14ac:dyDescent="0.2">
      <c r="B2618" s="27"/>
    </row>
    <row r="2619" spans="2:2" x14ac:dyDescent="0.2">
      <c r="B2619" s="27"/>
    </row>
    <row r="2620" spans="2:2" x14ac:dyDescent="0.2">
      <c r="B2620" s="27"/>
    </row>
    <row r="2621" spans="2:2" x14ac:dyDescent="0.2">
      <c r="B2621" s="27"/>
    </row>
    <row r="2622" spans="2:2" x14ac:dyDescent="0.2">
      <c r="B2622" s="27"/>
    </row>
    <row r="2623" spans="2:2" x14ac:dyDescent="0.2">
      <c r="B2623" s="27"/>
    </row>
    <row r="2624" spans="2:2" x14ac:dyDescent="0.2">
      <c r="B2624" s="27"/>
    </row>
    <row r="2625" spans="2:2" x14ac:dyDescent="0.2">
      <c r="B2625" s="27"/>
    </row>
    <row r="2626" spans="2:2" x14ac:dyDescent="0.2">
      <c r="B2626" s="27"/>
    </row>
    <row r="2627" spans="2:2" x14ac:dyDescent="0.2">
      <c r="B2627" s="27"/>
    </row>
    <row r="2628" spans="2:2" x14ac:dyDescent="0.2">
      <c r="B2628" s="27"/>
    </row>
    <row r="2629" spans="2:2" x14ac:dyDescent="0.2">
      <c r="B2629" s="27"/>
    </row>
    <row r="2630" spans="2:2" x14ac:dyDescent="0.2">
      <c r="B2630" s="27"/>
    </row>
    <row r="2631" spans="2:2" x14ac:dyDescent="0.2">
      <c r="B2631" s="27"/>
    </row>
    <row r="2632" spans="2:2" x14ac:dyDescent="0.2">
      <c r="B2632" s="27"/>
    </row>
    <row r="2633" spans="2:2" x14ac:dyDescent="0.2">
      <c r="B2633" s="27"/>
    </row>
    <row r="2634" spans="2:2" x14ac:dyDescent="0.2">
      <c r="B2634" s="27"/>
    </row>
    <row r="2635" spans="2:2" x14ac:dyDescent="0.2">
      <c r="B2635" s="27"/>
    </row>
    <row r="2636" spans="2:2" x14ac:dyDescent="0.2">
      <c r="B2636" s="27"/>
    </row>
    <row r="2637" spans="2:2" x14ac:dyDescent="0.2">
      <c r="B2637" s="27"/>
    </row>
    <row r="2638" spans="2:2" x14ac:dyDescent="0.2">
      <c r="B2638" s="27"/>
    </row>
    <row r="2639" spans="2:2" x14ac:dyDescent="0.2">
      <c r="B2639" s="27"/>
    </row>
    <row r="2640" spans="2:2" x14ac:dyDescent="0.2">
      <c r="B2640" s="27"/>
    </row>
    <row r="2641" spans="2:2" x14ac:dyDescent="0.2">
      <c r="B2641" s="27"/>
    </row>
    <row r="2642" spans="2:2" x14ac:dyDescent="0.2">
      <c r="B2642" s="27"/>
    </row>
    <row r="2643" spans="2:2" x14ac:dyDescent="0.2">
      <c r="B2643" s="27"/>
    </row>
    <row r="2644" spans="2:2" x14ac:dyDescent="0.2">
      <c r="B2644" s="27"/>
    </row>
    <row r="2645" spans="2:2" x14ac:dyDescent="0.2">
      <c r="B2645" s="27"/>
    </row>
    <row r="2646" spans="2:2" x14ac:dyDescent="0.2">
      <c r="B2646" s="27"/>
    </row>
    <row r="2647" spans="2:2" x14ac:dyDescent="0.2">
      <c r="B2647" s="27"/>
    </row>
    <row r="2648" spans="2:2" x14ac:dyDescent="0.2">
      <c r="B2648" s="27"/>
    </row>
    <row r="2649" spans="2:2" x14ac:dyDescent="0.2">
      <c r="B2649" s="27"/>
    </row>
    <row r="2650" spans="2:2" x14ac:dyDescent="0.2">
      <c r="B2650" s="27"/>
    </row>
    <row r="2651" spans="2:2" x14ac:dyDescent="0.2">
      <c r="B2651" s="27"/>
    </row>
    <row r="2652" spans="2:2" x14ac:dyDescent="0.2">
      <c r="B2652" s="27"/>
    </row>
    <row r="2653" spans="2:2" x14ac:dyDescent="0.2">
      <c r="B2653" s="27"/>
    </row>
    <row r="2654" spans="2:2" x14ac:dyDescent="0.2">
      <c r="B2654" s="27"/>
    </row>
    <row r="2655" spans="2:2" x14ac:dyDescent="0.2">
      <c r="B2655" s="27"/>
    </row>
    <row r="2656" spans="2:2" x14ac:dyDescent="0.2">
      <c r="B2656" s="27"/>
    </row>
    <row r="2657" spans="2:2" x14ac:dyDescent="0.2">
      <c r="B2657" s="27"/>
    </row>
    <row r="2658" spans="2:2" x14ac:dyDescent="0.2">
      <c r="B2658" s="27"/>
    </row>
    <row r="2659" spans="2:2" x14ac:dyDescent="0.2">
      <c r="B2659" s="27"/>
    </row>
    <row r="2660" spans="2:2" x14ac:dyDescent="0.2">
      <c r="B2660" s="27"/>
    </row>
    <row r="2661" spans="2:2" x14ac:dyDescent="0.2">
      <c r="B2661" s="27"/>
    </row>
    <row r="2662" spans="2:2" x14ac:dyDescent="0.2">
      <c r="B2662" s="27"/>
    </row>
    <row r="2663" spans="2:2" x14ac:dyDescent="0.2">
      <c r="B2663" s="27"/>
    </row>
    <row r="2664" spans="2:2" x14ac:dyDescent="0.2">
      <c r="B2664" s="27"/>
    </row>
    <row r="2665" spans="2:2" x14ac:dyDescent="0.2">
      <c r="B2665" s="27"/>
    </row>
    <row r="2666" spans="2:2" x14ac:dyDescent="0.2">
      <c r="B2666" s="27"/>
    </row>
    <row r="2667" spans="2:2" x14ac:dyDescent="0.2">
      <c r="B2667" s="27"/>
    </row>
    <row r="2668" spans="2:2" x14ac:dyDescent="0.2">
      <c r="B2668" s="27"/>
    </row>
    <row r="2669" spans="2:2" x14ac:dyDescent="0.2">
      <c r="B2669" s="27"/>
    </row>
    <row r="2670" spans="2:2" x14ac:dyDescent="0.2">
      <c r="B2670" s="27"/>
    </row>
    <row r="2671" spans="2:2" x14ac:dyDescent="0.2">
      <c r="B2671" s="27"/>
    </row>
    <row r="2672" spans="2:2" x14ac:dyDescent="0.2">
      <c r="B2672" s="27"/>
    </row>
    <row r="2673" spans="2:2" x14ac:dyDescent="0.2">
      <c r="B2673" s="27"/>
    </row>
    <row r="2674" spans="2:2" x14ac:dyDescent="0.2">
      <c r="B2674" s="27"/>
    </row>
    <row r="2675" spans="2:2" x14ac:dyDescent="0.2">
      <c r="B2675" s="27"/>
    </row>
    <row r="2676" spans="2:2" x14ac:dyDescent="0.2">
      <c r="B2676" s="27"/>
    </row>
    <row r="2677" spans="2:2" x14ac:dyDescent="0.2">
      <c r="B2677" s="27"/>
    </row>
    <row r="2678" spans="2:2" x14ac:dyDescent="0.2">
      <c r="B2678" s="27"/>
    </row>
    <row r="2679" spans="2:2" x14ac:dyDescent="0.2">
      <c r="B2679" s="27"/>
    </row>
    <row r="2680" spans="2:2" x14ac:dyDescent="0.2">
      <c r="B2680" s="27"/>
    </row>
    <row r="2681" spans="2:2" x14ac:dyDescent="0.2">
      <c r="B2681" s="27"/>
    </row>
    <row r="2682" spans="2:2" x14ac:dyDescent="0.2">
      <c r="B2682" s="27"/>
    </row>
    <row r="2683" spans="2:2" x14ac:dyDescent="0.2">
      <c r="B2683" s="27"/>
    </row>
    <row r="2684" spans="2:2" x14ac:dyDescent="0.2">
      <c r="B2684" s="27"/>
    </row>
    <row r="2685" spans="2:2" x14ac:dyDescent="0.2">
      <c r="B2685" s="27"/>
    </row>
    <row r="2686" spans="2:2" x14ac:dyDescent="0.2">
      <c r="B2686" s="27"/>
    </row>
    <row r="2687" spans="2:2" x14ac:dyDescent="0.2">
      <c r="B2687" s="27"/>
    </row>
    <row r="2688" spans="2:2" x14ac:dyDescent="0.2">
      <c r="B2688" s="27"/>
    </row>
    <row r="2689" spans="2:2" x14ac:dyDescent="0.2">
      <c r="B2689" s="27"/>
    </row>
    <row r="2690" spans="2:2" x14ac:dyDescent="0.2">
      <c r="B2690" s="27"/>
    </row>
    <row r="2691" spans="2:2" x14ac:dyDescent="0.2">
      <c r="B2691" s="27"/>
    </row>
    <row r="2692" spans="2:2" x14ac:dyDescent="0.2">
      <c r="B2692" s="27"/>
    </row>
    <row r="2693" spans="2:2" x14ac:dyDescent="0.2">
      <c r="B2693" s="27"/>
    </row>
    <row r="2694" spans="2:2" x14ac:dyDescent="0.2">
      <c r="B2694" s="27"/>
    </row>
    <row r="2695" spans="2:2" x14ac:dyDescent="0.2">
      <c r="B2695" s="27"/>
    </row>
    <row r="2696" spans="2:2" x14ac:dyDescent="0.2">
      <c r="B2696" s="27"/>
    </row>
    <row r="2697" spans="2:2" x14ac:dyDescent="0.2">
      <c r="B2697" s="27"/>
    </row>
    <row r="2698" spans="2:2" x14ac:dyDescent="0.2">
      <c r="B2698" s="27"/>
    </row>
    <row r="2699" spans="2:2" x14ac:dyDescent="0.2">
      <c r="B2699" s="27"/>
    </row>
    <row r="2700" spans="2:2" x14ac:dyDescent="0.2">
      <c r="B2700" s="27"/>
    </row>
    <row r="2701" spans="2:2" x14ac:dyDescent="0.2">
      <c r="B2701" s="27"/>
    </row>
    <row r="2702" spans="2:2" x14ac:dyDescent="0.2">
      <c r="B2702" s="27"/>
    </row>
    <row r="2703" spans="2:2" x14ac:dyDescent="0.2">
      <c r="B2703" s="27"/>
    </row>
    <row r="2704" spans="2:2" x14ac:dyDescent="0.2">
      <c r="B2704" s="27"/>
    </row>
    <row r="2705" spans="2:2" x14ac:dyDescent="0.2">
      <c r="B2705" s="27"/>
    </row>
    <row r="2706" spans="2:2" x14ac:dyDescent="0.2">
      <c r="B2706" s="27"/>
    </row>
    <row r="2707" spans="2:2" x14ac:dyDescent="0.2">
      <c r="B2707" s="27"/>
    </row>
    <row r="2708" spans="2:2" x14ac:dyDescent="0.2">
      <c r="B2708" s="27"/>
    </row>
    <row r="2709" spans="2:2" x14ac:dyDescent="0.2">
      <c r="B2709" s="27"/>
    </row>
    <row r="2710" spans="2:2" x14ac:dyDescent="0.2">
      <c r="B2710" s="27"/>
    </row>
    <row r="2711" spans="2:2" x14ac:dyDescent="0.2">
      <c r="B2711" s="27"/>
    </row>
    <row r="2712" spans="2:2" x14ac:dyDescent="0.2">
      <c r="B2712" s="27"/>
    </row>
    <row r="2713" spans="2:2" x14ac:dyDescent="0.2">
      <c r="B2713" s="27"/>
    </row>
    <row r="2714" spans="2:2" x14ac:dyDescent="0.2">
      <c r="B2714" s="27"/>
    </row>
    <row r="2715" spans="2:2" x14ac:dyDescent="0.2">
      <c r="B2715" s="27"/>
    </row>
    <row r="2716" spans="2:2" x14ac:dyDescent="0.2">
      <c r="B2716" s="27"/>
    </row>
    <row r="2717" spans="2:2" x14ac:dyDescent="0.2">
      <c r="B2717" s="27"/>
    </row>
    <row r="2718" spans="2:2" x14ac:dyDescent="0.2">
      <c r="B2718" s="27"/>
    </row>
    <row r="2719" spans="2:2" x14ac:dyDescent="0.2">
      <c r="B2719" s="27"/>
    </row>
    <row r="2720" spans="2:2" x14ac:dyDescent="0.2">
      <c r="B2720" s="27"/>
    </row>
    <row r="2721" spans="2:2" x14ac:dyDescent="0.2">
      <c r="B2721" s="27"/>
    </row>
    <row r="2722" spans="2:2" x14ac:dyDescent="0.2">
      <c r="B2722" s="27"/>
    </row>
    <row r="2723" spans="2:2" x14ac:dyDescent="0.2">
      <c r="B2723" s="27"/>
    </row>
    <row r="2724" spans="2:2" x14ac:dyDescent="0.2">
      <c r="B2724" s="27"/>
    </row>
    <row r="2725" spans="2:2" x14ac:dyDescent="0.2">
      <c r="B2725" s="27"/>
    </row>
    <row r="2726" spans="2:2" x14ac:dyDescent="0.2">
      <c r="B2726" s="27"/>
    </row>
    <row r="2727" spans="2:2" x14ac:dyDescent="0.2">
      <c r="B2727" s="27"/>
    </row>
    <row r="2728" spans="2:2" x14ac:dyDescent="0.2">
      <c r="B2728" s="27"/>
    </row>
    <row r="2729" spans="2:2" x14ac:dyDescent="0.2">
      <c r="B2729" s="27"/>
    </row>
    <row r="2730" spans="2:2" x14ac:dyDescent="0.2">
      <c r="B2730" s="27"/>
    </row>
    <row r="2731" spans="2:2" x14ac:dyDescent="0.2">
      <c r="B2731" s="27"/>
    </row>
    <row r="2732" spans="2:2" x14ac:dyDescent="0.2">
      <c r="B2732" s="27"/>
    </row>
    <row r="2733" spans="2:2" x14ac:dyDescent="0.2">
      <c r="B2733" s="27"/>
    </row>
    <row r="2734" spans="2:2" x14ac:dyDescent="0.2">
      <c r="B2734" s="27"/>
    </row>
    <row r="2735" spans="2:2" x14ac:dyDescent="0.2">
      <c r="B2735" s="27"/>
    </row>
    <row r="2736" spans="2:2" x14ac:dyDescent="0.2">
      <c r="B2736" s="27"/>
    </row>
    <row r="2737" spans="2:2" x14ac:dyDescent="0.2">
      <c r="B2737" s="27"/>
    </row>
    <row r="2738" spans="2:2" x14ac:dyDescent="0.2">
      <c r="B2738" s="27"/>
    </row>
    <row r="2739" spans="2:2" x14ac:dyDescent="0.2">
      <c r="B2739" s="27"/>
    </row>
    <row r="2740" spans="2:2" x14ac:dyDescent="0.2">
      <c r="B2740" s="27"/>
    </row>
    <row r="2741" spans="2:2" x14ac:dyDescent="0.2">
      <c r="B2741" s="27"/>
    </row>
    <row r="2742" spans="2:2" x14ac:dyDescent="0.2">
      <c r="B2742" s="27"/>
    </row>
    <row r="2743" spans="2:2" x14ac:dyDescent="0.2">
      <c r="B2743" s="27"/>
    </row>
    <row r="2744" spans="2:2" x14ac:dyDescent="0.2">
      <c r="B2744" s="27"/>
    </row>
    <row r="2745" spans="2:2" x14ac:dyDescent="0.2">
      <c r="B2745" s="27"/>
    </row>
    <row r="2746" spans="2:2" x14ac:dyDescent="0.2">
      <c r="B2746" s="27"/>
    </row>
    <row r="2747" spans="2:2" x14ac:dyDescent="0.2">
      <c r="B2747" s="27"/>
    </row>
    <row r="2748" spans="2:2" x14ac:dyDescent="0.2">
      <c r="B2748" s="27"/>
    </row>
    <row r="2749" spans="2:2" x14ac:dyDescent="0.2">
      <c r="B2749" s="27"/>
    </row>
    <row r="2750" spans="2:2" x14ac:dyDescent="0.2">
      <c r="B2750" s="27"/>
    </row>
    <row r="2751" spans="2:2" x14ac:dyDescent="0.2">
      <c r="B2751" s="27"/>
    </row>
    <row r="2752" spans="2:2" x14ac:dyDescent="0.2">
      <c r="B2752" s="27"/>
    </row>
    <row r="2753" spans="2:2" x14ac:dyDescent="0.2">
      <c r="B2753" s="27"/>
    </row>
    <row r="2754" spans="2:2" x14ac:dyDescent="0.2">
      <c r="B2754" s="27"/>
    </row>
    <row r="2755" spans="2:2" x14ac:dyDescent="0.2">
      <c r="B2755" s="27"/>
    </row>
    <row r="2756" spans="2:2" x14ac:dyDescent="0.2">
      <c r="B2756" s="27"/>
    </row>
    <row r="2757" spans="2:2" x14ac:dyDescent="0.2">
      <c r="B2757" s="27"/>
    </row>
    <row r="2758" spans="2:2" x14ac:dyDescent="0.2">
      <c r="B2758" s="27"/>
    </row>
    <row r="2759" spans="2:2" x14ac:dyDescent="0.2">
      <c r="B2759" s="27"/>
    </row>
    <row r="2760" spans="2:2" x14ac:dyDescent="0.2">
      <c r="B2760" s="27"/>
    </row>
    <row r="2761" spans="2:2" x14ac:dyDescent="0.2">
      <c r="B2761" s="27"/>
    </row>
    <row r="2762" spans="2:2" x14ac:dyDescent="0.2">
      <c r="B2762" s="27"/>
    </row>
    <row r="2763" spans="2:2" x14ac:dyDescent="0.2">
      <c r="B2763" s="27"/>
    </row>
    <row r="2764" spans="2:2" x14ac:dyDescent="0.2">
      <c r="B2764" s="27"/>
    </row>
    <row r="2765" spans="2:2" x14ac:dyDescent="0.2">
      <c r="B2765" s="27"/>
    </row>
    <row r="2766" spans="2:2" x14ac:dyDescent="0.2">
      <c r="B2766" s="27"/>
    </row>
    <row r="2767" spans="2:2" x14ac:dyDescent="0.2">
      <c r="B2767" s="27"/>
    </row>
    <row r="2768" spans="2:2" x14ac:dyDescent="0.2">
      <c r="B2768" s="27"/>
    </row>
    <row r="2769" spans="2:2" x14ac:dyDescent="0.2">
      <c r="B2769" s="27"/>
    </row>
    <row r="2770" spans="2:2" x14ac:dyDescent="0.2">
      <c r="B2770" s="27"/>
    </row>
    <row r="2771" spans="2:2" x14ac:dyDescent="0.2">
      <c r="B2771" s="27"/>
    </row>
    <row r="2772" spans="2:2" x14ac:dyDescent="0.2">
      <c r="B2772" s="27"/>
    </row>
    <row r="2773" spans="2:2" x14ac:dyDescent="0.2">
      <c r="B2773" s="27"/>
    </row>
    <row r="2774" spans="2:2" x14ac:dyDescent="0.2">
      <c r="B2774" s="27"/>
    </row>
    <row r="2775" spans="2:2" x14ac:dyDescent="0.2">
      <c r="B2775" s="27"/>
    </row>
    <row r="2776" spans="2:2" x14ac:dyDescent="0.2">
      <c r="B2776" s="27"/>
    </row>
    <row r="2777" spans="2:2" x14ac:dyDescent="0.2">
      <c r="B2777" s="27"/>
    </row>
    <row r="2778" spans="2:2" x14ac:dyDescent="0.2">
      <c r="B2778" s="27"/>
    </row>
    <row r="2779" spans="2:2" x14ac:dyDescent="0.2">
      <c r="B2779" s="27"/>
    </row>
    <row r="2780" spans="2:2" x14ac:dyDescent="0.2">
      <c r="B2780" s="27"/>
    </row>
    <row r="2781" spans="2:2" x14ac:dyDescent="0.2">
      <c r="B2781" s="27"/>
    </row>
    <row r="2782" spans="2:2" x14ac:dyDescent="0.2">
      <c r="B2782" s="27"/>
    </row>
    <row r="2783" spans="2:2" x14ac:dyDescent="0.2">
      <c r="B2783" s="27"/>
    </row>
    <row r="2784" spans="2:2" x14ac:dyDescent="0.2">
      <c r="B2784" s="27"/>
    </row>
    <row r="2785" spans="2:2" x14ac:dyDescent="0.2">
      <c r="B2785" s="27"/>
    </row>
    <row r="2786" spans="2:2" x14ac:dyDescent="0.2">
      <c r="B2786" s="27"/>
    </row>
    <row r="2787" spans="2:2" x14ac:dyDescent="0.2">
      <c r="B2787" s="27"/>
    </row>
    <row r="2788" spans="2:2" x14ac:dyDescent="0.2">
      <c r="B2788" s="27"/>
    </row>
    <row r="2789" spans="2:2" x14ac:dyDescent="0.2">
      <c r="B2789" s="27"/>
    </row>
    <row r="2790" spans="2:2" x14ac:dyDescent="0.2">
      <c r="B2790" s="27"/>
    </row>
    <row r="2791" spans="2:2" x14ac:dyDescent="0.2">
      <c r="B2791" s="27"/>
    </row>
    <row r="2792" spans="2:2" x14ac:dyDescent="0.2">
      <c r="B2792" s="27"/>
    </row>
    <row r="2793" spans="2:2" x14ac:dyDescent="0.2">
      <c r="B2793" s="27"/>
    </row>
    <row r="2794" spans="2:2" x14ac:dyDescent="0.2">
      <c r="B2794" s="27"/>
    </row>
    <row r="2795" spans="2:2" x14ac:dyDescent="0.2">
      <c r="B2795" s="27"/>
    </row>
    <row r="2796" spans="2:2" x14ac:dyDescent="0.2">
      <c r="B2796" s="27"/>
    </row>
    <row r="2797" spans="2:2" x14ac:dyDescent="0.2">
      <c r="B2797" s="27"/>
    </row>
    <row r="2798" spans="2:2" x14ac:dyDescent="0.2">
      <c r="B2798" s="27"/>
    </row>
    <row r="2799" spans="2:2" x14ac:dyDescent="0.2">
      <c r="B2799" s="27"/>
    </row>
    <row r="2800" spans="2:2" x14ac:dyDescent="0.2">
      <c r="B2800" s="27"/>
    </row>
    <row r="2801" spans="2:2" x14ac:dyDescent="0.2">
      <c r="B2801" s="27"/>
    </row>
    <row r="2802" spans="2:2" x14ac:dyDescent="0.2">
      <c r="B2802" s="27"/>
    </row>
    <row r="2803" spans="2:2" x14ac:dyDescent="0.2">
      <c r="B2803" s="27"/>
    </row>
    <row r="2804" spans="2:2" x14ac:dyDescent="0.2">
      <c r="B2804" s="27"/>
    </row>
    <row r="2805" spans="2:2" x14ac:dyDescent="0.2">
      <c r="B2805" s="27"/>
    </row>
    <row r="2806" spans="2:2" x14ac:dyDescent="0.2">
      <c r="B2806" s="27"/>
    </row>
    <row r="2807" spans="2:2" x14ac:dyDescent="0.2">
      <c r="B2807" s="27"/>
    </row>
    <row r="2808" spans="2:2" x14ac:dyDescent="0.2">
      <c r="B2808" s="27"/>
    </row>
    <row r="2809" spans="2:2" x14ac:dyDescent="0.2">
      <c r="B2809" s="27"/>
    </row>
    <row r="2810" spans="2:2" x14ac:dyDescent="0.2">
      <c r="B2810" s="27"/>
    </row>
    <row r="2811" spans="2:2" x14ac:dyDescent="0.2">
      <c r="B2811" s="27"/>
    </row>
    <row r="2812" spans="2:2" x14ac:dyDescent="0.2">
      <c r="B2812" s="27"/>
    </row>
    <row r="2813" spans="2:2" x14ac:dyDescent="0.2">
      <c r="B2813" s="27"/>
    </row>
    <row r="2814" spans="2:2" x14ac:dyDescent="0.2">
      <c r="B2814" s="27"/>
    </row>
    <row r="2815" spans="2:2" x14ac:dyDescent="0.2">
      <c r="B2815" s="27"/>
    </row>
    <row r="2816" spans="2:2" x14ac:dyDescent="0.2">
      <c r="B2816" s="27"/>
    </row>
    <row r="2817" spans="2:2" x14ac:dyDescent="0.2">
      <c r="B2817" s="27"/>
    </row>
    <row r="2818" spans="2:2" x14ac:dyDescent="0.2">
      <c r="B2818" s="27"/>
    </row>
    <row r="2819" spans="2:2" x14ac:dyDescent="0.2">
      <c r="B2819" s="27"/>
    </row>
    <row r="2820" spans="2:2" x14ac:dyDescent="0.2">
      <c r="B2820" s="27"/>
    </row>
    <row r="2821" spans="2:2" x14ac:dyDescent="0.2">
      <c r="B2821" s="27"/>
    </row>
    <row r="2822" spans="2:2" x14ac:dyDescent="0.2">
      <c r="B2822" s="27"/>
    </row>
    <row r="2823" spans="2:2" x14ac:dyDescent="0.2">
      <c r="B2823" s="27"/>
    </row>
    <row r="2824" spans="2:2" x14ac:dyDescent="0.2">
      <c r="B2824" s="27"/>
    </row>
    <row r="2825" spans="2:2" x14ac:dyDescent="0.2">
      <c r="B2825" s="27"/>
    </row>
    <row r="2826" spans="2:2" x14ac:dyDescent="0.2">
      <c r="B2826" s="27"/>
    </row>
    <row r="2827" spans="2:2" x14ac:dyDescent="0.2">
      <c r="B2827" s="27"/>
    </row>
    <row r="2828" spans="2:2" x14ac:dyDescent="0.2">
      <c r="B2828" s="27"/>
    </row>
    <row r="2829" spans="2:2" x14ac:dyDescent="0.2">
      <c r="B2829" s="27"/>
    </row>
    <row r="2830" spans="2:2" x14ac:dyDescent="0.2">
      <c r="B2830" s="27"/>
    </row>
    <row r="2831" spans="2:2" x14ac:dyDescent="0.2">
      <c r="B2831" s="27"/>
    </row>
    <row r="2832" spans="2:2" x14ac:dyDescent="0.2">
      <c r="B2832" s="27"/>
    </row>
    <row r="2833" spans="2:2" x14ac:dyDescent="0.2">
      <c r="B2833" s="27"/>
    </row>
    <row r="2834" spans="2:2" x14ac:dyDescent="0.2">
      <c r="B2834" s="27"/>
    </row>
    <row r="2835" spans="2:2" x14ac:dyDescent="0.2">
      <c r="B2835" s="27"/>
    </row>
    <row r="2836" spans="2:2" x14ac:dyDescent="0.2">
      <c r="B2836" s="27"/>
    </row>
    <row r="2837" spans="2:2" x14ac:dyDescent="0.2">
      <c r="B2837" s="27"/>
    </row>
    <row r="2838" spans="2:2" x14ac:dyDescent="0.2">
      <c r="B2838" s="27"/>
    </row>
    <row r="2839" spans="2:2" x14ac:dyDescent="0.2">
      <c r="B2839" s="27"/>
    </row>
    <row r="2840" spans="2:2" x14ac:dyDescent="0.2">
      <c r="B2840" s="27"/>
    </row>
    <row r="2841" spans="2:2" x14ac:dyDescent="0.2">
      <c r="B2841" s="27"/>
    </row>
    <row r="2842" spans="2:2" x14ac:dyDescent="0.2">
      <c r="B2842" s="27"/>
    </row>
    <row r="2843" spans="2:2" x14ac:dyDescent="0.2">
      <c r="B2843" s="27"/>
    </row>
    <row r="2844" spans="2:2" x14ac:dyDescent="0.2">
      <c r="B2844" s="27"/>
    </row>
    <row r="2845" spans="2:2" x14ac:dyDescent="0.2">
      <c r="B2845" s="27"/>
    </row>
    <row r="2846" spans="2:2" x14ac:dyDescent="0.2">
      <c r="B2846" s="27"/>
    </row>
    <row r="2847" spans="2:2" x14ac:dyDescent="0.2">
      <c r="B2847" s="27"/>
    </row>
    <row r="2848" spans="2:2" x14ac:dyDescent="0.2">
      <c r="B2848" s="27"/>
    </row>
    <row r="2849" spans="2:2" x14ac:dyDescent="0.2">
      <c r="B2849" s="27"/>
    </row>
    <row r="2850" spans="2:2" x14ac:dyDescent="0.2">
      <c r="B2850" s="27"/>
    </row>
    <row r="2851" spans="2:2" x14ac:dyDescent="0.2">
      <c r="B2851" s="27"/>
    </row>
    <row r="2852" spans="2:2" x14ac:dyDescent="0.2">
      <c r="B2852" s="27"/>
    </row>
    <row r="2853" spans="2:2" x14ac:dyDescent="0.2">
      <c r="B2853" s="27"/>
    </row>
    <row r="2854" spans="2:2" x14ac:dyDescent="0.2">
      <c r="B2854" s="27"/>
    </row>
    <row r="2855" spans="2:2" x14ac:dyDescent="0.2">
      <c r="B2855" s="27"/>
    </row>
    <row r="2856" spans="2:2" x14ac:dyDescent="0.2">
      <c r="B2856" s="27"/>
    </row>
    <row r="2857" spans="2:2" x14ac:dyDescent="0.2">
      <c r="B2857" s="27"/>
    </row>
    <row r="2858" spans="2:2" x14ac:dyDescent="0.2">
      <c r="B2858" s="27"/>
    </row>
    <row r="2859" spans="2:2" x14ac:dyDescent="0.2">
      <c r="B2859" s="27"/>
    </row>
    <row r="2860" spans="2:2" x14ac:dyDescent="0.2">
      <c r="B2860" s="27"/>
    </row>
    <row r="2861" spans="2:2" x14ac:dyDescent="0.2">
      <c r="B2861" s="27"/>
    </row>
    <row r="2862" spans="2:2" x14ac:dyDescent="0.2">
      <c r="B2862" s="27"/>
    </row>
    <row r="2863" spans="2:2" x14ac:dyDescent="0.2">
      <c r="B2863" s="27"/>
    </row>
    <row r="2864" spans="2:2" x14ac:dyDescent="0.2">
      <c r="B2864" s="27"/>
    </row>
    <row r="2865" spans="2:2" x14ac:dyDescent="0.2">
      <c r="B2865" s="27"/>
    </row>
    <row r="2866" spans="2:2" x14ac:dyDescent="0.2">
      <c r="B2866" s="27"/>
    </row>
    <row r="2867" spans="2:2" x14ac:dyDescent="0.2">
      <c r="B2867" s="27"/>
    </row>
    <row r="2868" spans="2:2" x14ac:dyDescent="0.2">
      <c r="B2868" s="27"/>
    </row>
    <row r="2869" spans="2:2" x14ac:dyDescent="0.2">
      <c r="B2869" s="27"/>
    </row>
    <row r="2870" spans="2:2" x14ac:dyDescent="0.2">
      <c r="B2870" s="27"/>
    </row>
    <row r="2871" spans="2:2" x14ac:dyDescent="0.2">
      <c r="B2871" s="27"/>
    </row>
    <row r="2872" spans="2:2" x14ac:dyDescent="0.2">
      <c r="B2872" s="27"/>
    </row>
    <row r="2873" spans="2:2" x14ac:dyDescent="0.2">
      <c r="B2873" s="27"/>
    </row>
    <row r="2874" spans="2:2" x14ac:dyDescent="0.2">
      <c r="B2874" s="27"/>
    </row>
    <row r="2875" spans="2:2" x14ac:dyDescent="0.2">
      <c r="B2875" s="27"/>
    </row>
    <row r="2876" spans="2:2" x14ac:dyDescent="0.2">
      <c r="B2876" s="27"/>
    </row>
    <row r="2877" spans="2:2" x14ac:dyDescent="0.2">
      <c r="B2877" s="27"/>
    </row>
    <row r="2878" spans="2:2" x14ac:dyDescent="0.2">
      <c r="B2878" s="27"/>
    </row>
    <row r="2879" spans="2:2" x14ac:dyDescent="0.2">
      <c r="B2879" s="27"/>
    </row>
    <row r="2880" spans="2:2" x14ac:dyDescent="0.2">
      <c r="B2880" s="27"/>
    </row>
    <row r="2881" spans="2:2" x14ac:dyDescent="0.2">
      <c r="B2881" s="27"/>
    </row>
    <row r="2882" spans="2:2" x14ac:dyDescent="0.2">
      <c r="B2882" s="27"/>
    </row>
    <row r="2883" spans="2:2" x14ac:dyDescent="0.2">
      <c r="B2883" s="27"/>
    </row>
    <row r="2884" spans="2:2" x14ac:dyDescent="0.2">
      <c r="B2884" s="27"/>
    </row>
    <row r="2885" spans="2:2" x14ac:dyDescent="0.2">
      <c r="B2885" s="27"/>
    </row>
    <row r="2886" spans="2:2" x14ac:dyDescent="0.2">
      <c r="B2886" s="27"/>
    </row>
    <row r="2887" spans="2:2" x14ac:dyDescent="0.2">
      <c r="B2887" s="27"/>
    </row>
    <row r="2888" spans="2:2" x14ac:dyDescent="0.2">
      <c r="B2888" s="27"/>
    </row>
    <row r="2889" spans="2:2" x14ac:dyDescent="0.2">
      <c r="B2889" s="27"/>
    </row>
    <row r="2890" spans="2:2" x14ac:dyDescent="0.2">
      <c r="B2890" s="27"/>
    </row>
    <row r="2891" spans="2:2" x14ac:dyDescent="0.2">
      <c r="B2891" s="27"/>
    </row>
    <row r="2892" spans="2:2" x14ac:dyDescent="0.2">
      <c r="B2892" s="27"/>
    </row>
    <row r="2893" spans="2:2" x14ac:dyDescent="0.2">
      <c r="B2893" s="27"/>
    </row>
    <row r="2894" spans="2:2" x14ac:dyDescent="0.2">
      <c r="B2894" s="27"/>
    </row>
    <row r="2895" spans="2:2" x14ac:dyDescent="0.2">
      <c r="B2895" s="27"/>
    </row>
    <row r="2896" spans="2:2" x14ac:dyDescent="0.2">
      <c r="B2896" s="27"/>
    </row>
    <row r="2897" spans="2:2" x14ac:dyDescent="0.2">
      <c r="B2897" s="27"/>
    </row>
    <row r="2898" spans="2:2" x14ac:dyDescent="0.2">
      <c r="B2898" s="27"/>
    </row>
    <row r="2899" spans="2:2" x14ac:dyDescent="0.2">
      <c r="B2899" s="27"/>
    </row>
    <row r="2900" spans="2:2" x14ac:dyDescent="0.2">
      <c r="B2900" s="27"/>
    </row>
    <row r="2901" spans="2:2" x14ac:dyDescent="0.2">
      <c r="B2901" s="27"/>
    </row>
    <row r="2902" spans="2:2" x14ac:dyDescent="0.2">
      <c r="B2902" s="27"/>
    </row>
    <row r="2903" spans="2:2" x14ac:dyDescent="0.2">
      <c r="B2903" s="27"/>
    </row>
    <row r="2904" spans="2:2" x14ac:dyDescent="0.2">
      <c r="B2904" s="27"/>
    </row>
    <row r="2905" spans="2:2" x14ac:dyDescent="0.2">
      <c r="B2905" s="27"/>
    </row>
    <row r="2906" spans="2:2" x14ac:dyDescent="0.2">
      <c r="B2906" s="27"/>
    </row>
    <row r="2907" spans="2:2" x14ac:dyDescent="0.2">
      <c r="B2907" s="27"/>
    </row>
    <row r="2908" spans="2:2" x14ac:dyDescent="0.2">
      <c r="B2908" s="27"/>
    </row>
    <row r="2909" spans="2:2" x14ac:dyDescent="0.2">
      <c r="B2909" s="27"/>
    </row>
    <row r="2910" spans="2:2" x14ac:dyDescent="0.2">
      <c r="B2910" s="27"/>
    </row>
    <row r="2911" spans="2:2" x14ac:dyDescent="0.2">
      <c r="B2911" s="27"/>
    </row>
    <row r="2912" spans="2:2" x14ac:dyDescent="0.2">
      <c r="B2912" s="27"/>
    </row>
    <row r="2913" spans="2:2" x14ac:dyDescent="0.2">
      <c r="B2913" s="27"/>
    </row>
    <row r="2914" spans="2:2" x14ac:dyDescent="0.2">
      <c r="B2914" s="27"/>
    </row>
    <row r="2915" spans="2:2" x14ac:dyDescent="0.2">
      <c r="B2915" s="27"/>
    </row>
    <row r="2916" spans="2:2" x14ac:dyDescent="0.2">
      <c r="B2916" s="27"/>
    </row>
    <row r="2917" spans="2:2" x14ac:dyDescent="0.2">
      <c r="B2917" s="27"/>
    </row>
    <row r="2918" spans="2:2" x14ac:dyDescent="0.2">
      <c r="B2918" s="27"/>
    </row>
    <row r="2919" spans="2:2" x14ac:dyDescent="0.2">
      <c r="B2919" s="27"/>
    </row>
    <row r="2920" spans="2:2" x14ac:dyDescent="0.2">
      <c r="B2920" s="27"/>
    </row>
    <row r="2921" spans="2:2" x14ac:dyDescent="0.2">
      <c r="B2921" s="27"/>
    </row>
    <row r="2922" spans="2:2" x14ac:dyDescent="0.2">
      <c r="B2922" s="27"/>
    </row>
    <row r="2923" spans="2:2" x14ac:dyDescent="0.2">
      <c r="B2923" s="27"/>
    </row>
    <row r="2924" spans="2:2" x14ac:dyDescent="0.2">
      <c r="B2924" s="27"/>
    </row>
    <row r="2925" spans="2:2" x14ac:dyDescent="0.2">
      <c r="B2925" s="27"/>
    </row>
    <row r="2926" spans="2:2" x14ac:dyDescent="0.2">
      <c r="B2926" s="27"/>
    </row>
    <row r="2927" spans="2:2" x14ac:dyDescent="0.2">
      <c r="B2927" s="27"/>
    </row>
    <row r="2928" spans="2:2" x14ac:dyDescent="0.2">
      <c r="B2928" s="27"/>
    </row>
    <row r="2929" spans="2:2" x14ac:dyDescent="0.2">
      <c r="B2929" s="27"/>
    </row>
    <row r="2930" spans="2:2" x14ac:dyDescent="0.2">
      <c r="B2930" s="27"/>
    </row>
    <row r="2931" spans="2:2" x14ac:dyDescent="0.2">
      <c r="B2931" s="27"/>
    </row>
    <row r="2932" spans="2:2" x14ac:dyDescent="0.2">
      <c r="B2932" s="27"/>
    </row>
    <row r="2933" spans="2:2" x14ac:dyDescent="0.2">
      <c r="B2933" s="27"/>
    </row>
    <row r="2934" spans="2:2" x14ac:dyDescent="0.2">
      <c r="B2934" s="27"/>
    </row>
    <row r="2935" spans="2:2" x14ac:dyDescent="0.2">
      <c r="B2935" s="27"/>
    </row>
    <row r="2936" spans="2:2" x14ac:dyDescent="0.2">
      <c r="B2936" s="27"/>
    </row>
    <row r="2937" spans="2:2" x14ac:dyDescent="0.2">
      <c r="B2937" s="27"/>
    </row>
    <row r="2938" spans="2:2" x14ac:dyDescent="0.2">
      <c r="B2938" s="27"/>
    </row>
    <row r="2939" spans="2:2" x14ac:dyDescent="0.2">
      <c r="B2939" s="27"/>
    </row>
    <row r="2940" spans="2:2" x14ac:dyDescent="0.2">
      <c r="B2940" s="27"/>
    </row>
    <row r="2941" spans="2:2" x14ac:dyDescent="0.2">
      <c r="B2941" s="27"/>
    </row>
    <row r="2942" spans="2:2" x14ac:dyDescent="0.2">
      <c r="B2942" s="27"/>
    </row>
    <row r="2943" spans="2:2" x14ac:dyDescent="0.2">
      <c r="B2943" s="27"/>
    </row>
    <row r="2944" spans="2:2" x14ac:dyDescent="0.2">
      <c r="B2944" s="27"/>
    </row>
    <row r="2945" spans="2:2" x14ac:dyDescent="0.2">
      <c r="B2945" s="27"/>
    </row>
    <row r="2946" spans="2:2" x14ac:dyDescent="0.2">
      <c r="B2946" s="27"/>
    </row>
    <row r="2947" spans="2:2" x14ac:dyDescent="0.2">
      <c r="B2947" s="27"/>
    </row>
    <row r="2948" spans="2:2" x14ac:dyDescent="0.2">
      <c r="B2948" s="27"/>
    </row>
    <row r="2949" spans="2:2" x14ac:dyDescent="0.2">
      <c r="B2949" s="27"/>
    </row>
    <row r="2950" spans="2:2" x14ac:dyDescent="0.2">
      <c r="B2950" s="27"/>
    </row>
    <row r="2951" spans="2:2" x14ac:dyDescent="0.2">
      <c r="B2951" s="27"/>
    </row>
    <row r="2952" spans="2:2" x14ac:dyDescent="0.2">
      <c r="B2952" s="27"/>
    </row>
    <row r="2953" spans="2:2" x14ac:dyDescent="0.2">
      <c r="B2953" s="27"/>
    </row>
    <row r="2954" spans="2:2" x14ac:dyDescent="0.2">
      <c r="B2954" s="27"/>
    </row>
    <row r="2955" spans="2:2" x14ac:dyDescent="0.2">
      <c r="B2955" s="27"/>
    </row>
    <row r="2956" spans="2:2" x14ac:dyDescent="0.2">
      <c r="B2956" s="27"/>
    </row>
    <row r="2957" spans="2:2" x14ac:dyDescent="0.2">
      <c r="B2957" s="27"/>
    </row>
    <row r="2958" spans="2:2" x14ac:dyDescent="0.2">
      <c r="B2958" s="27"/>
    </row>
    <row r="2959" spans="2:2" x14ac:dyDescent="0.2">
      <c r="B2959" s="27"/>
    </row>
    <row r="2960" spans="2:2" x14ac:dyDescent="0.2">
      <c r="B2960" s="27"/>
    </row>
    <row r="2961" spans="2:2" x14ac:dyDescent="0.2">
      <c r="B2961" s="27"/>
    </row>
    <row r="2962" spans="2:2" x14ac:dyDescent="0.2">
      <c r="B2962" s="27"/>
    </row>
    <row r="2963" spans="2:2" x14ac:dyDescent="0.2">
      <c r="B2963" s="27"/>
    </row>
    <row r="2964" spans="2:2" x14ac:dyDescent="0.2">
      <c r="B2964" s="27"/>
    </row>
    <row r="2965" spans="2:2" x14ac:dyDescent="0.2">
      <c r="B2965" s="27"/>
    </row>
    <row r="2966" spans="2:2" x14ac:dyDescent="0.2">
      <c r="B2966" s="27"/>
    </row>
    <row r="2967" spans="2:2" x14ac:dyDescent="0.2">
      <c r="B2967" s="27"/>
    </row>
    <row r="2968" spans="2:2" x14ac:dyDescent="0.2">
      <c r="B2968" s="27"/>
    </row>
    <row r="2969" spans="2:2" x14ac:dyDescent="0.2">
      <c r="B2969" s="27"/>
    </row>
    <row r="2970" spans="2:2" x14ac:dyDescent="0.2">
      <c r="B2970" s="27"/>
    </row>
    <row r="2971" spans="2:2" x14ac:dyDescent="0.2">
      <c r="B2971" s="27"/>
    </row>
    <row r="2972" spans="2:2" x14ac:dyDescent="0.2">
      <c r="B2972" s="27"/>
    </row>
    <row r="2973" spans="2:2" x14ac:dyDescent="0.2">
      <c r="B2973" s="27"/>
    </row>
    <row r="2974" spans="2:2" x14ac:dyDescent="0.2">
      <c r="B2974" s="27"/>
    </row>
    <row r="2975" spans="2:2" x14ac:dyDescent="0.2">
      <c r="B2975" s="27"/>
    </row>
    <row r="2976" spans="2:2" x14ac:dyDescent="0.2">
      <c r="B2976" s="27"/>
    </row>
    <row r="2977" spans="2:2" x14ac:dyDescent="0.2">
      <c r="B2977" s="27"/>
    </row>
    <row r="2978" spans="2:2" x14ac:dyDescent="0.2">
      <c r="B2978" s="27"/>
    </row>
    <row r="2979" spans="2:2" x14ac:dyDescent="0.2">
      <c r="B2979" s="27"/>
    </row>
    <row r="2980" spans="2:2" x14ac:dyDescent="0.2">
      <c r="B2980" s="27"/>
    </row>
    <row r="2981" spans="2:2" x14ac:dyDescent="0.2">
      <c r="B2981" s="27"/>
    </row>
    <row r="2982" spans="2:2" x14ac:dyDescent="0.2">
      <c r="B2982" s="27"/>
    </row>
    <row r="2983" spans="2:2" x14ac:dyDescent="0.2">
      <c r="B2983" s="27"/>
    </row>
    <row r="2984" spans="2:2" x14ac:dyDescent="0.2">
      <c r="B2984" s="27"/>
    </row>
    <row r="2985" spans="2:2" x14ac:dyDescent="0.2">
      <c r="B2985" s="27"/>
    </row>
    <row r="2986" spans="2:2" x14ac:dyDescent="0.2">
      <c r="B2986" s="27"/>
    </row>
    <row r="2987" spans="2:2" x14ac:dyDescent="0.2">
      <c r="B2987" s="27"/>
    </row>
    <row r="2988" spans="2:2" x14ac:dyDescent="0.2">
      <c r="B2988" s="27"/>
    </row>
    <row r="2989" spans="2:2" x14ac:dyDescent="0.2">
      <c r="B2989" s="27"/>
    </row>
    <row r="2990" spans="2:2" x14ac:dyDescent="0.2">
      <c r="B2990" s="27"/>
    </row>
    <row r="2991" spans="2:2" x14ac:dyDescent="0.2">
      <c r="B2991" s="27"/>
    </row>
    <row r="2992" spans="2:2" x14ac:dyDescent="0.2">
      <c r="B2992" s="27"/>
    </row>
    <row r="2993" spans="2:2" x14ac:dyDescent="0.2">
      <c r="B2993" s="27"/>
    </row>
    <row r="2994" spans="2:2" x14ac:dyDescent="0.2">
      <c r="B2994" s="27"/>
    </row>
    <row r="2995" spans="2:2" x14ac:dyDescent="0.2">
      <c r="B2995" s="27"/>
    </row>
    <row r="2996" spans="2:2" x14ac:dyDescent="0.2">
      <c r="B2996" s="27"/>
    </row>
    <row r="2997" spans="2:2" x14ac:dyDescent="0.2">
      <c r="B2997" s="27"/>
    </row>
    <row r="2998" spans="2:2" x14ac:dyDescent="0.2">
      <c r="B2998" s="27"/>
    </row>
    <row r="2999" spans="2:2" x14ac:dyDescent="0.2">
      <c r="B2999" s="27"/>
    </row>
    <row r="3000" spans="2:2" x14ac:dyDescent="0.2">
      <c r="B3000" s="27"/>
    </row>
    <row r="3001" spans="2:2" x14ac:dyDescent="0.2">
      <c r="B3001" s="27"/>
    </row>
    <row r="3002" spans="2:2" x14ac:dyDescent="0.2">
      <c r="B3002" s="27"/>
    </row>
    <row r="3003" spans="2:2" x14ac:dyDescent="0.2">
      <c r="B3003" s="27"/>
    </row>
    <row r="3004" spans="2:2" x14ac:dyDescent="0.2">
      <c r="B3004" s="27"/>
    </row>
    <row r="3005" spans="2:2" x14ac:dyDescent="0.2">
      <c r="B3005" s="27"/>
    </row>
    <row r="3006" spans="2:2" x14ac:dyDescent="0.2">
      <c r="B3006" s="27"/>
    </row>
    <row r="3007" spans="2:2" x14ac:dyDescent="0.2">
      <c r="B3007" s="27"/>
    </row>
    <row r="3008" spans="2:2" x14ac:dyDescent="0.2">
      <c r="B3008" s="27"/>
    </row>
    <row r="3009" spans="2:2" x14ac:dyDescent="0.2">
      <c r="B3009" s="27"/>
    </row>
    <row r="3010" spans="2:2" x14ac:dyDescent="0.2">
      <c r="B3010" s="27"/>
    </row>
    <row r="3011" spans="2:2" x14ac:dyDescent="0.2">
      <c r="B3011" s="27"/>
    </row>
    <row r="3012" spans="2:2" x14ac:dyDescent="0.2">
      <c r="B3012" s="27"/>
    </row>
    <row r="3013" spans="2:2" x14ac:dyDescent="0.2">
      <c r="B3013" s="27"/>
    </row>
    <row r="3014" spans="2:2" x14ac:dyDescent="0.2">
      <c r="B3014" s="27"/>
    </row>
    <row r="3015" spans="2:2" x14ac:dyDescent="0.2">
      <c r="B3015" s="27"/>
    </row>
    <row r="3016" spans="2:2" x14ac:dyDescent="0.2">
      <c r="B3016" s="27"/>
    </row>
    <row r="3017" spans="2:2" x14ac:dyDescent="0.2">
      <c r="B3017" s="27"/>
    </row>
    <row r="3018" spans="2:2" x14ac:dyDescent="0.2">
      <c r="B3018" s="27"/>
    </row>
    <row r="3019" spans="2:2" x14ac:dyDescent="0.2">
      <c r="B3019" s="27"/>
    </row>
    <row r="3020" spans="2:2" x14ac:dyDescent="0.2">
      <c r="B3020" s="27"/>
    </row>
    <row r="3021" spans="2:2" x14ac:dyDescent="0.2">
      <c r="B3021" s="27"/>
    </row>
    <row r="3022" spans="2:2" x14ac:dyDescent="0.2">
      <c r="B3022" s="27"/>
    </row>
    <row r="3023" spans="2:2" x14ac:dyDescent="0.2">
      <c r="B3023" s="27"/>
    </row>
    <row r="3024" spans="2:2" x14ac:dyDescent="0.2">
      <c r="B3024" s="27"/>
    </row>
    <row r="3025" spans="2:2" x14ac:dyDescent="0.2">
      <c r="B3025" s="27"/>
    </row>
    <row r="3026" spans="2:2" x14ac:dyDescent="0.2">
      <c r="B3026" s="27"/>
    </row>
    <row r="3027" spans="2:2" x14ac:dyDescent="0.2">
      <c r="B3027" s="27"/>
    </row>
    <row r="3028" spans="2:2" x14ac:dyDescent="0.2">
      <c r="B3028" s="27"/>
    </row>
    <row r="3029" spans="2:2" x14ac:dyDescent="0.2">
      <c r="B3029" s="27"/>
    </row>
    <row r="3030" spans="2:2" x14ac:dyDescent="0.2">
      <c r="B3030" s="27"/>
    </row>
    <row r="3031" spans="2:2" x14ac:dyDescent="0.2">
      <c r="B3031" s="27"/>
    </row>
    <row r="3032" spans="2:2" x14ac:dyDescent="0.2">
      <c r="B3032" s="27"/>
    </row>
    <row r="3033" spans="2:2" x14ac:dyDescent="0.2">
      <c r="B3033" s="27"/>
    </row>
    <row r="3034" spans="2:2" x14ac:dyDescent="0.2">
      <c r="B3034" s="27"/>
    </row>
    <row r="3035" spans="2:2" x14ac:dyDescent="0.2">
      <c r="B3035" s="27"/>
    </row>
    <row r="3036" spans="2:2" x14ac:dyDescent="0.2">
      <c r="B3036" s="27"/>
    </row>
    <row r="3037" spans="2:2" x14ac:dyDescent="0.2">
      <c r="B3037" s="27"/>
    </row>
    <row r="3038" spans="2:2" x14ac:dyDescent="0.2">
      <c r="B3038" s="27"/>
    </row>
    <row r="3039" spans="2:2" x14ac:dyDescent="0.2">
      <c r="B3039" s="27"/>
    </row>
    <row r="3040" spans="2:2" x14ac:dyDescent="0.2">
      <c r="B3040" s="27"/>
    </row>
    <row r="3041" spans="2:2" x14ac:dyDescent="0.2">
      <c r="B3041" s="27"/>
    </row>
    <row r="3042" spans="2:2" x14ac:dyDescent="0.2">
      <c r="B3042" s="27"/>
    </row>
    <row r="3043" spans="2:2" x14ac:dyDescent="0.2">
      <c r="B3043" s="27"/>
    </row>
    <row r="3044" spans="2:2" x14ac:dyDescent="0.2">
      <c r="B3044" s="27"/>
    </row>
    <row r="3045" spans="2:2" x14ac:dyDescent="0.2">
      <c r="B3045" s="27"/>
    </row>
    <row r="3046" spans="2:2" x14ac:dyDescent="0.2">
      <c r="B3046" s="27"/>
    </row>
    <row r="3047" spans="2:2" x14ac:dyDescent="0.2">
      <c r="B3047" s="27"/>
    </row>
    <row r="3048" spans="2:2" x14ac:dyDescent="0.2">
      <c r="B3048" s="27"/>
    </row>
    <row r="3049" spans="2:2" x14ac:dyDescent="0.2">
      <c r="B3049" s="27"/>
    </row>
    <row r="3050" spans="2:2" x14ac:dyDescent="0.2">
      <c r="B3050" s="27"/>
    </row>
    <row r="3051" spans="2:2" x14ac:dyDescent="0.2">
      <c r="B3051" s="27"/>
    </row>
    <row r="3052" spans="2:2" x14ac:dyDescent="0.2">
      <c r="B3052" s="27"/>
    </row>
    <row r="3053" spans="2:2" x14ac:dyDescent="0.2">
      <c r="B3053" s="27"/>
    </row>
    <row r="3054" spans="2:2" x14ac:dyDescent="0.2">
      <c r="B3054" s="27"/>
    </row>
    <row r="3055" spans="2:2" x14ac:dyDescent="0.2">
      <c r="B3055" s="27"/>
    </row>
    <row r="3056" spans="2:2" x14ac:dyDescent="0.2">
      <c r="B3056" s="27"/>
    </row>
    <row r="3057" spans="2:2" x14ac:dyDescent="0.2">
      <c r="B3057" s="27"/>
    </row>
    <row r="3058" spans="2:2" x14ac:dyDescent="0.2">
      <c r="B3058" s="27"/>
    </row>
    <row r="3059" spans="2:2" x14ac:dyDescent="0.2">
      <c r="B3059" s="27"/>
    </row>
    <row r="3060" spans="2:2" x14ac:dyDescent="0.2">
      <c r="B3060" s="27"/>
    </row>
    <row r="3061" spans="2:2" x14ac:dyDescent="0.2">
      <c r="B3061" s="27"/>
    </row>
    <row r="3062" spans="2:2" x14ac:dyDescent="0.2">
      <c r="B3062" s="27"/>
    </row>
    <row r="3063" spans="2:2" x14ac:dyDescent="0.2">
      <c r="B3063" s="27"/>
    </row>
    <row r="3064" spans="2:2" x14ac:dyDescent="0.2">
      <c r="B3064" s="27"/>
    </row>
    <row r="3065" spans="2:2" x14ac:dyDescent="0.2">
      <c r="B3065" s="27"/>
    </row>
    <row r="3066" spans="2:2" x14ac:dyDescent="0.2">
      <c r="B3066" s="27"/>
    </row>
    <row r="3067" spans="2:2" x14ac:dyDescent="0.2">
      <c r="B3067" s="27"/>
    </row>
    <row r="3068" spans="2:2" x14ac:dyDescent="0.2">
      <c r="B3068" s="27"/>
    </row>
    <row r="3069" spans="2:2" x14ac:dyDescent="0.2">
      <c r="B3069" s="27"/>
    </row>
    <row r="3070" spans="2:2" x14ac:dyDescent="0.2">
      <c r="B3070" s="27"/>
    </row>
    <row r="3071" spans="2:2" x14ac:dyDescent="0.2">
      <c r="B3071" s="27"/>
    </row>
    <row r="3072" spans="2:2" x14ac:dyDescent="0.2">
      <c r="B3072" s="27"/>
    </row>
    <row r="3073" spans="2:2" x14ac:dyDescent="0.2">
      <c r="B3073" s="27"/>
    </row>
    <row r="3074" spans="2:2" x14ac:dyDescent="0.2">
      <c r="B3074" s="27"/>
    </row>
    <row r="3075" spans="2:2" x14ac:dyDescent="0.2">
      <c r="B3075" s="27"/>
    </row>
    <row r="3076" spans="2:2" x14ac:dyDescent="0.2">
      <c r="B3076" s="27"/>
    </row>
    <row r="3077" spans="2:2" x14ac:dyDescent="0.2">
      <c r="B3077" s="27"/>
    </row>
    <row r="3078" spans="2:2" x14ac:dyDescent="0.2">
      <c r="B3078" s="27"/>
    </row>
    <row r="3079" spans="2:2" x14ac:dyDescent="0.2">
      <c r="B3079" s="27"/>
    </row>
    <row r="3080" spans="2:2" x14ac:dyDescent="0.2">
      <c r="B3080" s="27"/>
    </row>
    <row r="3081" spans="2:2" x14ac:dyDescent="0.2">
      <c r="B3081" s="27"/>
    </row>
    <row r="3082" spans="2:2" x14ac:dyDescent="0.2">
      <c r="B3082" s="27"/>
    </row>
    <row r="3083" spans="2:2" x14ac:dyDescent="0.2">
      <c r="B3083" s="27"/>
    </row>
    <row r="3084" spans="2:2" x14ac:dyDescent="0.2">
      <c r="B3084" s="27"/>
    </row>
    <row r="3085" spans="2:2" x14ac:dyDescent="0.2">
      <c r="B3085" s="27"/>
    </row>
    <row r="3086" spans="2:2" x14ac:dyDescent="0.2">
      <c r="B3086" s="27"/>
    </row>
    <row r="3087" spans="2:2" x14ac:dyDescent="0.2">
      <c r="B3087" s="27"/>
    </row>
    <row r="3088" spans="2:2" x14ac:dyDescent="0.2">
      <c r="B3088" s="27"/>
    </row>
    <row r="3089" spans="2:2" x14ac:dyDescent="0.2">
      <c r="B3089" s="27"/>
    </row>
    <row r="3090" spans="2:2" x14ac:dyDescent="0.2">
      <c r="B3090" s="27"/>
    </row>
    <row r="3091" spans="2:2" x14ac:dyDescent="0.2">
      <c r="B3091" s="27"/>
    </row>
    <row r="3092" spans="2:2" x14ac:dyDescent="0.2">
      <c r="B3092" s="27"/>
    </row>
    <row r="3093" spans="2:2" x14ac:dyDescent="0.2">
      <c r="B3093" s="27"/>
    </row>
    <row r="3094" spans="2:2" x14ac:dyDescent="0.2">
      <c r="B3094" s="27"/>
    </row>
    <row r="3095" spans="2:2" x14ac:dyDescent="0.2">
      <c r="B3095" s="27"/>
    </row>
    <row r="3096" spans="2:2" x14ac:dyDescent="0.2">
      <c r="B3096" s="27"/>
    </row>
    <row r="3097" spans="2:2" x14ac:dyDescent="0.2">
      <c r="B3097" s="27"/>
    </row>
    <row r="3098" spans="2:2" x14ac:dyDescent="0.2">
      <c r="B3098" s="27"/>
    </row>
    <row r="3099" spans="2:2" x14ac:dyDescent="0.2">
      <c r="B3099" s="27"/>
    </row>
    <row r="3100" spans="2:2" x14ac:dyDescent="0.2">
      <c r="B3100" s="27"/>
    </row>
    <row r="3101" spans="2:2" x14ac:dyDescent="0.2">
      <c r="B3101" s="27"/>
    </row>
    <row r="3102" spans="2:2" x14ac:dyDescent="0.2">
      <c r="B3102" s="27"/>
    </row>
    <row r="3103" spans="2:2" x14ac:dyDescent="0.2">
      <c r="B3103" s="27"/>
    </row>
    <row r="3104" spans="2:2" x14ac:dyDescent="0.2">
      <c r="B3104" s="27"/>
    </row>
    <row r="3105" spans="2:2" x14ac:dyDescent="0.2">
      <c r="B3105" s="27"/>
    </row>
    <row r="3106" spans="2:2" x14ac:dyDescent="0.2">
      <c r="B3106" s="27"/>
    </row>
    <row r="3107" spans="2:2" x14ac:dyDescent="0.2">
      <c r="B3107" s="27"/>
    </row>
    <row r="3108" spans="2:2" x14ac:dyDescent="0.2">
      <c r="B3108" s="27"/>
    </row>
    <row r="3109" spans="2:2" x14ac:dyDescent="0.2">
      <c r="B3109" s="27"/>
    </row>
    <row r="3110" spans="2:2" x14ac:dyDescent="0.2">
      <c r="B3110" s="27"/>
    </row>
    <row r="3111" spans="2:2" x14ac:dyDescent="0.2">
      <c r="B3111" s="27"/>
    </row>
    <row r="3112" spans="2:2" x14ac:dyDescent="0.2">
      <c r="B3112" s="27"/>
    </row>
    <row r="3113" spans="2:2" x14ac:dyDescent="0.2">
      <c r="B3113" s="27"/>
    </row>
    <row r="3114" spans="2:2" x14ac:dyDescent="0.2">
      <c r="B3114" s="27"/>
    </row>
    <row r="3115" spans="2:2" x14ac:dyDescent="0.2">
      <c r="B3115" s="27"/>
    </row>
    <row r="3116" spans="2:2" x14ac:dyDescent="0.2">
      <c r="B3116" s="27"/>
    </row>
    <row r="3117" spans="2:2" x14ac:dyDescent="0.2">
      <c r="B3117" s="27"/>
    </row>
    <row r="3118" spans="2:2" x14ac:dyDescent="0.2">
      <c r="B3118" s="27"/>
    </row>
    <row r="3119" spans="2:2" x14ac:dyDescent="0.2">
      <c r="B3119" s="27"/>
    </row>
    <row r="3120" spans="2:2" x14ac:dyDescent="0.2">
      <c r="B3120" s="27"/>
    </row>
    <row r="3121" spans="2:2" x14ac:dyDescent="0.2">
      <c r="B3121" s="27"/>
    </row>
    <row r="3122" spans="2:2" x14ac:dyDescent="0.2">
      <c r="B3122" s="27"/>
    </row>
    <row r="3123" spans="2:2" x14ac:dyDescent="0.2">
      <c r="B3123" s="27"/>
    </row>
    <row r="3124" spans="2:2" x14ac:dyDescent="0.2">
      <c r="B3124" s="27"/>
    </row>
    <row r="3125" spans="2:2" x14ac:dyDescent="0.2">
      <c r="B3125" s="27"/>
    </row>
    <row r="3126" spans="2:2" x14ac:dyDescent="0.2">
      <c r="B3126" s="27"/>
    </row>
    <row r="3127" spans="2:2" x14ac:dyDescent="0.2">
      <c r="B3127" s="27"/>
    </row>
    <row r="3128" spans="2:2" x14ac:dyDescent="0.2">
      <c r="B3128" s="27"/>
    </row>
    <row r="3129" spans="2:2" x14ac:dyDescent="0.2">
      <c r="B3129" s="27"/>
    </row>
    <row r="3130" spans="2:2" x14ac:dyDescent="0.2">
      <c r="B3130" s="27"/>
    </row>
    <row r="3131" spans="2:2" x14ac:dyDescent="0.2">
      <c r="B3131" s="27"/>
    </row>
    <row r="3132" spans="2:2" x14ac:dyDescent="0.2">
      <c r="B3132" s="27"/>
    </row>
    <row r="3133" spans="2:2" x14ac:dyDescent="0.2">
      <c r="B3133" s="27"/>
    </row>
    <row r="3134" spans="2:2" x14ac:dyDescent="0.2">
      <c r="B3134" s="27"/>
    </row>
    <row r="3135" spans="2:2" x14ac:dyDescent="0.2">
      <c r="B3135" s="27"/>
    </row>
    <row r="3136" spans="2:2" x14ac:dyDescent="0.2">
      <c r="B3136" s="27"/>
    </row>
    <row r="3137" spans="2:2" x14ac:dyDescent="0.2">
      <c r="B3137" s="27"/>
    </row>
    <row r="3138" spans="2:2" x14ac:dyDescent="0.2">
      <c r="B3138" s="27"/>
    </row>
    <row r="3139" spans="2:2" x14ac:dyDescent="0.2">
      <c r="B3139" s="27"/>
    </row>
    <row r="3140" spans="2:2" x14ac:dyDescent="0.2">
      <c r="B3140" s="27"/>
    </row>
    <row r="3141" spans="2:2" x14ac:dyDescent="0.2">
      <c r="B3141" s="27"/>
    </row>
    <row r="3142" spans="2:2" x14ac:dyDescent="0.2">
      <c r="B3142" s="27"/>
    </row>
    <row r="3143" spans="2:2" x14ac:dyDescent="0.2">
      <c r="B3143" s="27"/>
    </row>
    <row r="3144" spans="2:2" x14ac:dyDescent="0.2">
      <c r="B3144" s="27"/>
    </row>
    <row r="3145" spans="2:2" x14ac:dyDescent="0.2">
      <c r="B3145" s="27"/>
    </row>
    <row r="3146" spans="2:2" x14ac:dyDescent="0.2">
      <c r="B3146" s="27"/>
    </row>
    <row r="3147" spans="2:2" x14ac:dyDescent="0.2">
      <c r="B3147" s="27"/>
    </row>
    <row r="3148" spans="2:2" x14ac:dyDescent="0.2">
      <c r="B3148" s="27"/>
    </row>
    <row r="3149" spans="2:2" x14ac:dyDescent="0.2">
      <c r="B3149" s="27"/>
    </row>
    <row r="3150" spans="2:2" x14ac:dyDescent="0.2">
      <c r="B3150" s="27"/>
    </row>
    <row r="3151" spans="2:2" x14ac:dyDescent="0.2">
      <c r="B3151" s="27"/>
    </row>
    <row r="3152" spans="2:2" x14ac:dyDescent="0.2">
      <c r="B3152" s="27"/>
    </row>
    <row r="3153" spans="2:2" x14ac:dyDescent="0.2">
      <c r="B3153" s="27"/>
    </row>
    <row r="3154" spans="2:2" x14ac:dyDescent="0.2">
      <c r="B3154" s="27"/>
    </row>
    <row r="3155" spans="2:2" x14ac:dyDescent="0.2">
      <c r="B3155" s="27"/>
    </row>
    <row r="3156" spans="2:2" x14ac:dyDescent="0.2">
      <c r="B3156" s="27"/>
    </row>
    <row r="3157" spans="2:2" x14ac:dyDescent="0.2">
      <c r="B3157" s="27"/>
    </row>
    <row r="3158" spans="2:2" x14ac:dyDescent="0.2">
      <c r="B3158" s="27"/>
    </row>
    <row r="3159" spans="2:2" x14ac:dyDescent="0.2">
      <c r="B3159" s="27"/>
    </row>
    <row r="3160" spans="2:2" x14ac:dyDescent="0.2">
      <c r="B3160" s="27"/>
    </row>
    <row r="3161" spans="2:2" x14ac:dyDescent="0.2">
      <c r="B3161" s="27"/>
    </row>
    <row r="3162" spans="2:2" x14ac:dyDescent="0.2">
      <c r="B3162" s="27"/>
    </row>
    <row r="3163" spans="2:2" x14ac:dyDescent="0.2">
      <c r="B3163" s="27"/>
    </row>
    <row r="3164" spans="2:2" x14ac:dyDescent="0.2">
      <c r="B3164" s="27"/>
    </row>
    <row r="3165" spans="2:2" x14ac:dyDescent="0.2">
      <c r="B3165" s="27"/>
    </row>
    <row r="3166" spans="2:2" x14ac:dyDescent="0.2">
      <c r="B3166" s="27"/>
    </row>
    <row r="3167" spans="2:2" x14ac:dyDescent="0.2">
      <c r="B3167" s="27"/>
    </row>
    <row r="3168" spans="2:2" x14ac:dyDescent="0.2">
      <c r="B3168" s="27"/>
    </row>
    <row r="3169" spans="2:2" x14ac:dyDescent="0.2">
      <c r="B3169" s="27"/>
    </row>
    <row r="3170" spans="2:2" x14ac:dyDescent="0.2">
      <c r="B3170" s="27"/>
    </row>
    <row r="3171" spans="2:2" x14ac:dyDescent="0.2">
      <c r="B3171" s="27"/>
    </row>
    <row r="3172" spans="2:2" x14ac:dyDescent="0.2">
      <c r="B3172" s="27"/>
    </row>
    <row r="3173" spans="2:2" x14ac:dyDescent="0.2">
      <c r="B3173" s="27"/>
    </row>
    <row r="3174" spans="2:2" x14ac:dyDescent="0.2">
      <c r="B3174" s="27"/>
    </row>
    <row r="3175" spans="2:2" x14ac:dyDescent="0.2">
      <c r="B3175" s="27"/>
    </row>
    <row r="3176" spans="2:2" x14ac:dyDescent="0.2">
      <c r="B3176" s="27"/>
    </row>
    <row r="3177" spans="2:2" x14ac:dyDescent="0.2">
      <c r="B3177" s="27"/>
    </row>
    <row r="3178" spans="2:2" x14ac:dyDescent="0.2">
      <c r="B3178" s="27"/>
    </row>
    <row r="3179" spans="2:2" x14ac:dyDescent="0.2">
      <c r="B3179" s="27"/>
    </row>
    <row r="3180" spans="2:2" x14ac:dyDescent="0.2">
      <c r="B3180" s="27"/>
    </row>
    <row r="3181" spans="2:2" x14ac:dyDescent="0.2">
      <c r="B3181" s="27"/>
    </row>
    <row r="3182" spans="2:2" x14ac:dyDescent="0.2">
      <c r="B3182" s="27"/>
    </row>
    <row r="3183" spans="2:2" x14ac:dyDescent="0.2">
      <c r="B3183" s="27"/>
    </row>
    <row r="3184" spans="2:2" x14ac:dyDescent="0.2">
      <c r="B3184" s="27"/>
    </row>
    <row r="3185" spans="2:2" x14ac:dyDescent="0.2">
      <c r="B3185" s="27"/>
    </row>
    <row r="3186" spans="2:2" x14ac:dyDescent="0.2">
      <c r="B3186" s="27"/>
    </row>
    <row r="3187" spans="2:2" x14ac:dyDescent="0.2">
      <c r="B3187" s="27"/>
    </row>
    <row r="3188" spans="2:2" x14ac:dyDescent="0.2">
      <c r="B3188" s="27"/>
    </row>
    <row r="3189" spans="2:2" x14ac:dyDescent="0.2">
      <c r="B3189" s="27"/>
    </row>
    <row r="3190" spans="2:2" x14ac:dyDescent="0.2">
      <c r="B3190" s="27"/>
    </row>
    <row r="3191" spans="2:2" x14ac:dyDescent="0.2">
      <c r="B3191" s="27"/>
    </row>
    <row r="3192" spans="2:2" x14ac:dyDescent="0.2">
      <c r="B3192" s="27"/>
    </row>
    <row r="3193" spans="2:2" x14ac:dyDescent="0.2">
      <c r="B3193" s="27"/>
    </row>
    <row r="3194" spans="2:2" x14ac:dyDescent="0.2">
      <c r="B3194" s="27"/>
    </row>
    <row r="3195" spans="2:2" x14ac:dyDescent="0.2">
      <c r="B3195" s="27"/>
    </row>
    <row r="3196" spans="2:2" x14ac:dyDescent="0.2">
      <c r="B3196" s="27"/>
    </row>
    <row r="3197" spans="2:2" x14ac:dyDescent="0.2">
      <c r="B3197" s="27"/>
    </row>
    <row r="3198" spans="2:2" x14ac:dyDescent="0.2">
      <c r="B3198" s="27"/>
    </row>
    <row r="3199" spans="2:2" x14ac:dyDescent="0.2">
      <c r="B3199" s="27"/>
    </row>
    <row r="3200" spans="2:2" x14ac:dyDescent="0.2">
      <c r="B3200" s="27"/>
    </row>
    <row r="3201" spans="2:2" x14ac:dyDescent="0.2">
      <c r="B3201" s="27"/>
    </row>
    <row r="3202" spans="2:2" x14ac:dyDescent="0.2">
      <c r="B3202" s="27"/>
    </row>
    <row r="3203" spans="2:2" x14ac:dyDescent="0.2">
      <c r="B3203" s="27"/>
    </row>
    <row r="3204" spans="2:2" x14ac:dyDescent="0.2">
      <c r="B3204" s="27"/>
    </row>
    <row r="3205" spans="2:2" x14ac:dyDescent="0.2">
      <c r="B3205" s="27"/>
    </row>
    <row r="3206" spans="2:2" x14ac:dyDescent="0.2">
      <c r="B3206" s="27"/>
    </row>
    <row r="3207" spans="2:2" x14ac:dyDescent="0.2">
      <c r="B3207" s="27"/>
    </row>
    <row r="3208" spans="2:2" x14ac:dyDescent="0.2">
      <c r="B3208" s="27"/>
    </row>
    <row r="3209" spans="2:2" x14ac:dyDescent="0.2">
      <c r="B3209" s="27"/>
    </row>
    <row r="3210" spans="2:2" x14ac:dyDescent="0.2">
      <c r="B3210" s="27"/>
    </row>
    <row r="3211" spans="2:2" x14ac:dyDescent="0.2">
      <c r="B3211" s="27"/>
    </row>
    <row r="3212" spans="2:2" x14ac:dyDescent="0.2">
      <c r="B3212" s="27"/>
    </row>
    <row r="3213" spans="2:2" x14ac:dyDescent="0.2">
      <c r="B3213" s="27"/>
    </row>
    <row r="3214" spans="2:2" x14ac:dyDescent="0.2">
      <c r="B3214" s="27"/>
    </row>
    <row r="3215" spans="2:2" x14ac:dyDescent="0.2">
      <c r="B3215" s="27"/>
    </row>
    <row r="3216" spans="2:2" x14ac:dyDescent="0.2">
      <c r="B3216" s="27"/>
    </row>
    <row r="3217" spans="2:2" x14ac:dyDescent="0.2">
      <c r="B3217" s="27"/>
    </row>
    <row r="3218" spans="2:2" x14ac:dyDescent="0.2">
      <c r="B3218" s="27"/>
    </row>
    <row r="3219" spans="2:2" x14ac:dyDescent="0.2">
      <c r="B3219" s="27"/>
    </row>
    <row r="3220" spans="2:2" x14ac:dyDescent="0.2">
      <c r="B3220" s="27"/>
    </row>
    <row r="3221" spans="2:2" x14ac:dyDescent="0.2">
      <c r="B3221" s="27"/>
    </row>
    <row r="3222" spans="2:2" x14ac:dyDescent="0.2">
      <c r="B3222" s="27"/>
    </row>
    <row r="3223" spans="2:2" x14ac:dyDescent="0.2">
      <c r="B3223" s="27"/>
    </row>
    <row r="3224" spans="2:2" x14ac:dyDescent="0.2">
      <c r="B3224" s="27"/>
    </row>
    <row r="3225" spans="2:2" x14ac:dyDescent="0.2">
      <c r="B3225" s="27"/>
    </row>
    <row r="3226" spans="2:2" x14ac:dyDescent="0.2">
      <c r="B3226" s="27"/>
    </row>
    <row r="3227" spans="2:2" x14ac:dyDescent="0.2">
      <c r="B3227" s="27"/>
    </row>
    <row r="3228" spans="2:2" x14ac:dyDescent="0.2">
      <c r="B3228" s="27"/>
    </row>
    <row r="3229" spans="2:2" x14ac:dyDescent="0.2">
      <c r="B3229" s="27"/>
    </row>
    <row r="3230" spans="2:2" x14ac:dyDescent="0.2">
      <c r="B3230" s="27"/>
    </row>
    <row r="3231" spans="2:2" x14ac:dyDescent="0.2">
      <c r="B3231" s="27"/>
    </row>
    <row r="3232" spans="2:2" x14ac:dyDescent="0.2">
      <c r="B3232" s="27"/>
    </row>
    <row r="3233" spans="2:2" x14ac:dyDescent="0.2">
      <c r="B3233" s="27"/>
    </row>
    <row r="3234" spans="2:2" x14ac:dyDescent="0.2">
      <c r="B3234" s="27"/>
    </row>
    <row r="3235" spans="2:2" x14ac:dyDescent="0.2">
      <c r="B3235" s="27"/>
    </row>
    <row r="3236" spans="2:2" x14ac:dyDescent="0.2">
      <c r="B3236" s="27"/>
    </row>
    <row r="3237" spans="2:2" x14ac:dyDescent="0.2">
      <c r="B3237" s="27"/>
    </row>
    <row r="3238" spans="2:2" x14ac:dyDescent="0.2">
      <c r="B3238" s="27"/>
    </row>
    <row r="3239" spans="2:2" x14ac:dyDescent="0.2">
      <c r="B3239" s="27"/>
    </row>
    <row r="3240" spans="2:2" x14ac:dyDescent="0.2">
      <c r="B3240" s="27"/>
    </row>
    <row r="3241" spans="2:2" x14ac:dyDescent="0.2">
      <c r="B3241" s="27"/>
    </row>
    <row r="3242" spans="2:2" x14ac:dyDescent="0.2">
      <c r="B3242" s="27"/>
    </row>
    <row r="3243" spans="2:2" x14ac:dyDescent="0.2">
      <c r="B3243" s="27"/>
    </row>
    <row r="3244" spans="2:2" x14ac:dyDescent="0.2">
      <c r="B3244" s="27"/>
    </row>
    <row r="3245" spans="2:2" x14ac:dyDescent="0.2">
      <c r="B3245" s="27"/>
    </row>
    <row r="3246" spans="2:2" x14ac:dyDescent="0.2">
      <c r="B3246" s="27"/>
    </row>
    <row r="3247" spans="2:2" x14ac:dyDescent="0.2">
      <c r="B3247" s="27"/>
    </row>
    <row r="3248" spans="2:2" x14ac:dyDescent="0.2">
      <c r="B3248" s="27"/>
    </row>
    <row r="3249" spans="2:2" x14ac:dyDescent="0.2">
      <c r="B3249" s="27"/>
    </row>
    <row r="3250" spans="2:2" x14ac:dyDescent="0.2">
      <c r="B3250" s="27"/>
    </row>
    <row r="3251" spans="2:2" x14ac:dyDescent="0.2">
      <c r="B3251" s="27"/>
    </row>
    <row r="3252" spans="2:2" x14ac:dyDescent="0.2">
      <c r="B3252" s="27"/>
    </row>
    <row r="3253" spans="2:2" x14ac:dyDescent="0.2">
      <c r="B3253" s="27"/>
    </row>
    <row r="3254" spans="2:2" x14ac:dyDescent="0.2">
      <c r="B3254" s="27"/>
    </row>
    <row r="3255" spans="2:2" x14ac:dyDescent="0.2">
      <c r="B3255" s="27"/>
    </row>
    <row r="3256" spans="2:2" x14ac:dyDescent="0.2">
      <c r="B3256" s="27"/>
    </row>
    <row r="3257" spans="2:2" x14ac:dyDescent="0.2">
      <c r="B3257" s="27"/>
    </row>
    <row r="3258" spans="2:2" x14ac:dyDescent="0.2">
      <c r="B3258" s="27"/>
    </row>
    <row r="3259" spans="2:2" x14ac:dyDescent="0.2">
      <c r="B3259" s="27"/>
    </row>
    <row r="3260" spans="2:2" x14ac:dyDescent="0.2">
      <c r="B3260" s="27"/>
    </row>
    <row r="3261" spans="2:2" x14ac:dyDescent="0.2">
      <c r="B3261" s="27"/>
    </row>
    <row r="3262" spans="2:2" x14ac:dyDescent="0.2">
      <c r="B3262" s="27"/>
    </row>
    <row r="3263" spans="2:2" x14ac:dyDescent="0.2">
      <c r="B3263" s="27"/>
    </row>
    <row r="3264" spans="2:2" x14ac:dyDescent="0.2">
      <c r="B3264" s="27"/>
    </row>
    <row r="3265" spans="2:2" x14ac:dyDescent="0.2">
      <c r="B3265" s="27"/>
    </row>
    <row r="3266" spans="2:2" x14ac:dyDescent="0.2">
      <c r="B3266" s="27"/>
    </row>
    <row r="3267" spans="2:2" x14ac:dyDescent="0.2">
      <c r="B3267" s="27"/>
    </row>
    <row r="3268" spans="2:2" x14ac:dyDescent="0.2">
      <c r="B3268" s="27"/>
    </row>
    <row r="3269" spans="2:2" x14ac:dyDescent="0.2">
      <c r="B3269" s="27"/>
    </row>
    <row r="3270" spans="2:2" x14ac:dyDescent="0.2">
      <c r="B3270" s="27"/>
    </row>
    <row r="3271" spans="2:2" x14ac:dyDescent="0.2">
      <c r="B3271" s="27"/>
    </row>
    <row r="3272" spans="2:2" x14ac:dyDescent="0.2">
      <c r="B3272" s="27"/>
    </row>
    <row r="3273" spans="2:2" x14ac:dyDescent="0.2">
      <c r="B3273" s="27"/>
    </row>
    <row r="3274" spans="2:2" x14ac:dyDescent="0.2">
      <c r="B3274" s="27"/>
    </row>
    <row r="3275" spans="2:2" x14ac:dyDescent="0.2">
      <c r="B3275" s="27"/>
    </row>
    <row r="3276" spans="2:2" x14ac:dyDescent="0.2">
      <c r="B3276" s="27"/>
    </row>
    <row r="3277" spans="2:2" x14ac:dyDescent="0.2">
      <c r="B3277" s="27"/>
    </row>
    <row r="3278" spans="2:2" x14ac:dyDescent="0.2">
      <c r="B3278" s="27"/>
    </row>
    <row r="3279" spans="2:2" x14ac:dyDescent="0.2">
      <c r="B3279" s="27"/>
    </row>
    <row r="3280" spans="2:2" x14ac:dyDescent="0.2">
      <c r="B3280" s="27"/>
    </row>
    <row r="3281" spans="2:2" x14ac:dyDescent="0.2">
      <c r="B3281" s="27"/>
    </row>
    <row r="3282" spans="2:2" x14ac:dyDescent="0.2">
      <c r="B3282" s="27"/>
    </row>
    <row r="3283" spans="2:2" x14ac:dyDescent="0.2">
      <c r="B3283" s="27"/>
    </row>
    <row r="3284" spans="2:2" x14ac:dyDescent="0.2">
      <c r="B3284" s="27"/>
    </row>
    <row r="3285" spans="2:2" x14ac:dyDescent="0.2">
      <c r="B3285" s="27"/>
    </row>
    <row r="3286" spans="2:2" x14ac:dyDescent="0.2">
      <c r="B3286" s="27"/>
    </row>
    <row r="3287" spans="2:2" x14ac:dyDescent="0.2">
      <c r="B3287" s="27"/>
    </row>
    <row r="3288" spans="2:2" x14ac:dyDescent="0.2">
      <c r="B3288" s="27"/>
    </row>
    <row r="3289" spans="2:2" x14ac:dyDescent="0.2">
      <c r="B3289" s="27"/>
    </row>
    <row r="3290" spans="2:2" x14ac:dyDescent="0.2">
      <c r="B3290" s="27"/>
    </row>
    <row r="3291" spans="2:2" x14ac:dyDescent="0.2">
      <c r="B3291" s="27"/>
    </row>
    <row r="3292" spans="2:2" x14ac:dyDescent="0.2">
      <c r="B3292" s="27"/>
    </row>
    <row r="3293" spans="2:2" x14ac:dyDescent="0.2">
      <c r="B3293" s="27"/>
    </row>
    <row r="3294" spans="2:2" x14ac:dyDescent="0.2">
      <c r="B3294" s="27"/>
    </row>
    <row r="3295" spans="2:2" x14ac:dyDescent="0.2">
      <c r="B3295" s="27"/>
    </row>
    <row r="3296" spans="2:2" x14ac:dyDescent="0.2">
      <c r="B3296" s="27"/>
    </row>
    <row r="3297" spans="2:2" x14ac:dyDescent="0.2">
      <c r="B3297" s="27"/>
    </row>
    <row r="3298" spans="2:2" x14ac:dyDescent="0.2">
      <c r="B3298" s="27"/>
    </row>
    <row r="3299" spans="2:2" x14ac:dyDescent="0.2">
      <c r="B3299" s="27"/>
    </row>
    <row r="3300" spans="2:2" x14ac:dyDescent="0.2">
      <c r="B3300" s="27"/>
    </row>
    <row r="3301" spans="2:2" x14ac:dyDescent="0.2">
      <c r="B3301" s="27"/>
    </row>
    <row r="3302" spans="2:2" x14ac:dyDescent="0.2">
      <c r="B3302" s="27"/>
    </row>
    <row r="3303" spans="2:2" x14ac:dyDescent="0.2">
      <c r="B3303" s="27"/>
    </row>
    <row r="3304" spans="2:2" x14ac:dyDescent="0.2">
      <c r="B3304" s="27"/>
    </row>
    <row r="3305" spans="2:2" x14ac:dyDescent="0.2">
      <c r="B3305" s="27"/>
    </row>
    <row r="3306" spans="2:2" x14ac:dyDescent="0.2">
      <c r="B3306" s="27"/>
    </row>
    <row r="3307" spans="2:2" x14ac:dyDescent="0.2">
      <c r="B3307" s="27"/>
    </row>
    <row r="3308" spans="2:2" x14ac:dyDescent="0.2">
      <c r="B3308" s="27"/>
    </row>
    <row r="3309" spans="2:2" x14ac:dyDescent="0.2">
      <c r="B3309" s="27"/>
    </row>
    <row r="3310" spans="2:2" x14ac:dyDescent="0.2">
      <c r="B3310" s="27"/>
    </row>
    <row r="3311" spans="2:2" x14ac:dyDescent="0.2">
      <c r="B3311" s="27"/>
    </row>
    <row r="3312" spans="2:2" x14ac:dyDescent="0.2">
      <c r="B3312" s="27"/>
    </row>
    <row r="3313" spans="2:2" x14ac:dyDescent="0.2">
      <c r="B3313" s="27"/>
    </row>
    <row r="3314" spans="2:2" x14ac:dyDescent="0.2">
      <c r="B3314" s="27"/>
    </row>
    <row r="3315" spans="2:2" x14ac:dyDescent="0.2">
      <c r="B3315" s="27"/>
    </row>
    <row r="3316" spans="2:2" x14ac:dyDescent="0.2">
      <c r="B3316" s="27"/>
    </row>
    <row r="3317" spans="2:2" x14ac:dyDescent="0.2">
      <c r="B3317" s="27"/>
    </row>
    <row r="3318" spans="2:2" x14ac:dyDescent="0.2">
      <c r="B3318" s="27"/>
    </row>
    <row r="3319" spans="2:2" x14ac:dyDescent="0.2">
      <c r="B3319" s="27"/>
    </row>
    <row r="3320" spans="2:2" x14ac:dyDescent="0.2">
      <c r="B3320" s="27"/>
    </row>
    <row r="3321" spans="2:2" x14ac:dyDescent="0.2">
      <c r="B3321" s="27"/>
    </row>
    <row r="3322" spans="2:2" x14ac:dyDescent="0.2">
      <c r="B3322" s="27"/>
    </row>
    <row r="3323" spans="2:2" x14ac:dyDescent="0.2">
      <c r="B3323" s="27"/>
    </row>
    <row r="3324" spans="2:2" x14ac:dyDescent="0.2">
      <c r="B3324" s="27"/>
    </row>
    <row r="3325" spans="2:2" x14ac:dyDescent="0.2">
      <c r="B3325" s="27"/>
    </row>
    <row r="3326" spans="2:2" x14ac:dyDescent="0.2">
      <c r="B3326" s="27"/>
    </row>
    <row r="3327" spans="2:2" x14ac:dyDescent="0.2">
      <c r="B3327" s="27"/>
    </row>
    <row r="3328" spans="2:2" x14ac:dyDescent="0.2">
      <c r="B3328" s="27"/>
    </row>
    <row r="3329" spans="2:2" x14ac:dyDescent="0.2">
      <c r="B3329" s="27"/>
    </row>
    <row r="3330" spans="2:2" x14ac:dyDescent="0.2">
      <c r="B3330" s="27"/>
    </row>
    <row r="3331" spans="2:2" x14ac:dyDescent="0.2">
      <c r="B3331" s="27"/>
    </row>
    <row r="3332" spans="2:2" x14ac:dyDescent="0.2">
      <c r="B3332" s="27"/>
    </row>
    <row r="3333" spans="2:2" x14ac:dyDescent="0.2">
      <c r="B3333" s="27"/>
    </row>
    <row r="3334" spans="2:2" x14ac:dyDescent="0.2">
      <c r="B3334" s="27"/>
    </row>
    <row r="3335" spans="2:2" x14ac:dyDescent="0.2">
      <c r="B3335" s="27"/>
    </row>
    <row r="3336" spans="2:2" x14ac:dyDescent="0.2">
      <c r="B3336" s="27"/>
    </row>
    <row r="3337" spans="2:2" x14ac:dyDescent="0.2">
      <c r="B3337" s="27"/>
    </row>
    <row r="3338" spans="2:2" x14ac:dyDescent="0.2">
      <c r="B3338" s="27"/>
    </row>
    <row r="3339" spans="2:2" x14ac:dyDescent="0.2">
      <c r="B3339" s="27"/>
    </row>
    <row r="3340" spans="2:2" x14ac:dyDescent="0.2">
      <c r="B3340" s="27"/>
    </row>
    <row r="3341" spans="2:2" x14ac:dyDescent="0.2">
      <c r="B3341" s="27"/>
    </row>
    <row r="3342" spans="2:2" x14ac:dyDescent="0.2">
      <c r="B3342" s="27"/>
    </row>
    <row r="3343" spans="2:2" x14ac:dyDescent="0.2">
      <c r="B3343" s="27"/>
    </row>
    <row r="3344" spans="2:2" x14ac:dyDescent="0.2">
      <c r="B3344" s="27"/>
    </row>
    <row r="3345" spans="2:2" x14ac:dyDescent="0.2">
      <c r="B3345" s="27"/>
    </row>
    <row r="3346" spans="2:2" x14ac:dyDescent="0.2">
      <c r="B3346" s="27"/>
    </row>
    <row r="3347" spans="2:2" x14ac:dyDescent="0.2">
      <c r="B3347" s="27"/>
    </row>
    <row r="3348" spans="2:2" x14ac:dyDescent="0.2">
      <c r="B3348" s="27"/>
    </row>
    <row r="3349" spans="2:2" x14ac:dyDescent="0.2">
      <c r="B3349" s="27"/>
    </row>
    <row r="3350" spans="2:2" x14ac:dyDescent="0.2">
      <c r="B3350" s="27"/>
    </row>
    <row r="3351" spans="2:2" x14ac:dyDescent="0.2">
      <c r="B3351" s="27"/>
    </row>
    <row r="3352" spans="2:2" x14ac:dyDescent="0.2">
      <c r="B3352" s="27"/>
    </row>
    <row r="3353" spans="2:2" x14ac:dyDescent="0.2">
      <c r="B3353" s="27"/>
    </row>
    <row r="3354" spans="2:2" x14ac:dyDescent="0.2">
      <c r="B3354" s="27"/>
    </row>
    <row r="3355" spans="2:2" x14ac:dyDescent="0.2">
      <c r="B3355" s="27"/>
    </row>
    <row r="3356" spans="2:2" x14ac:dyDescent="0.2">
      <c r="B3356" s="27"/>
    </row>
    <row r="3357" spans="2:2" x14ac:dyDescent="0.2">
      <c r="B3357" s="27"/>
    </row>
    <row r="3358" spans="2:2" x14ac:dyDescent="0.2">
      <c r="B3358" s="27"/>
    </row>
    <row r="3359" spans="2:2" x14ac:dyDescent="0.2">
      <c r="B3359" s="27"/>
    </row>
    <row r="3360" spans="2:2" x14ac:dyDescent="0.2">
      <c r="B3360" s="27"/>
    </row>
    <row r="3361" spans="2:2" x14ac:dyDescent="0.2">
      <c r="B3361" s="27"/>
    </row>
    <row r="3362" spans="2:2" x14ac:dyDescent="0.2">
      <c r="B3362" s="27"/>
    </row>
    <row r="3363" spans="2:2" x14ac:dyDescent="0.2">
      <c r="B3363" s="27"/>
    </row>
    <row r="3364" spans="2:2" x14ac:dyDescent="0.2">
      <c r="B3364" s="27"/>
    </row>
    <row r="3365" spans="2:2" x14ac:dyDescent="0.2">
      <c r="B3365" s="27"/>
    </row>
    <row r="3366" spans="2:2" x14ac:dyDescent="0.2">
      <c r="B3366" s="27"/>
    </row>
    <row r="3367" spans="2:2" x14ac:dyDescent="0.2">
      <c r="B3367" s="27"/>
    </row>
    <row r="3368" spans="2:2" x14ac:dyDescent="0.2">
      <c r="B3368" s="27"/>
    </row>
    <row r="3369" spans="2:2" x14ac:dyDescent="0.2">
      <c r="B3369" s="27"/>
    </row>
    <row r="3370" spans="2:2" x14ac:dyDescent="0.2">
      <c r="B3370" s="27"/>
    </row>
    <row r="3371" spans="2:2" x14ac:dyDescent="0.2">
      <c r="B3371" s="27"/>
    </row>
    <row r="3372" spans="2:2" x14ac:dyDescent="0.2">
      <c r="B3372" s="27"/>
    </row>
    <row r="3373" spans="2:2" x14ac:dyDescent="0.2">
      <c r="B3373" s="27"/>
    </row>
    <row r="3374" spans="2:2" x14ac:dyDescent="0.2">
      <c r="B3374" s="27"/>
    </row>
    <row r="3375" spans="2:2" x14ac:dyDescent="0.2">
      <c r="B3375" s="27"/>
    </row>
    <row r="3376" spans="2:2" x14ac:dyDescent="0.2">
      <c r="B3376" s="27"/>
    </row>
    <row r="3377" spans="2:2" x14ac:dyDescent="0.2">
      <c r="B3377" s="27"/>
    </row>
    <row r="3378" spans="2:2" x14ac:dyDescent="0.2">
      <c r="B3378" s="27"/>
    </row>
    <row r="3379" spans="2:2" x14ac:dyDescent="0.2">
      <c r="B3379" s="27"/>
    </row>
    <row r="3380" spans="2:2" x14ac:dyDescent="0.2">
      <c r="B3380" s="27"/>
    </row>
    <row r="3381" spans="2:2" x14ac:dyDescent="0.2">
      <c r="B3381" s="27"/>
    </row>
    <row r="3382" spans="2:2" x14ac:dyDescent="0.2">
      <c r="B3382" s="27"/>
    </row>
    <row r="3383" spans="2:2" x14ac:dyDescent="0.2">
      <c r="B3383" s="27"/>
    </row>
    <row r="3384" spans="2:2" x14ac:dyDescent="0.2">
      <c r="B3384" s="27"/>
    </row>
    <row r="3385" spans="2:2" x14ac:dyDescent="0.2">
      <c r="B3385" s="27"/>
    </row>
    <row r="3386" spans="2:2" x14ac:dyDescent="0.2">
      <c r="B3386" s="27"/>
    </row>
    <row r="3387" spans="2:2" x14ac:dyDescent="0.2">
      <c r="B3387" s="27"/>
    </row>
    <row r="3388" spans="2:2" x14ac:dyDescent="0.2">
      <c r="B3388" s="27"/>
    </row>
    <row r="3389" spans="2:2" x14ac:dyDescent="0.2">
      <c r="B3389" s="27"/>
    </row>
    <row r="3390" spans="2:2" x14ac:dyDescent="0.2">
      <c r="B3390" s="27"/>
    </row>
    <row r="3391" spans="2:2" x14ac:dyDescent="0.2">
      <c r="B3391" s="27"/>
    </row>
    <row r="3392" spans="2:2" x14ac:dyDescent="0.2">
      <c r="B3392" s="27"/>
    </row>
    <row r="3393" spans="2:2" x14ac:dyDescent="0.2">
      <c r="B3393" s="27"/>
    </row>
    <row r="3394" spans="2:2" x14ac:dyDescent="0.2">
      <c r="B3394" s="27"/>
    </row>
    <row r="3395" spans="2:2" x14ac:dyDescent="0.2">
      <c r="B3395" s="27"/>
    </row>
    <row r="3396" spans="2:2" x14ac:dyDescent="0.2">
      <c r="B3396" s="27"/>
    </row>
    <row r="3397" spans="2:2" x14ac:dyDescent="0.2">
      <c r="B3397" s="27"/>
    </row>
    <row r="3398" spans="2:2" x14ac:dyDescent="0.2">
      <c r="B3398" s="27"/>
    </row>
    <row r="3399" spans="2:2" x14ac:dyDescent="0.2">
      <c r="B3399" s="27"/>
    </row>
    <row r="3400" spans="2:2" x14ac:dyDescent="0.2">
      <c r="B3400" s="27"/>
    </row>
    <row r="3401" spans="2:2" x14ac:dyDescent="0.2">
      <c r="B3401" s="27"/>
    </row>
    <row r="3402" spans="2:2" x14ac:dyDescent="0.2">
      <c r="B3402" s="27"/>
    </row>
    <row r="3403" spans="2:2" x14ac:dyDescent="0.2">
      <c r="B3403" s="27"/>
    </row>
    <row r="3404" spans="2:2" x14ac:dyDescent="0.2">
      <c r="B3404" s="27"/>
    </row>
    <row r="3405" spans="2:2" x14ac:dyDescent="0.2">
      <c r="B3405" s="27"/>
    </row>
    <row r="3406" spans="2:2" x14ac:dyDescent="0.2">
      <c r="B3406" s="27"/>
    </row>
    <row r="3407" spans="2:2" x14ac:dyDescent="0.2">
      <c r="B3407" s="27"/>
    </row>
    <row r="3408" spans="2:2" x14ac:dyDescent="0.2">
      <c r="B3408" s="27"/>
    </row>
    <row r="3409" spans="2:2" x14ac:dyDescent="0.2">
      <c r="B3409" s="27"/>
    </row>
    <row r="3410" spans="2:2" x14ac:dyDescent="0.2">
      <c r="B3410" s="27"/>
    </row>
    <row r="3411" spans="2:2" x14ac:dyDescent="0.2">
      <c r="B3411" s="27"/>
    </row>
    <row r="3412" spans="2:2" x14ac:dyDescent="0.2">
      <c r="B3412" s="27"/>
    </row>
    <row r="3413" spans="2:2" x14ac:dyDescent="0.2">
      <c r="B3413" s="27"/>
    </row>
    <row r="3414" spans="2:2" x14ac:dyDescent="0.2">
      <c r="B3414" s="27"/>
    </row>
    <row r="3415" spans="2:2" x14ac:dyDescent="0.2">
      <c r="B3415" s="27"/>
    </row>
    <row r="3416" spans="2:2" x14ac:dyDescent="0.2">
      <c r="B3416" s="27"/>
    </row>
    <row r="3417" spans="2:2" x14ac:dyDescent="0.2">
      <c r="B3417" s="27"/>
    </row>
    <row r="3418" spans="2:2" x14ac:dyDescent="0.2">
      <c r="B3418" s="27"/>
    </row>
    <row r="3419" spans="2:2" x14ac:dyDescent="0.2">
      <c r="B3419" s="27"/>
    </row>
    <row r="3420" spans="2:2" x14ac:dyDescent="0.2">
      <c r="B3420" s="27"/>
    </row>
    <row r="3421" spans="2:2" x14ac:dyDescent="0.2">
      <c r="B3421" s="27"/>
    </row>
    <row r="3422" spans="2:2" x14ac:dyDescent="0.2">
      <c r="B3422" s="27"/>
    </row>
    <row r="3423" spans="2:2" x14ac:dyDescent="0.2">
      <c r="B3423" s="27"/>
    </row>
    <row r="3424" spans="2:2" x14ac:dyDescent="0.2">
      <c r="B3424" s="27"/>
    </row>
    <row r="3425" spans="2:2" x14ac:dyDescent="0.2">
      <c r="B3425" s="27"/>
    </row>
    <row r="3426" spans="2:2" x14ac:dyDescent="0.2">
      <c r="B3426" s="27"/>
    </row>
    <row r="3427" spans="2:2" x14ac:dyDescent="0.2">
      <c r="B3427" s="27"/>
    </row>
    <row r="3428" spans="2:2" x14ac:dyDescent="0.2">
      <c r="B3428" s="27"/>
    </row>
    <row r="3429" spans="2:2" x14ac:dyDescent="0.2">
      <c r="B3429" s="27"/>
    </row>
    <row r="3430" spans="2:2" x14ac:dyDescent="0.2">
      <c r="B3430" s="27"/>
    </row>
    <row r="3431" spans="2:2" x14ac:dyDescent="0.2">
      <c r="B3431" s="27"/>
    </row>
    <row r="3432" spans="2:2" x14ac:dyDescent="0.2">
      <c r="B3432" s="27"/>
    </row>
    <row r="3433" spans="2:2" x14ac:dyDescent="0.2">
      <c r="B3433" s="27"/>
    </row>
    <row r="3434" spans="2:2" x14ac:dyDescent="0.2">
      <c r="B3434" s="27"/>
    </row>
    <row r="3435" spans="2:2" x14ac:dyDescent="0.2">
      <c r="B3435" s="27"/>
    </row>
    <row r="3436" spans="2:2" x14ac:dyDescent="0.2">
      <c r="B3436" s="27"/>
    </row>
    <row r="3437" spans="2:2" x14ac:dyDescent="0.2">
      <c r="B3437" s="27"/>
    </row>
    <row r="3438" spans="2:2" x14ac:dyDescent="0.2">
      <c r="B3438" s="27"/>
    </row>
    <row r="3439" spans="2:2" x14ac:dyDescent="0.2">
      <c r="B3439" s="27"/>
    </row>
    <row r="3440" spans="2:2" x14ac:dyDescent="0.2">
      <c r="B3440" s="27"/>
    </row>
    <row r="3441" spans="2:2" x14ac:dyDescent="0.2">
      <c r="B3441" s="27"/>
    </row>
    <row r="3442" spans="2:2" x14ac:dyDescent="0.2">
      <c r="B3442" s="27"/>
    </row>
    <row r="3443" spans="2:2" x14ac:dyDescent="0.2">
      <c r="B3443" s="27"/>
    </row>
    <row r="3444" spans="2:2" x14ac:dyDescent="0.2">
      <c r="B3444" s="27"/>
    </row>
    <row r="3445" spans="2:2" x14ac:dyDescent="0.2">
      <c r="B3445" s="27"/>
    </row>
    <row r="3446" spans="2:2" x14ac:dyDescent="0.2">
      <c r="B3446" s="27"/>
    </row>
    <row r="3447" spans="2:2" x14ac:dyDescent="0.2">
      <c r="B3447" s="27"/>
    </row>
    <row r="3448" spans="2:2" x14ac:dyDescent="0.2">
      <c r="B3448" s="27"/>
    </row>
    <row r="3449" spans="2:2" x14ac:dyDescent="0.2">
      <c r="B3449" s="27"/>
    </row>
    <row r="3450" spans="2:2" x14ac:dyDescent="0.2">
      <c r="B3450" s="27"/>
    </row>
    <row r="3451" spans="2:2" x14ac:dyDescent="0.2">
      <c r="B3451" s="27"/>
    </row>
    <row r="3452" spans="2:2" x14ac:dyDescent="0.2">
      <c r="B3452" s="27"/>
    </row>
    <row r="3453" spans="2:2" x14ac:dyDescent="0.2">
      <c r="B3453" s="27"/>
    </row>
    <row r="3454" spans="2:2" x14ac:dyDescent="0.2">
      <c r="B3454" s="27"/>
    </row>
    <row r="3455" spans="2:2" x14ac:dyDescent="0.2">
      <c r="B3455" s="27"/>
    </row>
    <row r="3456" spans="2:2" x14ac:dyDescent="0.2">
      <c r="B3456" s="27"/>
    </row>
    <row r="3457" spans="2:2" x14ac:dyDescent="0.2">
      <c r="B3457" s="27"/>
    </row>
    <row r="3458" spans="2:2" x14ac:dyDescent="0.2">
      <c r="B3458" s="27"/>
    </row>
    <row r="3459" spans="2:2" x14ac:dyDescent="0.2">
      <c r="B3459" s="27"/>
    </row>
    <row r="3460" spans="2:2" x14ac:dyDescent="0.2">
      <c r="B3460" s="27"/>
    </row>
    <row r="3461" spans="2:2" x14ac:dyDescent="0.2">
      <c r="B3461" s="27"/>
    </row>
    <row r="3462" spans="2:2" x14ac:dyDescent="0.2">
      <c r="B3462" s="27"/>
    </row>
    <row r="3463" spans="2:2" x14ac:dyDescent="0.2">
      <c r="B3463" s="27"/>
    </row>
    <row r="3464" spans="2:2" x14ac:dyDescent="0.2">
      <c r="B3464" s="27"/>
    </row>
    <row r="3465" spans="2:2" x14ac:dyDescent="0.2">
      <c r="B3465" s="27"/>
    </row>
    <row r="3466" spans="2:2" x14ac:dyDescent="0.2">
      <c r="B3466" s="27"/>
    </row>
    <row r="3467" spans="2:2" x14ac:dyDescent="0.2">
      <c r="B3467" s="27"/>
    </row>
    <row r="3468" spans="2:2" x14ac:dyDescent="0.2">
      <c r="B3468" s="27"/>
    </row>
    <row r="3469" spans="2:2" x14ac:dyDescent="0.2">
      <c r="B3469" s="27"/>
    </row>
    <row r="3470" spans="2:2" x14ac:dyDescent="0.2">
      <c r="B3470" s="27"/>
    </row>
    <row r="3471" spans="2:2" x14ac:dyDescent="0.2">
      <c r="B3471" s="27"/>
    </row>
    <row r="3472" spans="2:2" x14ac:dyDescent="0.2">
      <c r="B3472" s="27"/>
    </row>
    <row r="3473" spans="2:2" x14ac:dyDescent="0.2">
      <c r="B3473" s="27"/>
    </row>
    <row r="3474" spans="2:2" x14ac:dyDescent="0.2">
      <c r="B3474" s="27"/>
    </row>
    <row r="3475" spans="2:2" x14ac:dyDescent="0.2">
      <c r="B3475" s="27"/>
    </row>
    <row r="3476" spans="2:2" x14ac:dyDescent="0.2">
      <c r="B3476" s="27"/>
    </row>
    <row r="3477" spans="2:2" x14ac:dyDescent="0.2">
      <c r="B3477" s="27"/>
    </row>
    <row r="3478" spans="2:2" x14ac:dyDescent="0.2">
      <c r="B3478" s="27"/>
    </row>
    <row r="3479" spans="2:2" x14ac:dyDescent="0.2">
      <c r="B3479" s="27"/>
    </row>
    <row r="3480" spans="2:2" x14ac:dyDescent="0.2">
      <c r="B3480" s="27"/>
    </row>
    <row r="3481" spans="2:2" x14ac:dyDescent="0.2">
      <c r="B3481" s="27"/>
    </row>
    <row r="3482" spans="2:2" x14ac:dyDescent="0.2">
      <c r="B3482" s="27"/>
    </row>
    <row r="3483" spans="2:2" x14ac:dyDescent="0.2">
      <c r="B3483" s="27"/>
    </row>
    <row r="3484" spans="2:2" x14ac:dyDescent="0.2">
      <c r="B3484" s="27"/>
    </row>
    <row r="3485" spans="2:2" x14ac:dyDescent="0.2">
      <c r="B3485" s="27"/>
    </row>
    <row r="3486" spans="2:2" x14ac:dyDescent="0.2">
      <c r="B3486" s="27"/>
    </row>
    <row r="3487" spans="2:2" x14ac:dyDescent="0.2">
      <c r="B3487" s="27"/>
    </row>
    <row r="3488" spans="2:2" x14ac:dyDescent="0.2">
      <c r="B3488" s="27"/>
    </row>
    <row r="3489" spans="2:2" x14ac:dyDescent="0.2">
      <c r="B3489" s="27"/>
    </row>
    <row r="3490" spans="2:2" x14ac:dyDescent="0.2">
      <c r="B3490" s="27"/>
    </row>
    <row r="3491" spans="2:2" x14ac:dyDescent="0.2">
      <c r="B3491" s="27"/>
    </row>
    <row r="3492" spans="2:2" x14ac:dyDescent="0.2">
      <c r="B3492" s="27"/>
    </row>
    <row r="3493" spans="2:2" x14ac:dyDescent="0.2">
      <c r="B3493" s="27"/>
    </row>
    <row r="3494" spans="2:2" x14ac:dyDescent="0.2">
      <c r="B3494" s="27"/>
    </row>
    <row r="3495" spans="2:2" x14ac:dyDescent="0.2">
      <c r="B3495" s="27"/>
    </row>
    <row r="3496" spans="2:2" x14ac:dyDescent="0.2">
      <c r="B3496" s="27"/>
    </row>
    <row r="3497" spans="2:2" x14ac:dyDescent="0.2">
      <c r="B3497" s="27"/>
    </row>
    <row r="3498" spans="2:2" x14ac:dyDescent="0.2">
      <c r="B3498" s="27"/>
    </row>
    <row r="3499" spans="2:2" x14ac:dyDescent="0.2">
      <c r="B3499" s="27"/>
    </row>
    <row r="3500" spans="2:2" x14ac:dyDescent="0.2">
      <c r="B3500" s="27"/>
    </row>
    <row r="3501" spans="2:2" x14ac:dyDescent="0.2">
      <c r="B3501" s="27"/>
    </row>
    <row r="3502" spans="2:2" x14ac:dyDescent="0.2">
      <c r="B3502" s="27"/>
    </row>
    <row r="3503" spans="2:2" x14ac:dyDescent="0.2">
      <c r="B3503" s="27"/>
    </row>
    <row r="3504" spans="2:2" x14ac:dyDescent="0.2">
      <c r="B3504" s="27"/>
    </row>
    <row r="3505" spans="2:2" x14ac:dyDescent="0.2">
      <c r="B3505" s="27"/>
    </row>
    <row r="3506" spans="2:2" x14ac:dyDescent="0.2">
      <c r="B3506" s="27"/>
    </row>
    <row r="3507" spans="2:2" x14ac:dyDescent="0.2">
      <c r="B3507" s="27"/>
    </row>
    <row r="3508" spans="2:2" x14ac:dyDescent="0.2">
      <c r="B3508" s="27"/>
    </row>
    <row r="3509" spans="2:2" x14ac:dyDescent="0.2">
      <c r="B3509" s="27"/>
    </row>
    <row r="3510" spans="2:2" x14ac:dyDescent="0.2">
      <c r="B3510" s="27"/>
    </row>
    <row r="3511" spans="2:2" x14ac:dyDescent="0.2">
      <c r="B3511" s="27"/>
    </row>
    <row r="3512" spans="2:2" x14ac:dyDescent="0.2">
      <c r="B3512" s="27"/>
    </row>
    <row r="3513" spans="2:2" x14ac:dyDescent="0.2">
      <c r="B3513" s="27"/>
    </row>
    <row r="3514" spans="2:2" x14ac:dyDescent="0.2">
      <c r="B3514" s="27"/>
    </row>
    <row r="3515" spans="2:2" x14ac:dyDescent="0.2">
      <c r="B3515" s="27"/>
    </row>
    <row r="3516" spans="2:2" x14ac:dyDescent="0.2">
      <c r="B3516" s="27"/>
    </row>
    <row r="3517" spans="2:2" x14ac:dyDescent="0.2">
      <c r="B3517" s="27"/>
    </row>
    <row r="3518" spans="2:2" x14ac:dyDescent="0.2">
      <c r="B3518" s="27"/>
    </row>
    <row r="3519" spans="2:2" x14ac:dyDescent="0.2">
      <c r="B3519" s="27"/>
    </row>
    <row r="3520" spans="2:2" x14ac:dyDescent="0.2">
      <c r="B3520" s="27"/>
    </row>
    <row r="3521" spans="2:2" x14ac:dyDescent="0.2">
      <c r="B3521" s="27"/>
    </row>
    <row r="3522" spans="2:2" x14ac:dyDescent="0.2">
      <c r="B3522" s="27"/>
    </row>
    <row r="3523" spans="2:2" x14ac:dyDescent="0.2">
      <c r="B3523" s="27"/>
    </row>
    <row r="3524" spans="2:2" x14ac:dyDescent="0.2">
      <c r="B3524" s="27"/>
    </row>
    <row r="3525" spans="2:2" x14ac:dyDescent="0.2">
      <c r="B3525" s="27"/>
    </row>
    <row r="3526" spans="2:2" x14ac:dyDescent="0.2">
      <c r="B3526" s="27"/>
    </row>
    <row r="3527" spans="2:2" x14ac:dyDescent="0.2">
      <c r="B3527" s="27"/>
    </row>
    <row r="3528" spans="2:2" x14ac:dyDescent="0.2">
      <c r="B3528" s="27"/>
    </row>
    <row r="3529" spans="2:2" x14ac:dyDescent="0.2">
      <c r="B3529" s="27"/>
    </row>
    <row r="3530" spans="2:2" x14ac:dyDescent="0.2">
      <c r="B3530" s="27"/>
    </row>
    <row r="3531" spans="2:2" x14ac:dyDescent="0.2">
      <c r="B3531" s="27"/>
    </row>
    <row r="3532" spans="2:2" x14ac:dyDescent="0.2">
      <c r="B3532" s="27"/>
    </row>
    <row r="3533" spans="2:2" x14ac:dyDescent="0.2">
      <c r="B3533" s="27"/>
    </row>
    <row r="3534" spans="2:2" x14ac:dyDescent="0.2">
      <c r="B3534" s="27"/>
    </row>
    <row r="3535" spans="2:2" x14ac:dyDescent="0.2">
      <c r="B3535" s="27"/>
    </row>
    <row r="3536" spans="2:2" x14ac:dyDescent="0.2">
      <c r="B3536" s="27"/>
    </row>
    <row r="3537" spans="2:2" x14ac:dyDescent="0.2">
      <c r="B3537" s="27"/>
    </row>
    <row r="3538" spans="2:2" x14ac:dyDescent="0.2">
      <c r="B3538" s="27"/>
    </row>
    <row r="3539" spans="2:2" x14ac:dyDescent="0.2">
      <c r="B3539" s="27"/>
    </row>
    <row r="3540" spans="2:2" x14ac:dyDescent="0.2">
      <c r="B3540" s="27"/>
    </row>
    <row r="3541" spans="2:2" x14ac:dyDescent="0.2">
      <c r="B3541" s="27"/>
    </row>
    <row r="3542" spans="2:2" x14ac:dyDescent="0.2">
      <c r="B3542" s="27"/>
    </row>
    <row r="3543" spans="2:2" x14ac:dyDescent="0.2">
      <c r="B3543" s="27"/>
    </row>
    <row r="3544" spans="2:2" x14ac:dyDescent="0.2">
      <c r="B3544" s="27"/>
    </row>
    <row r="3545" spans="2:2" x14ac:dyDescent="0.2">
      <c r="B3545" s="27"/>
    </row>
    <row r="3546" spans="2:2" x14ac:dyDescent="0.2">
      <c r="B3546" s="27"/>
    </row>
    <row r="3547" spans="2:2" x14ac:dyDescent="0.2">
      <c r="B3547" s="27"/>
    </row>
    <row r="3548" spans="2:2" x14ac:dyDescent="0.2">
      <c r="B3548" s="27"/>
    </row>
    <row r="3549" spans="2:2" x14ac:dyDescent="0.2">
      <c r="B3549" s="27"/>
    </row>
    <row r="3550" spans="2:2" x14ac:dyDescent="0.2">
      <c r="B3550" s="27"/>
    </row>
    <row r="3551" spans="2:2" x14ac:dyDescent="0.2">
      <c r="B3551" s="27"/>
    </row>
    <row r="3552" spans="2:2" x14ac:dyDescent="0.2">
      <c r="B3552" s="27"/>
    </row>
    <row r="3553" spans="2:2" x14ac:dyDescent="0.2">
      <c r="B3553" s="27"/>
    </row>
    <row r="3554" spans="2:2" x14ac:dyDescent="0.2">
      <c r="B3554" s="27"/>
    </row>
    <row r="3555" spans="2:2" x14ac:dyDescent="0.2">
      <c r="B3555" s="27"/>
    </row>
    <row r="3556" spans="2:2" x14ac:dyDescent="0.2">
      <c r="B3556" s="27"/>
    </row>
    <row r="3557" spans="2:2" x14ac:dyDescent="0.2">
      <c r="B3557" s="27"/>
    </row>
    <row r="3558" spans="2:2" x14ac:dyDescent="0.2">
      <c r="B3558" s="27"/>
    </row>
    <row r="3559" spans="2:2" x14ac:dyDescent="0.2">
      <c r="B3559" s="27"/>
    </row>
    <row r="3560" spans="2:2" x14ac:dyDescent="0.2">
      <c r="B3560" s="27"/>
    </row>
    <row r="3561" spans="2:2" x14ac:dyDescent="0.2">
      <c r="B3561" s="27"/>
    </row>
    <row r="3562" spans="2:2" x14ac:dyDescent="0.2">
      <c r="B3562" s="27"/>
    </row>
    <row r="3563" spans="2:2" x14ac:dyDescent="0.2">
      <c r="B3563" s="27"/>
    </row>
    <row r="3564" spans="2:2" x14ac:dyDescent="0.2">
      <c r="B3564" s="27"/>
    </row>
    <row r="3565" spans="2:2" x14ac:dyDescent="0.2">
      <c r="B3565" s="27"/>
    </row>
    <row r="3566" spans="2:2" x14ac:dyDescent="0.2">
      <c r="B3566" s="27"/>
    </row>
    <row r="3567" spans="2:2" x14ac:dyDescent="0.2">
      <c r="B3567" s="27"/>
    </row>
    <row r="3568" spans="2:2" x14ac:dyDescent="0.2">
      <c r="B3568" s="27"/>
    </row>
    <row r="3569" spans="2:2" x14ac:dyDescent="0.2">
      <c r="B3569" s="27"/>
    </row>
    <row r="3570" spans="2:2" x14ac:dyDescent="0.2">
      <c r="B3570" s="27"/>
    </row>
    <row r="3571" spans="2:2" x14ac:dyDescent="0.2">
      <c r="B3571" s="27"/>
    </row>
    <row r="3572" spans="2:2" x14ac:dyDescent="0.2">
      <c r="B3572" s="27"/>
    </row>
    <row r="3573" spans="2:2" x14ac:dyDescent="0.2">
      <c r="B3573" s="27"/>
    </row>
    <row r="3574" spans="2:2" x14ac:dyDescent="0.2">
      <c r="B3574" s="27"/>
    </row>
    <row r="3575" spans="2:2" x14ac:dyDescent="0.2">
      <c r="B3575" s="27"/>
    </row>
    <row r="3576" spans="2:2" x14ac:dyDescent="0.2">
      <c r="B3576" s="27"/>
    </row>
    <row r="3577" spans="2:2" x14ac:dyDescent="0.2">
      <c r="B3577" s="27"/>
    </row>
    <row r="3578" spans="2:2" x14ac:dyDescent="0.2">
      <c r="B3578" s="27"/>
    </row>
    <row r="3579" spans="2:2" x14ac:dyDescent="0.2">
      <c r="B3579" s="27"/>
    </row>
    <row r="3580" spans="2:2" x14ac:dyDescent="0.2">
      <c r="B3580" s="27"/>
    </row>
    <row r="3581" spans="2:2" x14ac:dyDescent="0.2">
      <c r="B3581" s="27"/>
    </row>
    <row r="3582" spans="2:2" x14ac:dyDescent="0.2">
      <c r="B3582" s="27"/>
    </row>
    <row r="3583" spans="2:2" x14ac:dyDescent="0.2">
      <c r="B3583" s="27"/>
    </row>
    <row r="3584" spans="2:2" x14ac:dyDescent="0.2">
      <c r="B3584" s="27"/>
    </row>
    <row r="3585" spans="2:2" x14ac:dyDescent="0.2">
      <c r="B3585" s="27"/>
    </row>
    <row r="3586" spans="2:2" x14ac:dyDescent="0.2">
      <c r="B3586" s="27"/>
    </row>
    <row r="3587" spans="2:2" x14ac:dyDescent="0.2">
      <c r="B3587" s="27"/>
    </row>
    <row r="3588" spans="2:2" x14ac:dyDescent="0.2">
      <c r="B3588" s="27"/>
    </row>
    <row r="3589" spans="2:2" x14ac:dyDescent="0.2">
      <c r="B3589" s="27"/>
    </row>
    <row r="3590" spans="2:2" x14ac:dyDescent="0.2">
      <c r="B3590" s="27"/>
    </row>
    <row r="3591" spans="2:2" x14ac:dyDescent="0.2">
      <c r="B3591" s="27"/>
    </row>
    <row r="3592" spans="2:2" x14ac:dyDescent="0.2">
      <c r="B3592" s="27"/>
    </row>
    <row r="3593" spans="2:2" x14ac:dyDescent="0.2">
      <c r="B3593" s="27"/>
    </row>
    <row r="3594" spans="2:2" x14ac:dyDescent="0.2">
      <c r="B3594" s="27"/>
    </row>
    <row r="3595" spans="2:2" x14ac:dyDescent="0.2">
      <c r="B3595" s="27"/>
    </row>
    <row r="3596" spans="2:2" x14ac:dyDescent="0.2">
      <c r="B3596" s="27"/>
    </row>
    <row r="3597" spans="2:2" x14ac:dyDescent="0.2">
      <c r="B3597" s="27"/>
    </row>
    <row r="3598" spans="2:2" x14ac:dyDescent="0.2">
      <c r="B3598" s="27"/>
    </row>
    <row r="3599" spans="2:2" x14ac:dyDescent="0.2">
      <c r="B3599" s="27"/>
    </row>
    <row r="3600" spans="2:2" x14ac:dyDescent="0.2">
      <c r="B3600" s="27"/>
    </row>
    <row r="3601" spans="2:2" x14ac:dyDescent="0.2">
      <c r="B3601" s="27"/>
    </row>
    <row r="3602" spans="2:2" x14ac:dyDescent="0.2">
      <c r="B3602" s="27"/>
    </row>
    <row r="3603" spans="2:2" x14ac:dyDescent="0.2">
      <c r="B3603" s="27"/>
    </row>
    <row r="3604" spans="2:2" x14ac:dyDescent="0.2">
      <c r="B3604" s="27"/>
    </row>
    <row r="3605" spans="2:2" x14ac:dyDescent="0.2">
      <c r="B3605" s="27"/>
    </row>
    <row r="3606" spans="2:2" x14ac:dyDescent="0.2">
      <c r="B3606" s="27"/>
    </row>
    <row r="3607" spans="2:2" x14ac:dyDescent="0.2">
      <c r="B3607" s="27"/>
    </row>
    <row r="3608" spans="2:2" x14ac:dyDescent="0.2">
      <c r="B3608" s="27"/>
    </row>
    <row r="3609" spans="2:2" x14ac:dyDescent="0.2">
      <c r="B3609" s="27"/>
    </row>
    <row r="3610" spans="2:2" x14ac:dyDescent="0.2">
      <c r="B3610" s="27"/>
    </row>
    <row r="3611" spans="2:2" x14ac:dyDescent="0.2">
      <c r="B3611" s="27"/>
    </row>
    <row r="3612" spans="2:2" x14ac:dyDescent="0.2">
      <c r="B3612" s="27"/>
    </row>
    <row r="3613" spans="2:2" x14ac:dyDescent="0.2">
      <c r="B3613" s="27"/>
    </row>
    <row r="3614" spans="2:2" x14ac:dyDescent="0.2">
      <c r="B3614" s="27"/>
    </row>
    <row r="3615" spans="2:2" x14ac:dyDescent="0.2">
      <c r="B3615" s="27"/>
    </row>
    <row r="3616" spans="2:2" x14ac:dyDescent="0.2">
      <c r="B3616" s="27"/>
    </row>
    <row r="3617" spans="2:2" x14ac:dyDescent="0.2">
      <c r="B3617" s="27"/>
    </row>
    <row r="3618" spans="2:2" x14ac:dyDescent="0.2">
      <c r="B3618" s="27"/>
    </row>
    <row r="3619" spans="2:2" x14ac:dyDescent="0.2">
      <c r="B3619" s="27"/>
    </row>
    <row r="3620" spans="2:2" x14ac:dyDescent="0.2">
      <c r="B3620" s="27"/>
    </row>
    <row r="3621" spans="2:2" x14ac:dyDescent="0.2">
      <c r="B3621" s="27"/>
    </row>
    <row r="3622" spans="2:2" x14ac:dyDescent="0.2">
      <c r="B3622" s="27"/>
    </row>
    <row r="3623" spans="2:2" x14ac:dyDescent="0.2">
      <c r="B3623" s="27"/>
    </row>
    <row r="3624" spans="2:2" x14ac:dyDescent="0.2">
      <c r="B3624" s="27"/>
    </row>
    <row r="3625" spans="2:2" x14ac:dyDescent="0.2">
      <c r="B3625" s="27"/>
    </row>
    <row r="3626" spans="2:2" x14ac:dyDescent="0.2">
      <c r="B3626" s="27"/>
    </row>
    <row r="3627" spans="2:2" x14ac:dyDescent="0.2">
      <c r="B3627" s="27"/>
    </row>
    <row r="3628" spans="2:2" x14ac:dyDescent="0.2">
      <c r="B3628" s="27"/>
    </row>
    <row r="3629" spans="2:2" x14ac:dyDescent="0.2">
      <c r="B3629" s="27"/>
    </row>
    <row r="3630" spans="2:2" x14ac:dyDescent="0.2">
      <c r="B3630" s="27"/>
    </row>
    <row r="3631" spans="2:2" x14ac:dyDescent="0.2">
      <c r="B3631" s="27"/>
    </row>
    <row r="3632" spans="2:2" x14ac:dyDescent="0.2">
      <c r="B3632" s="27"/>
    </row>
    <row r="3633" spans="2:2" x14ac:dyDescent="0.2">
      <c r="B3633" s="27"/>
    </row>
    <row r="3634" spans="2:2" x14ac:dyDescent="0.2">
      <c r="B3634" s="27"/>
    </row>
    <row r="3635" spans="2:2" x14ac:dyDescent="0.2">
      <c r="B3635" s="27"/>
    </row>
    <row r="3636" spans="2:2" x14ac:dyDescent="0.2">
      <c r="B3636" s="27"/>
    </row>
    <row r="3637" spans="2:2" x14ac:dyDescent="0.2">
      <c r="B3637" s="27"/>
    </row>
    <row r="3638" spans="2:2" x14ac:dyDescent="0.2">
      <c r="B3638" s="27"/>
    </row>
    <row r="3639" spans="2:2" x14ac:dyDescent="0.2">
      <c r="B3639" s="27"/>
    </row>
    <row r="3640" spans="2:2" x14ac:dyDescent="0.2">
      <c r="B3640" s="27"/>
    </row>
    <row r="3641" spans="2:2" x14ac:dyDescent="0.2">
      <c r="B3641" s="27"/>
    </row>
    <row r="3642" spans="2:2" x14ac:dyDescent="0.2">
      <c r="B3642" s="27"/>
    </row>
    <row r="3643" spans="2:2" x14ac:dyDescent="0.2">
      <c r="B3643" s="27"/>
    </row>
    <row r="3644" spans="2:2" x14ac:dyDescent="0.2">
      <c r="B3644" s="27"/>
    </row>
    <row r="3645" spans="2:2" x14ac:dyDescent="0.2">
      <c r="B3645" s="27"/>
    </row>
    <row r="3646" spans="2:2" x14ac:dyDescent="0.2">
      <c r="B3646" s="27"/>
    </row>
    <row r="3647" spans="2:2" x14ac:dyDescent="0.2">
      <c r="B3647" s="27"/>
    </row>
    <row r="3648" spans="2:2" x14ac:dyDescent="0.2">
      <c r="B3648" s="27"/>
    </row>
    <row r="3649" spans="2:2" x14ac:dyDescent="0.2">
      <c r="B3649" s="27"/>
    </row>
    <row r="3650" spans="2:2" x14ac:dyDescent="0.2">
      <c r="B3650" s="27"/>
    </row>
    <row r="3651" spans="2:2" x14ac:dyDescent="0.2">
      <c r="B3651" s="27"/>
    </row>
    <row r="3652" spans="2:2" x14ac:dyDescent="0.2">
      <c r="B3652" s="27"/>
    </row>
    <row r="3653" spans="2:2" x14ac:dyDescent="0.2">
      <c r="B3653" s="27"/>
    </row>
    <row r="3654" spans="2:2" x14ac:dyDescent="0.2">
      <c r="B3654" s="27"/>
    </row>
    <row r="3655" spans="2:2" x14ac:dyDescent="0.2">
      <c r="B3655" s="27"/>
    </row>
    <row r="3656" spans="2:2" x14ac:dyDescent="0.2">
      <c r="B3656" s="27"/>
    </row>
    <row r="3657" spans="2:2" x14ac:dyDescent="0.2">
      <c r="B3657" s="27"/>
    </row>
    <row r="3658" spans="2:2" x14ac:dyDescent="0.2">
      <c r="B3658" s="27"/>
    </row>
    <row r="3659" spans="2:2" x14ac:dyDescent="0.2">
      <c r="B3659" s="27"/>
    </row>
    <row r="3660" spans="2:2" x14ac:dyDescent="0.2">
      <c r="B3660" s="27"/>
    </row>
    <row r="3661" spans="2:2" x14ac:dyDescent="0.2">
      <c r="B3661" s="27"/>
    </row>
    <row r="3662" spans="2:2" x14ac:dyDescent="0.2">
      <c r="B3662" s="27"/>
    </row>
    <row r="3663" spans="2:2" x14ac:dyDescent="0.2">
      <c r="B3663" s="27"/>
    </row>
    <row r="3664" spans="2:2" x14ac:dyDescent="0.2">
      <c r="B3664" s="27"/>
    </row>
    <row r="3665" spans="2:2" x14ac:dyDescent="0.2">
      <c r="B3665" s="27"/>
    </row>
    <row r="3666" spans="2:2" x14ac:dyDescent="0.2">
      <c r="B3666" s="27"/>
    </row>
    <row r="3667" spans="2:2" x14ac:dyDescent="0.2">
      <c r="B3667" s="27"/>
    </row>
    <row r="3668" spans="2:2" x14ac:dyDescent="0.2">
      <c r="B3668" s="27"/>
    </row>
    <row r="3669" spans="2:2" x14ac:dyDescent="0.2">
      <c r="B3669" s="27"/>
    </row>
    <row r="3670" spans="2:2" x14ac:dyDescent="0.2">
      <c r="B3670" s="27"/>
    </row>
    <row r="3671" spans="2:2" x14ac:dyDescent="0.2">
      <c r="B3671" s="27"/>
    </row>
    <row r="3672" spans="2:2" x14ac:dyDescent="0.2">
      <c r="B3672" s="27"/>
    </row>
    <row r="3673" spans="2:2" x14ac:dyDescent="0.2">
      <c r="B3673" s="27"/>
    </row>
    <row r="3674" spans="2:2" x14ac:dyDescent="0.2">
      <c r="B3674" s="27"/>
    </row>
    <row r="3675" spans="2:2" x14ac:dyDescent="0.2">
      <c r="B3675" s="27"/>
    </row>
    <row r="3676" spans="2:2" x14ac:dyDescent="0.2">
      <c r="B3676" s="27"/>
    </row>
    <row r="3677" spans="2:2" x14ac:dyDescent="0.2">
      <c r="B3677" s="27"/>
    </row>
    <row r="3678" spans="2:2" x14ac:dyDescent="0.2">
      <c r="B3678" s="27"/>
    </row>
    <row r="3679" spans="2:2" x14ac:dyDescent="0.2">
      <c r="B3679" s="27"/>
    </row>
    <row r="3680" spans="2:2" x14ac:dyDescent="0.2">
      <c r="B3680" s="27"/>
    </row>
    <row r="3681" spans="2:2" x14ac:dyDescent="0.2">
      <c r="B3681" s="27"/>
    </row>
    <row r="3682" spans="2:2" x14ac:dyDescent="0.2">
      <c r="B3682" s="27"/>
    </row>
    <row r="3683" spans="2:2" x14ac:dyDescent="0.2">
      <c r="B3683" s="27"/>
    </row>
    <row r="3684" spans="2:2" x14ac:dyDescent="0.2">
      <c r="B3684" s="27"/>
    </row>
    <row r="3685" spans="2:2" x14ac:dyDescent="0.2">
      <c r="B3685" s="27"/>
    </row>
    <row r="3686" spans="2:2" x14ac:dyDescent="0.2">
      <c r="B3686" s="27"/>
    </row>
    <row r="3687" spans="2:2" x14ac:dyDescent="0.2">
      <c r="B3687" s="27"/>
    </row>
    <row r="3688" spans="2:2" x14ac:dyDescent="0.2">
      <c r="B3688" s="27"/>
    </row>
    <row r="3689" spans="2:2" x14ac:dyDescent="0.2">
      <c r="B3689" s="27"/>
    </row>
    <row r="3690" spans="2:2" x14ac:dyDescent="0.2">
      <c r="B3690" s="27"/>
    </row>
    <row r="3691" spans="2:2" x14ac:dyDescent="0.2">
      <c r="B3691" s="27"/>
    </row>
    <row r="3692" spans="2:2" x14ac:dyDescent="0.2">
      <c r="B3692" s="27"/>
    </row>
    <row r="3693" spans="2:2" x14ac:dyDescent="0.2">
      <c r="B3693" s="27"/>
    </row>
    <row r="3694" spans="2:2" x14ac:dyDescent="0.2">
      <c r="B3694" s="27"/>
    </row>
    <row r="3695" spans="2:2" x14ac:dyDescent="0.2">
      <c r="B3695" s="27"/>
    </row>
    <row r="3696" spans="2:2" x14ac:dyDescent="0.2">
      <c r="B3696" s="27"/>
    </row>
    <row r="3697" spans="2:2" x14ac:dyDescent="0.2">
      <c r="B3697" s="27"/>
    </row>
    <row r="3698" spans="2:2" x14ac:dyDescent="0.2">
      <c r="B3698" s="27"/>
    </row>
    <row r="3699" spans="2:2" x14ac:dyDescent="0.2">
      <c r="B3699" s="27"/>
    </row>
    <row r="3700" spans="2:2" x14ac:dyDescent="0.2">
      <c r="B3700" s="27"/>
    </row>
    <row r="3701" spans="2:2" x14ac:dyDescent="0.2">
      <c r="B3701" s="27"/>
    </row>
    <row r="3702" spans="2:2" x14ac:dyDescent="0.2">
      <c r="B3702" s="27"/>
    </row>
    <row r="3703" spans="2:2" x14ac:dyDescent="0.2">
      <c r="B3703" s="27"/>
    </row>
    <row r="3704" spans="2:2" x14ac:dyDescent="0.2">
      <c r="B3704" s="27"/>
    </row>
    <row r="3705" spans="2:2" x14ac:dyDescent="0.2">
      <c r="B3705" s="27"/>
    </row>
    <row r="3706" spans="2:2" x14ac:dyDescent="0.2">
      <c r="B3706" s="27"/>
    </row>
    <row r="3707" spans="2:2" x14ac:dyDescent="0.2">
      <c r="B3707" s="27"/>
    </row>
    <row r="3708" spans="2:2" x14ac:dyDescent="0.2">
      <c r="B3708" s="27"/>
    </row>
    <row r="3709" spans="2:2" x14ac:dyDescent="0.2">
      <c r="B3709" s="27"/>
    </row>
    <row r="3710" spans="2:2" x14ac:dyDescent="0.2">
      <c r="B3710" s="27"/>
    </row>
    <row r="3711" spans="2:2" x14ac:dyDescent="0.2">
      <c r="B3711" s="27"/>
    </row>
    <row r="3712" spans="2:2" x14ac:dyDescent="0.2">
      <c r="B3712" s="27"/>
    </row>
    <row r="3713" spans="2:2" x14ac:dyDescent="0.2">
      <c r="B3713" s="27"/>
    </row>
    <row r="3714" spans="2:2" x14ac:dyDescent="0.2">
      <c r="B3714" s="27"/>
    </row>
    <row r="3715" spans="2:2" x14ac:dyDescent="0.2">
      <c r="B3715" s="27"/>
    </row>
    <row r="3716" spans="2:2" x14ac:dyDescent="0.2">
      <c r="B3716" s="27"/>
    </row>
    <row r="3717" spans="2:2" x14ac:dyDescent="0.2">
      <c r="B3717" s="27"/>
    </row>
    <row r="3718" spans="2:2" x14ac:dyDescent="0.2">
      <c r="B3718" s="27"/>
    </row>
    <row r="3719" spans="2:2" x14ac:dyDescent="0.2">
      <c r="B3719" s="27"/>
    </row>
    <row r="3720" spans="2:2" x14ac:dyDescent="0.2">
      <c r="B3720" s="27"/>
    </row>
    <row r="3721" spans="2:2" x14ac:dyDescent="0.2">
      <c r="B3721" s="27"/>
    </row>
    <row r="3722" spans="2:2" x14ac:dyDescent="0.2">
      <c r="B3722" s="27"/>
    </row>
    <row r="3723" spans="2:2" x14ac:dyDescent="0.2">
      <c r="B3723" s="27"/>
    </row>
    <row r="3724" spans="2:2" x14ac:dyDescent="0.2">
      <c r="B3724" s="27"/>
    </row>
    <row r="3725" spans="2:2" x14ac:dyDescent="0.2">
      <c r="B3725" s="27"/>
    </row>
    <row r="3726" spans="2:2" x14ac:dyDescent="0.2">
      <c r="B3726" s="27"/>
    </row>
    <row r="3727" spans="2:2" x14ac:dyDescent="0.2">
      <c r="B3727" s="27"/>
    </row>
    <row r="3728" spans="2:2" x14ac:dyDescent="0.2">
      <c r="B3728" s="27"/>
    </row>
    <row r="3729" spans="2:2" x14ac:dyDescent="0.2">
      <c r="B3729" s="27"/>
    </row>
    <row r="3730" spans="2:2" x14ac:dyDescent="0.2">
      <c r="B3730" s="27"/>
    </row>
    <row r="3731" spans="2:2" x14ac:dyDescent="0.2">
      <c r="B3731" s="27"/>
    </row>
    <row r="3732" spans="2:2" x14ac:dyDescent="0.2">
      <c r="B3732" s="27"/>
    </row>
    <row r="3733" spans="2:2" x14ac:dyDescent="0.2">
      <c r="B3733" s="27"/>
    </row>
    <row r="3734" spans="2:2" x14ac:dyDescent="0.2">
      <c r="B3734" s="27"/>
    </row>
    <row r="3735" spans="2:2" x14ac:dyDescent="0.2">
      <c r="B3735" s="27"/>
    </row>
    <row r="3736" spans="2:2" x14ac:dyDescent="0.2">
      <c r="B3736" s="27"/>
    </row>
    <row r="3737" spans="2:2" x14ac:dyDescent="0.2">
      <c r="B3737" s="27"/>
    </row>
    <row r="3738" spans="2:2" x14ac:dyDescent="0.2">
      <c r="B3738" s="27"/>
    </row>
    <row r="3739" spans="2:2" x14ac:dyDescent="0.2">
      <c r="B3739" s="27"/>
    </row>
    <row r="3740" spans="2:2" x14ac:dyDescent="0.2">
      <c r="B3740" s="27"/>
    </row>
    <row r="3741" spans="2:2" x14ac:dyDescent="0.2">
      <c r="B3741" s="27"/>
    </row>
    <row r="3742" spans="2:2" x14ac:dyDescent="0.2">
      <c r="B3742" s="27"/>
    </row>
    <row r="3743" spans="2:2" x14ac:dyDescent="0.2">
      <c r="B3743" s="27"/>
    </row>
    <row r="3744" spans="2:2" x14ac:dyDescent="0.2">
      <c r="B3744" s="27"/>
    </row>
    <row r="3745" spans="2:2" x14ac:dyDescent="0.2">
      <c r="B3745" s="27"/>
    </row>
    <row r="3746" spans="2:2" x14ac:dyDescent="0.2">
      <c r="B3746" s="27"/>
    </row>
    <row r="3747" spans="2:2" x14ac:dyDescent="0.2">
      <c r="B3747" s="27"/>
    </row>
    <row r="3748" spans="2:2" x14ac:dyDescent="0.2">
      <c r="B3748" s="27"/>
    </row>
    <row r="3749" spans="2:2" x14ac:dyDescent="0.2">
      <c r="B3749" s="27"/>
    </row>
    <row r="3750" spans="2:2" x14ac:dyDescent="0.2">
      <c r="B3750" s="27"/>
    </row>
    <row r="3751" spans="2:2" x14ac:dyDescent="0.2">
      <c r="B3751" s="27"/>
    </row>
    <row r="3752" spans="2:2" x14ac:dyDescent="0.2">
      <c r="B3752" s="27"/>
    </row>
    <row r="3753" spans="2:2" x14ac:dyDescent="0.2">
      <c r="B3753" s="27"/>
    </row>
    <row r="3754" spans="2:2" x14ac:dyDescent="0.2">
      <c r="B3754" s="27"/>
    </row>
    <row r="3755" spans="2:2" x14ac:dyDescent="0.2">
      <c r="B3755" s="27"/>
    </row>
    <row r="3756" spans="2:2" x14ac:dyDescent="0.2">
      <c r="B3756" s="27"/>
    </row>
    <row r="3757" spans="2:2" x14ac:dyDescent="0.2">
      <c r="B3757" s="27"/>
    </row>
    <row r="3758" spans="2:2" x14ac:dyDescent="0.2">
      <c r="B3758" s="27"/>
    </row>
    <row r="3759" spans="2:2" x14ac:dyDescent="0.2">
      <c r="B3759" s="27"/>
    </row>
    <row r="3760" spans="2:2" x14ac:dyDescent="0.2">
      <c r="B3760" s="27"/>
    </row>
    <row r="3761" spans="2:2" x14ac:dyDescent="0.2">
      <c r="B3761" s="27"/>
    </row>
    <row r="3762" spans="2:2" x14ac:dyDescent="0.2">
      <c r="B3762" s="27"/>
    </row>
    <row r="3763" spans="2:2" x14ac:dyDescent="0.2">
      <c r="B3763" s="27"/>
    </row>
    <row r="3764" spans="2:2" x14ac:dyDescent="0.2">
      <c r="B3764" s="27"/>
    </row>
    <row r="3765" spans="2:2" x14ac:dyDescent="0.2">
      <c r="B3765" s="27"/>
    </row>
    <row r="3766" spans="2:2" x14ac:dyDescent="0.2">
      <c r="B3766" s="27"/>
    </row>
    <row r="3767" spans="2:2" x14ac:dyDescent="0.2">
      <c r="B3767" s="27"/>
    </row>
    <row r="3768" spans="2:2" x14ac:dyDescent="0.2">
      <c r="B3768" s="27"/>
    </row>
    <row r="3769" spans="2:2" x14ac:dyDescent="0.2">
      <c r="B3769" s="27"/>
    </row>
    <row r="3770" spans="2:2" x14ac:dyDescent="0.2">
      <c r="B3770" s="27"/>
    </row>
    <row r="3771" spans="2:2" x14ac:dyDescent="0.2">
      <c r="B3771" s="27"/>
    </row>
    <row r="3772" spans="2:2" x14ac:dyDescent="0.2">
      <c r="B3772" s="27"/>
    </row>
    <row r="3773" spans="2:2" x14ac:dyDescent="0.2">
      <c r="B3773" s="27"/>
    </row>
    <row r="3774" spans="2:2" x14ac:dyDescent="0.2">
      <c r="B3774" s="27"/>
    </row>
    <row r="3775" spans="2:2" x14ac:dyDescent="0.2">
      <c r="B3775" s="27"/>
    </row>
    <row r="3776" spans="2:2" x14ac:dyDescent="0.2">
      <c r="B3776" s="27"/>
    </row>
    <row r="3777" spans="2:2" x14ac:dyDescent="0.2">
      <c r="B3777" s="27"/>
    </row>
    <row r="3778" spans="2:2" x14ac:dyDescent="0.2">
      <c r="B3778" s="27"/>
    </row>
    <row r="3779" spans="2:2" x14ac:dyDescent="0.2">
      <c r="B3779" s="27"/>
    </row>
    <row r="3780" spans="2:2" x14ac:dyDescent="0.2">
      <c r="B3780" s="27"/>
    </row>
    <row r="3781" spans="2:2" x14ac:dyDescent="0.2">
      <c r="B3781" s="27"/>
    </row>
    <row r="3782" spans="2:2" x14ac:dyDescent="0.2">
      <c r="B3782" s="27"/>
    </row>
    <row r="3783" spans="2:2" x14ac:dyDescent="0.2">
      <c r="B3783" s="27"/>
    </row>
    <row r="3784" spans="2:2" x14ac:dyDescent="0.2">
      <c r="B3784" s="27"/>
    </row>
    <row r="3785" spans="2:2" x14ac:dyDescent="0.2">
      <c r="B3785" s="27"/>
    </row>
    <row r="3786" spans="2:2" x14ac:dyDescent="0.2">
      <c r="B3786" s="27"/>
    </row>
    <row r="3787" spans="2:2" x14ac:dyDescent="0.2">
      <c r="B3787" s="27"/>
    </row>
    <row r="3788" spans="2:2" x14ac:dyDescent="0.2">
      <c r="B3788" s="27"/>
    </row>
    <row r="3789" spans="2:2" x14ac:dyDescent="0.2">
      <c r="B3789" s="27"/>
    </row>
    <row r="3790" spans="2:2" x14ac:dyDescent="0.2">
      <c r="B3790" s="27"/>
    </row>
    <row r="3791" spans="2:2" x14ac:dyDescent="0.2">
      <c r="B3791" s="27"/>
    </row>
    <row r="3792" spans="2:2" x14ac:dyDescent="0.2">
      <c r="B3792" s="27"/>
    </row>
    <row r="3793" spans="2:2" x14ac:dyDescent="0.2">
      <c r="B3793" s="27"/>
    </row>
    <row r="3794" spans="2:2" x14ac:dyDescent="0.2">
      <c r="B3794" s="27"/>
    </row>
    <row r="3795" spans="2:2" x14ac:dyDescent="0.2">
      <c r="B3795" s="27"/>
    </row>
    <row r="3796" spans="2:2" x14ac:dyDescent="0.2">
      <c r="B3796" s="27"/>
    </row>
    <row r="3797" spans="2:2" x14ac:dyDescent="0.2">
      <c r="B3797" s="27"/>
    </row>
    <row r="3798" spans="2:2" x14ac:dyDescent="0.2">
      <c r="B3798" s="27"/>
    </row>
    <row r="3799" spans="2:2" x14ac:dyDescent="0.2">
      <c r="B3799" s="27"/>
    </row>
    <row r="3800" spans="2:2" x14ac:dyDescent="0.2">
      <c r="B3800" s="27"/>
    </row>
    <row r="3801" spans="2:2" x14ac:dyDescent="0.2">
      <c r="B3801" s="27"/>
    </row>
    <row r="3802" spans="2:2" x14ac:dyDescent="0.2">
      <c r="B3802" s="27"/>
    </row>
    <row r="3803" spans="2:2" x14ac:dyDescent="0.2">
      <c r="B3803" s="27"/>
    </row>
    <row r="3804" spans="2:2" x14ac:dyDescent="0.2">
      <c r="B3804" s="27"/>
    </row>
    <row r="3805" spans="2:2" x14ac:dyDescent="0.2">
      <c r="B3805" s="27"/>
    </row>
    <row r="3806" spans="2:2" x14ac:dyDescent="0.2">
      <c r="B3806" s="27"/>
    </row>
    <row r="3807" spans="2:2" x14ac:dyDescent="0.2">
      <c r="B3807" s="27"/>
    </row>
    <row r="3808" spans="2:2" x14ac:dyDescent="0.2">
      <c r="B3808" s="27"/>
    </row>
    <row r="3809" spans="2:2" x14ac:dyDescent="0.2">
      <c r="B3809" s="27"/>
    </row>
    <row r="3810" spans="2:2" x14ac:dyDescent="0.2">
      <c r="B3810" s="27"/>
    </row>
    <row r="3811" spans="2:2" x14ac:dyDescent="0.2">
      <c r="B3811" s="27"/>
    </row>
    <row r="3812" spans="2:2" x14ac:dyDescent="0.2">
      <c r="B3812" s="27"/>
    </row>
    <row r="3813" spans="2:2" x14ac:dyDescent="0.2">
      <c r="B3813" s="27"/>
    </row>
    <row r="3814" spans="2:2" x14ac:dyDescent="0.2">
      <c r="B3814" s="27"/>
    </row>
    <row r="3815" spans="2:2" x14ac:dyDescent="0.2">
      <c r="B3815" s="27"/>
    </row>
    <row r="3816" spans="2:2" x14ac:dyDescent="0.2">
      <c r="B3816" s="27"/>
    </row>
    <row r="3817" spans="2:2" x14ac:dyDescent="0.2">
      <c r="B3817" s="27"/>
    </row>
    <row r="3818" spans="2:2" x14ac:dyDescent="0.2">
      <c r="B3818" s="27"/>
    </row>
    <row r="3819" spans="2:2" x14ac:dyDescent="0.2">
      <c r="B3819" s="27"/>
    </row>
    <row r="3820" spans="2:2" x14ac:dyDescent="0.2">
      <c r="B3820" s="27"/>
    </row>
    <row r="3821" spans="2:2" x14ac:dyDescent="0.2">
      <c r="B3821" s="27"/>
    </row>
    <row r="3822" spans="2:2" x14ac:dyDescent="0.2">
      <c r="B3822" s="27"/>
    </row>
    <row r="3823" spans="2:2" x14ac:dyDescent="0.2">
      <c r="B3823" s="27"/>
    </row>
    <row r="3824" spans="2:2" x14ac:dyDescent="0.2">
      <c r="B3824" s="27"/>
    </row>
    <row r="3825" spans="2:2" x14ac:dyDescent="0.2">
      <c r="B3825" s="27"/>
    </row>
    <row r="3826" spans="2:2" x14ac:dyDescent="0.2">
      <c r="B3826" s="27"/>
    </row>
    <row r="3827" spans="2:2" x14ac:dyDescent="0.2">
      <c r="B3827" s="27"/>
    </row>
    <row r="3828" spans="2:2" x14ac:dyDescent="0.2">
      <c r="B3828" s="27"/>
    </row>
    <row r="3829" spans="2:2" x14ac:dyDescent="0.2">
      <c r="B3829" s="27"/>
    </row>
    <row r="3830" spans="2:2" x14ac:dyDescent="0.2">
      <c r="B3830" s="27"/>
    </row>
    <row r="3831" spans="2:2" x14ac:dyDescent="0.2">
      <c r="B3831" s="27"/>
    </row>
    <row r="3832" spans="2:2" x14ac:dyDescent="0.2">
      <c r="B3832" s="27"/>
    </row>
    <row r="3833" spans="2:2" x14ac:dyDescent="0.2">
      <c r="B3833" s="27"/>
    </row>
    <row r="3834" spans="2:2" x14ac:dyDescent="0.2">
      <c r="B3834" s="27"/>
    </row>
    <row r="3835" spans="2:2" x14ac:dyDescent="0.2">
      <c r="B3835" s="27"/>
    </row>
    <row r="3836" spans="2:2" x14ac:dyDescent="0.2">
      <c r="B3836" s="27"/>
    </row>
    <row r="3837" spans="2:2" x14ac:dyDescent="0.2">
      <c r="B3837" s="27"/>
    </row>
    <row r="3838" spans="2:2" x14ac:dyDescent="0.2">
      <c r="B3838" s="27"/>
    </row>
    <row r="3839" spans="2:2" x14ac:dyDescent="0.2">
      <c r="B3839" s="27"/>
    </row>
    <row r="3840" spans="2:2" x14ac:dyDescent="0.2">
      <c r="B3840" s="27"/>
    </row>
    <row r="3841" spans="2:2" x14ac:dyDescent="0.2">
      <c r="B3841" s="27"/>
    </row>
    <row r="3842" spans="2:2" x14ac:dyDescent="0.2">
      <c r="B3842" s="27"/>
    </row>
    <row r="3843" spans="2:2" x14ac:dyDescent="0.2">
      <c r="B3843" s="27"/>
    </row>
    <row r="3844" spans="2:2" x14ac:dyDescent="0.2">
      <c r="B3844" s="27"/>
    </row>
    <row r="3845" spans="2:2" x14ac:dyDescent="0.2">
      <c r="B3845" s="27"/>
    </row>
    <row r="3846" spans="2:2" x14ac:dyDescent="0.2">
      <c r="B3846" s="27"/>
    </row>
    <row r="3847" spans="2:2" x14ac:dyDescent="0.2">
      <c r="B3847" s="27"/>
    </row>
    <row r="3848" spans="2:2" x14ac:dyDescent="0.2">
      <c r="B3848" s="27"/>
    </row>
    <row r="3849" spans="2:2" x14ac:dyDescent="0.2">
      <c r="B3849" s="27"/>
    </row>
    <row r="3850" spans="2:2" x14ac:dyDescent="0.2">
      <c r="B3850" s="27"/>
    </row>
    <row r="3851" spans="2:2" x14ac:dyDescent="0.2">
      <c r="B3851" s="27"/>
    </row>
    <row r="3852" spans="2:2" x14ac:dyDescent="0.2">
      <c r="B3852" s="27"/>
    </row>
    <row r="3853" spans="2:2" x14ac:dyDescent="0.2">
      <c r="B3853" s="27"/>
    </row>
    <row r="3854" spans="2:2" x14ac:dyDescent="0.2">
      <c r="B3854" s="27"/>
    </row>
    <row r="3855" spans="2:2" x14ac:dyDescent="0.2">
      <c r="B3855" s="27"/>
    </row>
    <row r="3856" spans="2:2" x14ac:dyDescent="0.2">
      <c r="B3856" s="27"/>
    </row>
    <row r="3857" spans="2:2" x14ac:dyDescent="0.2">
      <c r="B3857" s="27"/>
    </row>
    <row r="3858" spans="2:2" x14ac:dyDescent="0.2">
      <c r="B3858" s="27"/>
    </row>
    <row r="3859" spans="2:2" x14ac:dyDescent="0.2">
      <c r="B3859" s="27"/>
    </row>
    <row r="3860" spans="2:2" x14ac:dyDescent="0.2">
      <c r="B3860" s="27"/>
    </row>
    <row r="3861" spans="2:2" x14ac:dyDescent="0.2">
      <c r="B3861" s="27"/>
    </row>
    <row r="3862" spans="2:2" x14ac:dyDescent="0.2">
      <c r="B3862" s="27"/>
    </row>
    <row r="3863" spans="2:2" x14ac:dyDescent="0.2">
      <c r="B3863" s="27"/>
    </row>
    <row r="3864" spans="2:2" x14ac:dyDescent="0.2">
      <c r="B3864" s="27"/>
    </row>
    <row r="3865" spans="2:2" x14ac:dyDescent="0.2">
      <c r="B3865" s="27"/>
    </row>
    <row r="3866" spans="2:2" x14ac:dyDescent="0.2">
      <c r="B3866" s="27"/>
    </row>
    <row r="3867" spans="2:2" x14ac:dyDescent="0.2">
      <c r="B3867" s="27"/>
    </row>
    <row r="3868" spans="2:2" x14ac:dyDescent="0.2">
      <c r="B3868" s="27"/>
    </row>
    <row r="3869" spans="2:2" x14ac:dyDescent="0.2">
      <c r="B3869" s="27"/>
    </row>
    <row r="3870" spans="2:2" x14ac:dyDescent="0.2">
      <c r="B3870" s="27"/>
    </row>
    <row r="3871" spans="2:2" x14ac:dyDescent="0.2">
      <c r="B3871" s="27"/>
    </row>
    <row r="3872" spans="2:2" x14ac:dyDescent="0.2">
      <c r="B3872" s="27"/>
    </row>
    <row r="3873" spans="2:2" x14ac:dyDescent="0.2">
      <c r="B3873" s="27"/>
    </row>
    <row r="3874" spans="2:2" x14ac:dyDescent="0.2">
      <c r="B3874" s="27"/>
    </row>
    <row r="3875" spans="2:2" x14ac:dyDescent="0.2">
      <c r="B3875" s="27"/>
    </row>
    <row r="3876" spans="2:2" x14ac:dyDescent="0.2">
      <c r="B3876" s="27"/>
    </row>
    <row r="3877" spans="2:2" x14ac:dyDescent="0.2">
      <c r="B3877" s="27"/>
    </row>
    <row r="3878" spans="2:2" x14ac:dyDescent="0.2">
      <c r="B3878" s="27"/>
    </row>
    <row r="3879" spans="2:2" x14ac:dyDescent="0.2">
      <c r="B3879" s="27"/>
    </row>
    <row r="3880" spans="2:2" x14ac:dyDescent="0.2">
      <c r="B3880" s="27"/>
    </row>
    <row r="3881" spans="2:2" x14ac:dyDescent="0.2">
      <c r="B3881" s="27"/>
    </row>
    <row r="3882" spans="2:2" x14ac:dyDescent="0.2">
      <c r="B3882" s="27"/>
    </row>
    <row r="3883" spans="2:2" x14ac:dyDescent="0.2">
      <c r="B3883" s="27"/>
    </row>
    <row r="3884" spans="2:2" x14ac:dyDescent="0.2">
      <c r="B3884" s="27"/>
    </row>
    <row r="3885" spans="2:2" x14ac:dyDescent="0.2">
      <c r="B3885" s="27"/>
    </row>
    <row r="3886" spans="2:2" x14ac:dyDescent="0.2">
      <c r="B3886" s="27"/>
    </row>
    <row r="3887" spans="2:2" x14ac:dyDescent="0.2">
      <c r="B3887" s="27"/>
    </row>
    <row r="3888" spans="2:2" x14ac:dyDescent="0.2">
      <c r="B3888" s="27"/>
    </row>
    <row r="3889" spans="2:2" x14ac:dyDescent="0.2">
      <c r="B3889" s="27"/>
    </row>
    <row r="3890" spans="2:2" x14ac:dyDescent="0.2">
      <c r="B3890" s="27"/>
    </row>
    <row r="3891" spans="2:2" x14ac:dyDescent="0.2">
      <c r="B3891" s="27"/>
    </row>
    <row r="3892" spans="2:2" x14ac:dyDescent="0.2">
      <c r="B3892" s="27"/>
    </row>
    <row r="3893" spans="2:2" x14ac:dyDescent="0.2">
      <c r="B3893" s="27"/>
    </row>
    <row r="3894" spans="2:2" x14ac:dyDescent="0.2">
      <c r="B3894" s="27"/>
    </row>
    <row r="3895" spans="2:2" x14ac:dyDescent="0.2">
      <c r="B3895" s="27"/>
    </row>
    <row r="3896" spans="2:2" x14ac:dyDescent="0.2">
      <c r="B3896" s="27"/>
    </row>
    <row r="3897" spans="2:2" x14ac:dyDescent="0.2">
      <c r="B3897" s="27"/>
    </row>
    <row r="3898" spans="2:2" x14ac:dyDescent="0.2">
      <c r="B3898" s="27"/>
    </row>
    <row r="3899" spans="2:2" x14ac:dyDescent="0.2">
      <c r="B3899" s="27"/>
    </row>
    <row r="3900" spans="2:2" x14ac:dyDescent="0.2">
      <c r="B3900" s="27"/>
    </row>
    <row r="3901" spans="2:2" x14ac:dyDescent="0.2">
      <c r="B3901" s="27"/>
    </row>
    <row r="3902" spans="2:2" x14ac:dyDescent="0.2">
      <c r="B3902" s="27"/>
    </row>
    <row r="3903" spans="2:2" x14ac:dyDescent="0.2">
      <c r="B3903" s="27"/>
    </row>
    <row r="3904" spans="2:2" x14ac:dyDescent="0.2">
      <c r="B3904" s="27"/>
    </row>
    <row r="3905" spans="2:2" x14ac:dyDescent="0.2">
      <c r="B3905" s="27"/>
    </row>
    <row r="3906" spans="2:2" x14ac:dyDescent="0.2">
      <c r="B3906" s="27"/>
    </row>
    <row r="3907" spans="2:2" x14ac:dyDescent="0.2">
      <c r="B3907" s="27"/>
    </row>
    <row r="3908" spans="2:2" x14ac:dyDescent="0.2">
      <c r="B3908" s="27"/>
    </row>
    <row r="3909" spans="2:2" x14ac:dyDescent="0.2">
      <c r="B3909" s="27"/>
    </row>
    <row r="3910" spans="2:2" x14ac:dyDescent="0.2">
      <c r="B3910" s="27"/>
    </row>
    <row r="3911" spans="2:2" x14ac:dyDescent="0.2">
      <c r="B3911" s="27"/>
    </row>
    <row r="3912" spans="2:2" x14ac:dyDescent="0.2">
      <c r="B3912" s="27"/>
    </row>
    <row r="3913" spans="2:2" x14ac:dyDescent="0.2">
      <c r="B3913" s="27"/>
    </row>
    <row r="3914" spans="2:2" x14ac:dyDescent="0.2">
      <c r="B3914" s="27"/>
    </row>
    <row r="3915" spans="2:2" x14ac:dyDescent="0.2">
      <c r="B3915" s="27"/>
    </row>
    <row r="3916" spans="2:2" x14ac:dyDescent="0.2">
      <c r="B3916" s="27"/>
    </row>
    <row r="3917" spans="2:2" x14ac:dyDescent="0.2">
      <c r="B3917" s="27"/>
    </row>
    <row r="3918" spans="2:2" x14ac:dyDescent="0.2">
      <c r="B3918" s="27"/>
    </row>
    <row r="3919" spans="2:2" x14ac:dyDescent="0.2">
      <c r="B3919" s="27"/>
    </row>
    <row r="3920" spans="2:2" x14ac:dyDescent="0.2">
      <c r="B3920" s="27"/>
    </row>
    <row r="3921" spans="2:2" x14ac:dyDescent="0.2">
      <c r="B3921" s="27"/>
    </row>
    <row r="3922" spans="2:2" x14ac:dyDescent="0.2">
      <c r="B3922" s="27"/>
    </row>
    <row r="3923" spans="2:2" x14ac:dyDescent="0.2">
      <c r="B3923" s="27"/>
    </row>
    <row r="3924" spans="2:2" x14ac:dyDescent="0.2">
      <c r="B3924" s="27"/>
    </row>
    <row r="3925" spans="2:2" x14ac:dyDescent="0.2">
      <c r="B3925" s="27"/>
    </row>
    <row r="3926" spans="2:2" x14ac:dyDescent="0.2">
      <c r="B3926" s="27"/>
    </row>
    <row r="3927" spans="2:2" x14ac:dyDescent="0.2">
      <c r="B3927" s="27"/>
    </row>
    <row r="3928" spans="2:2" x14ac:dyDescent="0.2">
      <c r="B3928" s="27"/>
    </row>
    <row r="3929" spans="2:2" x14ac:dyDescent="0.2">
      <c r="B3929" s="27"/>
    </row>
    <row r="3930" spans="2:2" x14ac:dyDescent="0.2">
      <c r="B3930" s="27"/>
    </row>
    <row r="3931" spans="2:2" x14ac:dyDescent="0.2">
      <c r="B3931" s="27"/>
    </row>
    <row r="3932" spans="2:2" x14ac:dyDescent="0.2">
      <c r="B3932" s="27"/>
    </row>
    <row r="3933" spans="2:2" x14ac:dyDescent="0.2">
      <c r="B3933" s="27"/>
    </row>
    <row r="3934" spans="2:2" x14ac:dyDescent="0.2">
      <c r="B3934" s="27"/>
    </row>
    <row r="3935" spans="2:2" x14ac:dyDescent="0.2">
      <c r="B3935" s="27"/>
    </row>
    <row r="3936" spans="2:2" x14ac:dyDescent="0.2">
      <c r="B3936" s="27"/>
    </row>
    <row r="3937" spans="2:2" x14ac:dyDescent="0.2">
      <c r="B3937" s="27"/>
    </row>
    <row r="3938" spans="2:2" x14ac:dyDescent="0.2">
      <c r="B3938" s="27"/>
    </row>
    <row r="3939" spans="2:2" x14ac:dyDescent="0.2">
      <c r="B3939" s="27"/>
    </row>
    <row r="3940" spans="2:2" x14ac:dyDescent="0.2">
      <c r="B3940" s="27"/>
    </row>
    <row r="3941" spans="2:2" x14ac:dyDescent="0.2">
      <c r="B3941" s="27"/>
    </row>
    <row r="3942" spans="2:2" x14ac:dyDescent="0.2">
      <c r="B3942" s="27"/>
    </row>
    <row r="3943" spans="2:2" x14ac:dyDescent="0.2">
      <c r="B3943" s="27"/>
    </row>
    <row r="3944" spans="2:2" x14ac:dyDescent="0.2">
      <c r="B3944" s="27"/>
    </row>
    <row r="3945" spans="2:2" x14ac:dyDescent="0.2">
      <c r="B3945" s="27"/>
    </row>
    <row r="3946" spans="2:2" x14ac:dyDescent="0.2">
      <c r="B3946" s="27"/>
    </row>
    <row r="3947" spans="2:2" x14ac:dyDescent="0.2">
      <c r="B3947" s="27"/>
    </row>
    <row r="3948" spans="2:2" x14ac:dyDescent="0.2">
      <c r="B3948" s="27"/>
    </row>
    <row r="3949" spans="2:2" x14ac:dyDescent="0.2">
      <c r="B3949" s="27"/>
    </row>
    <row r="3950" spans="2:2" x14ac:dyDescent="0.2">
      <c r="B3950" s="27"/>
    </row>
    <row r="3951" spans="2:2" x14ac:dyDescent="0.2">
      <c r="B3951" s="27"/>
    </row>
    <row r="3952" spans="2:2" x14ac:dyDescent="0.2">
      <c r="B3952" s="27"/>
    </row>
    <row r="3953" spans="2:2" x14ac:dyDescent="0.2">
      <c r="B3953" s="27"/>
    </row>
    <row r="3954" spans="2:2" x14ac:dyDescent="0.2">
      <c r="B3954" s="27"/>
    </row>
    <row r="3955" spans="2:2" x14ac:dyDescent="0.2">
      <c r="B3955" s="27"/>
    </row>
    <row r="3956" spans="2:2" x14ac:dyDescent="0.2">
      <c r="B3956" s="27"/>
    </row>
    <row r="3957" spans="2:2" x14ac:dyDescent="0.2">
      <c r="B3957" s="27"/>
    </row>
    <row r="3958" spans="2:2" x14ac:dyDescent="0.2">
      <c r="B3958" s="27"/>
    </row>
    <row r="3959" spans="2:2" x14ac:dyDescent="0.2">
      <c r="B3959" s="27"/>
    </row>
    <row r="3960" spans="2:2" x14ac:dyDescent="0.2">
      <c r="B3960" s="27"/>
    </row>
    <row r="3961" spans="2:2" x14ac:dyDescent="0.2">
      <c r="B3961" s="27"/>
    </row>
    <row r="3962" spans="2:2" x14ac:dyDescent="0.2">
      <c r="B3962" s="27"/>
    </row>
    <row r="3963" spans="2:2" x14ac:dyDescent="0.2">
      <c r="B3963" s="27"/>
    </row>
    <row r="3964" spans="2:2" x14ac:dyDescent="0.2">
      <c r="B3964" s="27"/>
    </row>
    <row r="3965" spans="2:2" x14ac:dyDescent="0.2">
      <c r="B3965" s="27"/>
    </row>
    <row r="3966" spans="2:2" x14ac:dyDescent="0.2">
      <c r="B3966" s="27"/>
    </row>
    <row r="3967" spans="2:2" x14ac:dyDescent="0.2">
      <c r="B3967" s="27"/>
    </row>
    <row r="3968" spans="2:2" x14ac:dyDescent="0.2">
      <c r="B3968" s="27"/>
    </row>
    <row r="3969" spans="2:2" x14ac:dyDescent="0.2">
      <c r="B3969" s="27"/>
    </row>
    <row r="3970" spans="2:2" x14ac:dyDescent="0.2">
      <c r="B3970" s="27"/>
    </row>
    <row r="3971" spans="2:2" x14ac:dyDescent="0.2">
      <c r="B3971" s="27"/>
    </row>
    <row r="3972" spans="2:2" x14ac:dyDescent="0.2">
      <c r="B3972" s="27"/>
    </row>
    <row r="3973" spans="2:2" x14ac:dyDescent="0.2">
      <c r="B3973" s="27"/>
    </row>
    <row r="3974" spans="2:2" x14ac:dyDescent="0.2">
      <c r="B3974" s="27"/>
    </row>
    <row r="3975" spans="2:2" x14ac:dyDescent="0.2">
      <c r="B3975" s="27"/>
    </row>
    <row r="3976" spans="2:2" x14ac:dyDescent="0.2">
      <c r="B3976" s="27"/>
    </row>
    <row r="3977" spans="2:2" x14ac:dyDescent="0.2">
      <c r="B3977" s="27"/>
    </row>
    <row r="3978" spans="2:2" x14ac:dyDescent="0.2">
      <c r="B3978" s="27"/>
    </row>
    <row r="3979" spans="2:2" x14ac:dyDescent="0.2">
      <c r="B3979" s="27"/>
    </row>
    <row r="3980" spans="2:2" x14ac:dyDescent="0.2">
      <c r="B3980" s="27"/>
    </row>
    <row r="3981" spans="2:2" x14ac:dyDescent="0.2">
      <c r="B3981" s="27"/>
    </row>
    <row r="3982" spans="2:2" x14ac:dyDescent="0.2">
      <c r="B3982" s="27"/>
    </row>
    <row r="3983" spans="2:2" x14ac:dyDescent="0.2">
      <c r="B3983" s="27"/>
    </row>
    <row r="3984" spans="2:2" x14ac:dyDescent="0.2">
      <c r="B3984" s="27"/>
    </row>
    <row r="3985" spans="2:2" x14ac:dyDescent="0.2">
      <c r="B3985" s="27"/>
    </row>
    <row r="3986" spans="2:2" x14ac:dyDescent="0.2">
      <c r="B3986" s="27"/>
    </row>
    <row r="3987" spans="2:2" x14ac:dyDescent="0.2">
      <c r="B3987" s="27"/>
    </row>
    <row r="3988" spans="2:2" x14ac:dyDescent="0.2">
      <c r="B3988" s="27"/>
    </row>
    <row r="3989" spans="2:2" x14ac:dyDescent="0.2">
      <c r="B3989" s="27"/>
    </row>
    <row r="3990" spans="2:2" x14ac:dyDescent="0.2">
      <c r="B3990" s="27"/>
    </row>
    <row r="3991" spans="2:2" x14ac:dyDescent="0.2">
      <c r="B3991" s="27"/>
    </row>
    <row r="3992" spans="2:2" x14ac:dyDescent="0.2">
      <c r="B3992" s="27"/>
    </row>
    <row r="3993" spans="2:2" x14ac:dyDescent="0.2">
      <c r="B3993" s="27"/>
    </row>
    <row r="3994" spans="2:2" x14ac:dyDescent="0.2">
      <c r="B3994" s="27"/>
    </row>
    <row r="3995" spans="2:2" x14ac:dyDescent="0.2">
      <c r="B3995" s="27"/>
    </row>
    <row r="3996" spans="2:2" x14ac:dyDescent="0.2">
      <c r="B3996" s="27"/>
    </row>
    <row r="3997" spans="2:2" x14ac:dyDescent="0.2">
      <c r="B3997" s="27"/>
    </row>
    <row r="3998" spans="2:2" x14ac:dyDescent="0.2">
      <c r="B3998" s="27"/>
    </row>
    <row r="3999" spans="2:2" x14ac:dyDescent="0.2">
      <c r="B3999" s="27"/>
    </row>
    <row r="4000" spans="2:2" x14ac:dyDescent="0.2">
      <c r="B4000" s="27"/>
    </row>
    <row r="4001" spans="2:2" x14ac:dyDescent="0.2">
      <c r="B4001" s="27"/>
    </row>
    <row r="4002" spans="2:2" x14ac:dyDescent="0.2">
      <c r="B4002" s="27"/>
    </row>
    <row r="4003" spans="2:2" x14ac:dyDescent="0.2">
      <c r="B4003" s="27"/>
    </row>
    <row r="4004" spans="2:2" x14ac:dyDescent="0.2">
      <c r="B4004" s="27"/>
    </row>
    <row r="4005" spans="2:2" x14ac:dyDescent="0.2">
      <c r="B4005" s="27"/>
    </row>
    <row r="4006" spans="2:2" x14ac:dyDescent="0.2">
      <c r="B4006" s="27"/>
    </row>
    <row r="4007" spans="2:2" x14ac:dyDescent="0.2">
      <c r="B4007" s="27"/>
    </row>
    <row r="4008" spans="2:2" x14ac:dyDescent="0.2">
      <c r="B4008" s="27"/>
    </row>
    <row r="4009" spans="2:2" x14ac:dyDescent="0.2">
      <c r="B4009" s="27"/>
    </row>
    <row r="4010" spans="2:2" x14ac:dyDescent="0.2">
      <c r="B4010" s="27"/>
    </row>
    <row r="4011" spans="2:2" x14ac:dyDescent="0.2">
      <c r="B4011" s="27"/>
    </row>
    <row r="4012" spans="2:2" x14ac:dyDescent="0.2">
      <c r="B4012" s="27"/>
    </row>
    <row r="4013" spans="2:2" x14ac:dyDescent="0.2">
      <c r="B4013" s="27"/>
    </row>
    <row r="4014" spans="2:2" x14ac:dyDescent="0.2">
      <c r="B4014" s="27"/>
    </row>
    <row r="4015" spans="2:2" x14ac:dyDescent="0.2">
      <c r="B4015" s="27"/>
    </row>
    <row r="4016" spans="2:2" x14ac:dyDescent="0.2">
      <c r="B4016" s="27"/>
    </row>
    <row r="4017" spans="2:2" x14ac:dyDescent="0.2">
      <c r="B4017" s="27"/>
    </row>
    <row r="4018" spans="2:2" x14ac:dyDescent="0.2">
      <c r="B4018" s="27"/>
    </row>
    <row r="4019" spans="2:2" x14ac:dyDescent="0.2">
      <c r="B4019" s="27"/>
    </row>
    <row r="4020" spans="2:2" x14ac:dyDescent="0.2">
      <c r="B4020" s="27"/>
    </row>
    <row r="4021" spans="2:2" x14ac:dyDescent="0.2">
      <c r="B4021" s="27"/>
    </row>
    <row r="4022" spans="2:2" x14ac:dyDescent="0.2">
      <c r="B4022" s="27"/>
    </row>
    <row r="4023" spans="2:2" x14ac:dyDescent="0.2">
      <c r="B4023" s="27"/>
    </row>
    <row r="4024" spans="2:2" x14ac:dyDescent="0.2">
      <c r="B4024" s="27"/>
    </row>
    <row r="4025" spans="2:2" x14ac:dyDescent="0.2">
      <c r="B4025" s="27"/>
    </row>
    <row r="4026" spans="2:2" x14ac:dyDescent="0.2">
      <c r="B4026" s="27"/>
    </row>
    <row r="4027" spans="2:2" x14ac:dyDescent="0.2">
      <c r="B4027" s="27"/>
    </row>
    <row r="4028" spans="2:2" x14ac:dyDescent="0.2">
      <c r="B4028" s="27"/>
    </row>
    <row r="4029" spans="2:2" x14ac:dyDescent="0.2">
      <c r="B4029" s="27"/>
    </row>
    <row r="4030" spans="2:2" x14ac:dyDescent="0.2">
      <c r="B4030" s="27"/>
    </row>
    <row r="4031" spans="2:2" x14ac:dyDescent="0.2">
      <c r="B4031" s="27"/>
    </row>
    <row r="4032" spans="2:2" x14ac:dyDescent="0.2">
      <c r="B4032" s="27"/>
    </row>
    <row r="4033" spans="2:2" x14ac:dyDescent="0.2">
      <c r="B4033" s="27"/>
    </row>
    <row r="4034" spans="2:2" x14ac:dyDescent="0.2">
      <c r="B4034" s="27"/>
    </row>
    <row r="4035" spans="2:2" x14ac:dyDescent="0.2">
      <c r="B4035" s="27"/>
    </row>
    <row r="4036" spans="2:2" x14ac:dyDescent="0.2">
      <c r="B4036" s="27"/>
    </row>
    <row r="4037" spans="2:2" x14ac:dyDescent="0.2">
      <c r="B4037" s="27"/>
    </row>
    <row r="4038" spans="2:2" x14ac:dyDescent="0.2">
      <c r="B4038" s="27"/>
    </row>
    <row r="4039" spans="2:2" x14ac:dyDescent="0.2">
      <c r="B4039" s="27"/>
    </row>
    <row r="4040" spans="2:2" x14ac:dyDescent="0.2">
      <c r="B4040" s="27"/>
    </row>
    <row r="4041" spans="2:2" x14ac:dyDescent="0.2">
      <c r="B4041" s="27"/>
    </row>
    <row r="4042" spans="2:2" x14ac:dyDescent="0.2">
      <c r="B4042" s="27"/>
    </row>
    <row r="4043" spans="2:2" x14ac:dyDescent="0.2">
      <c r="B4043" s="27"/>
    </row>
    <row r="4044" spans="2:2" x14ac:dyDescent="0.2">
      <c r="B4044" s="27"/>
    </row>
    <row r="4045" spans="2:2" x14ac:dyDescent="0.2">
      <c r="B4045" s="27"/>
    </row>
    <row r="4046" spans="2:2" x14ac:dyDescent="0.2">
      <c r="B4046" s="27"/>
    </row>
    <row r="4047" spans="2:2" x14ac:dyDescent="0.2">
      <c r="B4047" s="27"/>
    </row>
    <row r="4048" spans="2:2" x14ac:dyDescent="0.2">
      <c r="B4048" s="27"/>
    </row>
    <row r="4049" spans="2:2" x14ac:dyDescent="0.2">
      <c r="B4049" s="27"/>
    </row>
    <row r="4050" spans="2:2" x14ac:dyDescent="0.2">
      <c r="B4050" s="27"/>
    </row>
    <row r="4051" spans="2:2" x14ac:dyDescent="0.2">
      <c r="B4051" s="27"/>
    </row>
    <row r="4052" spans="2:2" x14ac:dyDescent="0.2">
      <c r="B4052" s="27"/>
    </row>
    <row r="4053" spans="2:2" x14ac:dyDescent="0.2">
      <c r="B4053" s="27"/>
    </row>
    <row r="4054" spans="2:2" x14ac:dyDescent="0.2">
      <c r="B4054" s="27"/>
    </row>
    <row r="4055" spans="2:2" x14ac:dyDescent="0.2">
      <c r="B4055" s="27"/>
    </row>
    <row r="4056" spans="2:2" x14ac:dyDescent="0.2">
      <c r="B4056" s="27"/>
    </row>
    <row r="4057" spans="2:2" x14ac:dyDescent="0.2">
      <c r="B4057" s="27"/>
    </row>
    <row r="4058" spans="2:2" x14ac:dyDescent="0.2">
      <c r="B4058" s="27"/>
    </row>
    <row r="4059" spans="2:2" x14ac:dyDescent="0.2">
      <c r="B4059" s="27"/>
    </row>
    <row r="4060" spans="2:2" x14ac:dyDescent="0.2">
      <c r="B4060" s="27"/>
    </row>
    <row r="4061" spans="2:2" x14ac:dyDescent="0.2">
      <c r="B4061" s="27"/>
    </row>
    <row r="4062" spans="2:2" x14ac:dyDescent="0.2">
      <c r="B4062" s="27"/>
    </row>
    <row r="4063" spans="2:2" x14ac:dyDescent="0.2">
      <c r="B4063" s="27"/>
    </row>
    <row r="4064" spans="2:2" x14ac:dyDescent="0.2">
      <c r="B4064" s="27"/>
    </row>
    <row r="4065" spans="2:2" x14ac:dyDescent="0.2">
      <c r="B4065" s="27"/>
    </row>
    <row r="4066" spans="2:2" x14ac:dyDescent="0.2">
      <c r="B4066" s="27"/>
    </row>
    <row r="4067" spans="2:2" x14ac:dyDescent="0.2">
      <c r="B4067" s="27"/>
    </row>
    <row r="4068" spans="2:2" x14ac:dyDescent="0.2">
      <c r="B4068" s="27"/>
    </row>
    <row r="4069" spans="2:2" x14ac:dyDescent="0.2">
      <c r="B4069" s="27"/>
    </row>
    <row r="4070" spans="2:2" x14ac:dyDescent="0.2">
      <c r="B4070" s="27"/>
    </row>
    <row r="4071" spans="2:2" x14ac:dyDescent="0.2">
      <c r="B4071" s="27"/>
    </row>
    <row r="4072" spans="2:2" x14ac:dyDescent="0.2">
      <c r="B4072" s="27"/>
    </row>
    <row r="4073" spans="2:2" x14ac:dyDescent="0.2">
      <c r="B4073" s="27"/>
    </row>
    <row r="4074" spans="2:2" x14ac:dyDescent="0.2">
      <c r="B4074" s="27"/>
    </row>
    <row r="4075" spans="2:2" x14ac:dyDescent="0.2">
      <c r="B4075" s="27"/>
    </row>
    <row r="4076" spans="2:2" x14ac:dyDescent="0.2">
      <c r="B4076" s="27"/>
    </row>
    <row r="4077" spans="2:2" x14ac:dyDescent="0.2">
      <c r="B4077" s="27"/>
    </row>
    <row r="4078" spans="2:2" x14ac:dyDescent="0.2">
      <c r="B4078" s="27"/>
    </row>
    <row r="4079" spans="2:2" x14ac:dyDescent="0.2">
      <c r="B4079" s="27"/>
    </row>
    <row r="4080" spans="2:2" x14ac:dyDescent="0.2">
      <c r="B4080" s="27"/>
    </row>
    <row r="4081" spans="2:2" x14ac:dyDescent="0.2">
      <c r="B4081" s="27"/>
    </row>
    <row r="4082" spans="2:2" x14ac:dyDescent="0.2">
      <c r="B4082" s="27"/>
    </row>
    <row r="4083" spans="2:2" x14ac:dyDescent="0.2">
      <c r="B4083" s="27"/>
    </row>
    <row r="4084" spans="2:2" x14ac:dyDescent="0.2">
      <c r="B4084" s="27"/>
    </row>
    <row r="4085" spans="2:2" x14ac:dyDescent="0.2">
      <c r="B4085" s="27"/>
    </row>
    <row r="4086" spans="2:2" x14ac:dyDescent="0.2">
      <c r="B4086" s="27"/>
    </row>
    <row r="4087" spans="2:2" x14ac:dyDescent="0.2">
      <c r="B4087" s="27"/>
    </row>
    <row r="4088" spans="2:2" x14ac:dyDescent="0.2">
      <c r="B4088" s="27"/>
    </row>
    <row r="4089" spans="2:2" x14ac:dyDescent="0.2">
      <c r="B4089" s="27"/>
    </row>
    <row r="4090" spans="2:2" x14ac:dyDescent="0.2">
      <c r="B4090" s="27"/>
    </row>
    <row r="4091" spans="2:2" x14ac:dyDescent="0.2">
      <c r="B4091" s="27"/>
    </row>
    <row r="4092" spans="2:2" x14ac:dyDescent="0.2">
      <c r="B4092" s="27"/>
    </row>
    <row r="4093" spans="2:2" x14ac:dyDescent="0.2">
      <c r="B4093" s="27"/>
    </row>
    <row r="4094" spans="2:2" x14ac:dyDescent="0.2">
      <c r="B4094" s="27"/>
    </row>
    <row r="4095" spans="2:2" x14ac:dyDescent="0.2">
      <c r="B4095" s="27"/>
    </row>
    <row r="4096" spans="2:2" x14ac:dyDescent="0.2">
      <c r="B4096" s="27"/>
    </row>
    <row r="4097" spans="2:2" x14ac:dyDescent="0.2">
      <c r="B4097" s="27"/>
    </row>
    <row r="4098" spans="2:2" x14ac:dyDescent="0.2">
      <c r="B4098" s="27"/>
    </row>
    <row r="4099" spans="2:2" x14ac:dyDescent="0.2">
      <c r="B4099" s="27"/>
    </row>
    <row r="4100" spans="2:2" x14ac:dyDescent="0.2">
      <c r="B4100" s="27"/>
    </row>
    <row r="4101" spans="2:2" x14ac:dyDescent="0.2">
      <c r="B4101" s="27"/>
    </row>
    <row r="4102" spans="2:2" x14ac:dyDescent="0.2">
      <c r="B4102" s="27"/>
    </row>
    <row r="4103" spans="2:2" x14ac:dyDescent="0.2">
      <c r="B4103" s="27"/>
    </row>
    <row r="4104" spans="2:2" x14ac:dyDescent="0.2">
      <c r="B4104" s="27"/>
    </row>
    <row r="4105" spans="2:2" x14ac:dyDescent="0.2">
      <c r="B4105" s="27"/>
    </row>
    <row r="4106" spans="2:2" x14ac:dyDescent="0.2">
      <c r="B4106" s="27"/>
    </row>
    <row r="4107" spans="2:2" x14ac:dyDescent="0.2">
      <c r="B4107" s="27"/>
    </row>
    <row r="4108" spans="2:2" x14ac:dyDescent="0.2">
      <c r="B4108" s="27"/>
    </row>
    <row r="4109" spans="2:2" x14ac:dyDescent="0.2">
      <c r="B4109" s="27"/>
    </row>
    <row r="4110" spans="2:2" x14ac:dyDescent="0.2">
      <c r="B4110" s="27"/>
    </row>
    <row r="4111" spans="2:2" x14ac:dyDescent="0.2">
      <c r="B4111" s="27"/>
    </row>
    <row r="4112" spans="2:2" x14ac:dyDescent="0.2">
      <c r="B4112" s="27"/>
    </row>
    <row r="4113" spans="2:2" x14ac:dyDescent="0.2">
      <c r="B4113" s="27"/>
    </row>
    <row r="4114" spans="2:2" x14ac:dyDescent="0.2">
      <c r="B4114" s="27"/>
    </row>
    <row r="4115" spans="2:2" x14ac:dyDescent="0.2">
      <c r="B4115" s="27"/>
    </row>
    <row r="4116" spans="2:2" x14ac:dyDescent="0.2">
      <c r="B4116" s="27"/>
    </row>
    <row r="4117" spans="2:2" x14ac:dyDescent="0.2">
      <c r="B4117" s="27"/>
    </row>
    <row r="4118" spans="2:2" x14ac:dyDescent="0.2">
      <c r="B4118" s="27"/>
    </row>
    <row r="4119" spans="2:2" x14ac:dyDescent="0.2">
      <c r="B4119" s="27"/>
    </row>
    <row r="4120" spans="2:2" x14ac:dyDescent="0.2">
      <c r="B4120" s="27"/>
    </row>
    <row r="4121" spans="2:2" x14ac:dyDescent="0.2">
      <c r="B4121" s="27"/>
    </row>
    <row r="4122" spans="2:2" x14ac:dyDescent="0.2">
      <c r="B4122" s="27"/>
    </row>
    <row r="4123" spans="2:2" x14ac:dyDescent="0.2">
      <c r="B4123" s="27"/>
    </row>
    <row r="4124" spans="2:2" x14ac:dyDescent="0.2">
      <c r="B4124" s="27"/>
    </row>
    <row r="4125" spans="2:2" x14ac:dyDescent="0.2">
      <c r="B4125" s="27"/>
    </row>
    <row r="4126" spans="2:2" x14ac:dyDescent="0.2">
      <c r="B4126" s="27"/>
    </row>
    <row r="4127" spans="2:2" x14ac:dyDescent="0.2">
      <c r="B4127" s="27"/>
    </row>
    <row r="4128" spans="2:2" x14ac:dyDescent="0.2">
      <c r="B4128" s="27"/>
    </row>
    <row r="4129" spans="2:2" x14ac:dyDescent="0.2">
      <c r="B4129" s="27"/>
    </row>
    <row r="4130" spans="2:2" x14ac:dyDescent="0.2">
      <c r="B4130" s="27"/>
    </row>
    <row r="4131" spans="2:2" x14ac:dyDescent="0.2">
      <c r="B4131" s="27"/>
    </row>
    <row r="4132" spans="2:2" x14ac:dyDescent="0.2">
      <c r="B4132" s="27"/>
    </row>
    <row r="4133" spans="2:2" x14ac:dyDescent="0.2">
      <c r="B4133" s="27"/>
    </row>
    <row r="4134" spans="2:2" x14ac:dyDescent="0.2">
      <c r="B4134" s="27"/>
    </row>
    <row r="4135" spans="2:2" x14ac:dyDescent="0.2">
      <c r="B4135" s="27"/>
    </row>
    <row r="4136" spans="2:2" x14ac:dyDescent="0.2">
      <c r="B4136" s="27"/>
    </row>
    <row r="4137" spans="2:2" x14ac:dyDescent="0.2">
      <c r="B4137" s="27"/>
    </row>
    <row r="4138" spans="2:2" x14ac:dyDescent="0.2">
      <c r="B4138" s="27"/>
    </row>
    <row r="4139" spans="2:2" x14ac:dyDescent="0.2">
      <c r="B4139" s="27"/>
    </row>
    <row r="4140" spans="2:2" x14ac:dyDescent="0.2">
      <c r="B4140" s="27"/>
    </row>
    <row r="4141" spans="2:2" x14ac:dyDescent="0.2">
      <c r="B4141" s="27"/>
    </row>
    <row r="4142" spans="2:2" x14ac:dyDescent="0.2">
      <c r="B4142" s="27"/>
    </row>
    <row r="4143" spans="2:2" x14ac:dyDescent="0.2">
      <c r="B4143" s="27"/>
    </row>
    <row r="4144" spans="2:2" x14ac:dyDescent="0.2">
      <c r="B4144" s="27"/>
    </row>
    <row r="4145" spans="2:2" x14ac:dyDescent="0.2">
      <c r="B4145" s="27"/>
    </row>
    <row r="4146" spans="2:2" x14ac:dyDescent="0.2">
      <c r="B4146" s="27"/>
    </row>
    <row r="4147" spans="2:2" x14ac:dyDescent="0.2">
      <c r="B4147" s="27"/>
    </row>
    <row r="4148" spans="2:2" x14ac:dyDescent="0.2">
      <c r="B4148" s="27"/>
    </row>
    <row r="4149" spans="2:2" x14ac:dyDescent="0.2">
      <c r="B4149" s="27"/>
    </row>
    <row r="4150" spans="2:2" x14ac:dyDescent="0.2">
      <c r="B4150" s="27"/>
    </row>
    <row r="4151" spans="2:2" x14ac:dyDescent="0.2">
      <c r="B4151" s="27"/>
    </row>
    <row r="4152" spans="2:2" x14ac:dyDescent="0.2">
      <c r="B4152" s="27"/>
    </row>
    <row r="4153" spans="2:2" x14ac:dyDescent="0.2">
      <c r="B4153" s="27"/>
    </row>
    <row r="4154" spans="2:2" x14ac:dyDescent="0.2">
      <c r="B4154" s="27"/>
    </row>
    <row r="4155" spans="2:2" x14ac:dyDescent="0.2">
      <c r="B4155" s="27"/>
    </row>
    <row r="4156" spans="2:2" x14ac:dyDescent="0.2">
      <c r="B4156" s="27"/>
    </row>
    <row r="4157" spans="2:2" x14ac:dyDescent="0.2">
      <c r="B4157" s="27"/>
    </row>
    <row r="4158" spans="2:2" x14ac:dyDescent="0.2">
      <c r="B4158" s="27"/>
    </row>
    <row r="4159" spans="2:2" x14ac:dyDescent="0.2">
      <c r="B4159" s="27"/>
    </row>
    <row r="4160" spans="2:2" x14ac:dyDescent="0.2">
      <c r="B4160" s="27"/>
    </row>
    <row r="4161" spans="2:2" x14ac:dyDescent="0.2">
      <c r="B4161" s="27"/>
    </row>
    <row r="4162" spans="2:2" x14ac:dyDescent="0.2">
      <c r="B4162" s="27"/>
    </row>
    <row r="4163" spans="2:2" x14ac:dyDescent="0.2">
      <c r="B4163" s="27"/>
    </row>
    <row r="4164" spans="2:2" x14ac:dyDescent="0.2">
      <c r="B4164" s="27"/>
    </row>
    <row r="4165" spans="2:2" x14ac:dyDescent="0.2">
      <c r="B4165" s="27"/>
    </row>
    <row r="4166" spans="2:2" x14ac:dyDescent="0.2">
      <c r="B4166" s="27"/>
    </row>
    <row r="4167" spans="2:2" x14ac:dyDescent="0.2">
      <c r="B4167" s="27"/>
    </row>
    <row r="4168" spans="2:2" x14ac:dyDescent="0.2">
      <c r="B4168" s="27"/>
    </row>
    <row r="4169" spans="2:2" x14ac:dyDescent="0.2">
      <c r="B4169" s="27"/>
    </row>
    <row r="4170" spans="2:2" x14ac:dyDescent="0.2">
      <c r="B4170" s="27"/>
    </row>
    <row r="4171" spans="2:2" x14ac:dyDescent="0.2">
      <c r="B4171" s="27"/>
    </row>
    <row r="4172" spans="2:2" x14ac:dyDescent="0.2">
      <c r="B4172" s="27"/>
    </row>
    <row r="4173" spans="2:2" x14ac:dyDescent="0.2">
      <c r="B4173" s="27"/>
    </row>
    <row r="4174" spans="2:2" x14ac:dyDescent="0.2">
      <c r="B4174" s="27"/>
    </row>
    <row r="4175" spans="2:2" x14ac:dyDescent="0.2">
      <c r="B4175" s="27"/>
    </row>
    <row r="4176" spans="2:2" x14ac:dyDescent="0.2">
      <c r="B4176" s="27"/>
    </row>
    <row r="4177" spans="2:2" x14ac:dyDescent="0.2">
      <c r="B4177" s="27"/>
    </row>
    <row r="4178" spans="2:2" x14ac:dyDescent="0.2">
      <c r="B4178" s="27"/>
    </row>
    <row r="4179" spans="2:2" x14ac:dyDescent="0.2">
      <c r="B4179" s="27"/>
    </row>
    <row r="4180" spans="2:2" x14ac:dyDescent="0.2">
      <c r="B4180" s="27"/>
    </row>
    <row r="4181" spans="2:2" x14ac:dyDescent="0.2">
      <c r="B4181" s="27"/>
    </row>
    <row r="4182" spans="2:2" x14ac:dyDescent="0.2">
      <c r="B4182" s="27"/>
    </row>
    <row r="4183" spans="2:2" x14ac:dyDescent="0.2">
      <c r="B4183" s="27"/>
    </row>
    <row r="4184" spans="2:2" x14ac:dyDescent="0.2">
      <c r="B4184" s="27"/>
    </row>
    <row r="4185" spans="2:2" x14ac:dyDescent="0.2">
      <c r="B4185" s="27"/>
    </row>
    <row r="4186" spans="2:2" x14ac:dyDescent="0.2">
      <c r="B4186" s="27"/>
    </row>
    <row r="4187" spans="2:2" x14ac:dyDescent="0.2">
      <c r="B4187" s="27"/>
    </row>
    <row r="4188" spans="2:2" x14ac:dyDescent="0.2">
      <c r="B4188" s="27"/>
    </row>
    <row r="4189" spans="2:2" x14ac:dyDescent="0.2">
      <c r="B4189" s="27"/>
    </row>
    <row r="4190" spans="2:2" x14ac:dyDescent="0.2">
      <c r="B4190" s="27"/>
    </row>
    <row r="4191" spans="2:2" x14ac:dyDescent="0.2">
      <c r="B4191" s="27"/>
    </row>
    <row r="4192" spans="2:2" x14ac:dyDescent="0.2">
      <c r="B4192" s="27"/>
    </row>
    <row r="4193" spans="2:2" x14ac:dyDescent="0.2">
      <c r="B4193" s="27"/>
    </row>
    <row r="4194" spans="2:2" x14ac:dyDescent="0.2">
      <c r="B4194" s="27"/>
    </row>
    <row r="4195" spans="2:2" x14ac:dyDescent="0.2">
      <c r="B4195" s="27"/>
    </row>
    <row r="4196" spans="2:2" x14ac:dyDescent="0.2">
      <c r="B4196" s="27"/>
    </row>
    <row r="4197" spans="2:2" x14ac:dyDescent="0.2">
      <c r="B4197" s="27"/>
    </row>
    <row r="4198" spans="2:2" x14ac:dyDescent="0.2">
      <c r="B4198" s="27"/>
    </row>
    <row r="4199" spans="2:2" x14ac:dyDescent="0.2">
      <c r="B4199" s="27"/>
    </row>
    <row r="4200" spans="2:2" x14ac:dyDescent="0.2">
      <c r="B4200" s="27"/>
    </row>
    <row r="4201" spans="2:2" x14ac:dyDescent="0.2">
      <c r="B4201" s="27"/>
    </row>
    <row r="4202" spans="2:2" x14ac:dyDescent="0.2">
      <c r="B4202" s="27"/>
    </row>
    <row r="4203" spans="2:2" x14ac:dyDescent="0.2">
      <c r="B4203" s="27"/>
    </row>
    <row r="4204" spans="2:2" x14ac:dyDescent="0.2">
      <c r="B4204" s="27"/>
    </row>
    <row r="4205" spans="2:2" x14ac:dyDescent="0.2">
      <c r="B4205" s="27"/>
    </row>
    <row r="4206" spans="2:2" x14ac:dyDescent="0.2">
      <c r="B4206" s="27"/>
    </row>
    <row r="4207" spans="2:2" x14ac:dyDescent="0.2">
      <c r="B4207" s="27"/>
    </row>
    <row r="4208" spans="2:2" x14ac:dyDescent="0.2">
      <c r="B4208" s="27"/>
    </row>
    <row r="4209" spans="2:2" x14ac:dyDescent="0.2">
      <c r="B4209" s="27"/>
    </row>
    <row r="4210" spans="2:2" x14ac:dyDescent="0.2">
      <c r="B4210" s="27"/>
    </row>
    <row r="4211" spans="2:2" x14ac:dyDescent="0.2">
      <c r="B4211" s="27"/>
    </row>
    <row r="4212" spans="2:2" x14ac:dyDescent="0.2">
      <c r="B4212" s="27"/>
    </row>
    <row r="4213" spans="2:2" x14ac:dyDescent="0.2">
      <c r="B4213" s="27"/>
    </row>
    <row r="4214" spans="2:2" x14ac:dyDescent="0.2">
      <c r="B4214" s="27"/>
    </row>
    <row r="4215" spans="2:2" x14ac:dyDescent="0.2">
      <c r="B4215" s="27"/>
    </row>
    <row r="4216" spans="2:2" x14ac:dyDescent="0.2">
      <c r="B4216" s="27"/>
    </row>
    <row r="4217" spans="2:2" x14ac:dyDescent="0.2">
      <c r="B4217" s="27"/>
    </row>
    <row r="4218" spans="2:2" x14ac:dyDescent="0.2">
      <c r="B4218" s="27"/>
    </row>
    <row r="4219" spans="2:2" x14ac:dyDescent="0.2">
      <c r="B4219" s="27"/>
    </row>
    <row r="4220" spans="2:2" x14ac:dyDescent="0.2">
      <c r="B4220" s="27"/>
    </row>
    <row r="4221" spans="2:2" x14ac:dyDescent="0.2">
      <c r="B4221" s="27"/>
    </row>
    <row r="4222" spans="2:2" x14ac:dyDescent="0.2">
      <c r="B4222" s="27"/>
    </row>
    <row r="4223" spans="2:2" x14ac:dyDescent="0.2">
      <c r="B4223" s="27"/>
    </row>
    <row r="4224" spans="2:2" x14ac:dyDescent="0.2">
      <c r="B4224" s="27"/>
    </row>
    <row r="4225" spans="2:2" x14ac:dyDescent="0.2">
      <c r="B4225" s="27"/>
    </row>
    <row r="4226" spans="2:2" x14ac:dyDescent="0.2">
      <c r="B4226" s="27"/>
    </row>
    <row r="4227" spans="2:2" x14ac:dyDescent="0.2">
      <c r="B4227" s="27"/>
    </row>
    <row r="4228" spans="2:2" x14ac:dyDescent="0.2">
      <c r="B4228" s="27"/>
    </row>
    <row r="4229" spans="2:2" x14ac:dyDescent="0.2">
      <c r="B4229" s="27"/>
    </row>
    <row r="4230" spans="2:2" x14ac:dyDescent="0.2">
      <c r="B4230" s="27"/>
    </row>
    <row r="4231" spans="2:2" x14ac:dyDescent="0.2">
      <c r="B4231" s="27"/>
    </row>
    <row r="4232" spans="2:2" x14ac:dyDescent="0.2">
      <c r="B4232" s="27"/>
    </row>
    <row r="4233" spans="2:2" x14ac:dyDescent="0.2">
      <c r="B4233" s="27"/>
    </row>
    <row r="4234" spans="2:2" x14ac:dyDescent="0.2">
      <c r="B4234" s="27"/>
    </row>
    <row r="4235" spans="2:2" x14ac:dyDescent="0.2">
      <c r="B4235" s="27"/>
    </row>
    <row r="4236" spans="2:2" x14ac:dyDescent="0.2">
      <c r="B4236" s="27"/>
    </row>
    <row r="4237" spans="2:2" x14ac:dyDescent="0.2">
      <c r="B4237" s="27"/>
    </row>
    <row r="4238" spans="2:2" x14ac:dyDescent="0.2">
      <c r="B4238" s="27"/>
    </row>
    <row r="4239" spans="2:2" x14ac:dyDescent="0.2">
      <c r="B4239" s="27"/>
    </row>
    <row r="4240" spans="2:2" x14ac:dyDescent="0.2">
      <c r="B4240" s="27"/>
    </row>
    <row r="4241" spans="2:2" x14ac:dyDescent="0.2">
      <c r="B4241" s="27"/>
    </row>
    <row r="4242" spans="2:2" x14ac:dyDescent="0.2">
      <c r="B4242" s="27"/>
    </row>
    <row r="4243" spans="2:2" x14ac:dyDescent="0.2">
      <c r="B4243" s="27"/>
    </row>
    <row r="4244" spans="2:2" x14ac:dyDescent="0.2">
      <c r="B4244" s="27"/>
    </row>
    <row r="4245" spans="2:2" x14ac:dyDescent="0.2">
      <c r="B4245" s="27"/>
    </row>
    <row r="4246" spans="2:2" x14ac:dyDescent="0.2">
      <c r="B4246" s="27"/>
    </row>
    <row r="4247" spans="2:2" x14ac:dyDescent="0.2">
      <c r="B4247" s="27"/>
    </row>
    <row r="4248" spans="2:2" x14ac:dyDescent="0.2">
      <c r="B4248" s="27"/>
    </row>
    <row r="4249" spans="2:2" x14ac:dyDescent="0.2">
      <c r="B4249" s="27"/>
    </row>
    <row r="4250" spans="2:2" x14ac:dyDescent="0.2">
      <c r="B4250" s="27"/>
    </row>
    <row r="4251" spans="2:2" x14ac:dyDescent="0.2">
      <c r="B4251" s="27"/>
    </row>
    <row r="4252" spans="2:2" x14ac:dyDescent="0.2">
      <c r="B4252" s="27"/>
    </row>
    <row r="4253" spans="2:2" x14ac:dyDescent="0.2">
      <c r="B4253" s="27"/>
    </row>
    <row r="4254" spans="2:2" x14ac:dyDescent="0.2">
      <c r="B4254" s="27"/>
    </row>
    <row r="4255" spans="2:2" x14ac:dyDescent="0.2">
      <c r="B4255" s="27"/>
    </row>
    <row r="4256" spans="2:2" x14ac:dyDescent="0.2">
      <c r="B4256" s="27"/>
    </row>
    <row r="4257" spans="2:2" x14ac:dyDescent="0.2">
      <c r="B4257" s="27"/>
    </row>
    <row r="4258" spans="2:2" x14ac:dyDescent="0.2">
      <c r="B4258" s="27"/>
    </row>
    <row r="4259" spans="2:2" x14ac:dyDescent="0.2">
      <c r="B4259" s="27"/>
    </row>
    <row r="4260" spans="2:2" x14ac:dyDescent="0.2">
      <c r="B4260" s="27"/>
    </row>
    <row r="4261" spans="2:2" x14ac:dyDescent="0.2">
      <c r="B4261" s="27"/>
    </row>
    <row r="4262" spans="2:2" x14ac:dyDescent="0.2">
      <c r="B4262" s="27"/>
    </row>
    <row r="4263" spans="2:2" x14ac:dyDescent="0.2">
      <c r="B4263" s="27"/>
    </row>
    <row r="4264" spans="2:2" x14ac:dyDescent="0.2">
      <c r="B4264" s="27"/>
    </row>
    <row r="4265" spans="2:2" x14ac:dyDescent="0.2">
      <c r="B4265" s="27"/>
    </row>
    <row r="4266" spans="2:2" x14ac:dyDescent="0.2">
      <c r="B4266" s="27"/>
    </row>
    <row r="4267" spans="2:2" x14ac:dyDescent="0.2">
      <c r="B4267" s="27"/>
    </row>
    <row r="4268" spans="2:2" x14ac:dyDescent="0.2">
      <c r="B4268" s="27"/>
    </row>
    <row r="4269" spans="2:2" x14ac:dyDescent="0.2">
      <c r="B4269" s="27"/>
    </row>
    <row r="4270" spans="2:2" x14ac:dyDescent="0.2">
      <c r="B4270" s="27"/>
    </row>
    <row r="4271" spans="2:2" x14ac:dyDescent="0.2">
      <c r="B4271" s="27"/>
    </row>
    <row r="4272" spans="2:2" x14ac:dyDescent="0.2">
      <c r="B4272" s="27"/>
    </row>
    <row r="4273" spans="2:2" x14ac:dyDescent="0.2">
      <c r="B4273" s="27"/>
    </row>
    <row r="4274" spans="2:2" x14ac:dyDescent="0.2">
      <c r="B4274" s="27"/>
    </row>
    <row r="4275" spans="2:2" x14ac:dyDescent="0.2">
      <c r="B4275" s="27"/>
    </row>
    <row r="4276" spans="2:2" x14ac:dyDescent="0.2">
      <c r="B4276" s="27"/>
    </row>
    <row r="4277" spans="2:2" x14ac:dyDescent="0.2">
      <c r="B4277" s="27"/>
    </row>
    <row r="4278" spans="2:2" x14ac:dyDescent="0.2">
      <c r="B4278" s="27"/>
    </row>
    <row r="4279" spans="2:2" x14ac:dyDescent="0.2">
      <c r="B4279" s="27"/>
    </row>
    <row r="4280" spans="2:2" x14ac:dyDescent="0.2">
      <c r="B4280" s="27"/>
    </row>
    <row r="4281" spans="2:2" x14ac:dyDescent="0.2">
      <c r="B4281" s="27"/>
    </row>
    <row r="4282" spans="2:2" x14ac:dyDescent="0.2">
      <c r="B4282" s="27"/>
    </row>
    <row r="4283" spans="2:2" x14ac:dyDescent="0.2">
      <c r="B4283" s="27"/>
    </row>
    <row r="4284" spans="2:2" x14ac:dyDescent="0.2">
      <c r="B4284" s="27"/>
    </row>
    <row r="4285" spans="2:2" x14ac:dyDescent="0.2">
      <c r="B4285" s="27"/>
    </row>
    <row r="4286" spans="2:2" x14ac:dyDescent="0.2">
      <c r="B4286" s="27"/>
    </row>
    <row r="4287" spans="2:2" x14ac:dyDescent="0.2">
      <c r="B4287" s="27"/>
    </row>
    <row r="4288" spans="2:2" x14ac:dyDescent="0.2">
      <c r="B4288" s="27"/>
    </row>
    <row r="4289" spans="2:2" x14ac:dyDescent="0.2">
      <c r="B4289" s="27"/>
    </row>
    <row r="4290" spans="2:2" x14ac:dyDescent="0.2">
      <c r="B4290" s="27"/>
    </row>
    <row r="4291" spans="2:2" x14ac:dyDescent="0.2">
      <c r="B4291" s="27"/>
    </row>
    <row r="4292" spans="2:2" x14ac:dyDescent="0.2">
      <c r="B4292" s="27"/>
    </row>
    <row r="4293" spans="2:2" x14ac:dyDescent="0.2">
      <c r="B4293" s="27"/>
    </row>
    <row r="4294" spans="2:2" x14ac:dyDescent="0.2">
      <c r="B4294" s="27"/>
    </row>
    <row r="4295" spans="2:2" x14ac:dyDescent="0.2">
      <c r="B4295" s="27"/>
    </row>
    <row r="4296" spans="2:2" x14ac:dyDescent="0.2">
      <c r="B4296" s="27"/>
    </row>
    <row r="4297" spans="2:2" x14ac:dyDescent="0.2">
      <c r="B4297" s="27"/>
    </row>
    <row r="4298" spans="2:2" x14ac:dyDescent="0.2">
      <c r="B4298" s="27"/>
    </row>
    <row r="4299" spans="2:2" x14ac:dyDescent="0.2">
      <c r="B4299" s="27"/>
    </row>
    <row r="4300" spans="2:2" x14ac:dyDescent="0.2">
      <c r="B4300" s="27"/>
    </row>
    <row r="4301" spans="2:2" x14ac:dyDescent="0.2">
      <c r="B4301" s="27"/>
    </row>
    <row r="4302" spans="2:2" x14ac:dyDescent="0.2">
      <c r="B4302" s="27"/>
    </row>
    <row r="4303" spans="2:2" x14ac:dyDescent="0.2">
      <c r="B4303" s="27"/>
    </row>
    <row r="4304" spans="2:2" x14ac:dyDescent="0.2">
      <c r="B4304" s="27"/>
    </row>
    <row r="4305" spans="2:2" x14ac:dyDescent="0.2">
      <c r="B4305" s="27"/>
    </row>
    <row r="4306" spans="2:2" x14ac:dyDescent="0.2">
      <c r="B4306" s="27"/>
    </row>
    <row r="4307" spans="2:2" x14ac:dyDescent="0.2">
      <c r="B4307" s="27"/>
    </row>
    <row r="4308" spans="2:2" x14ac:dyDescent="0.2">
      <c r="B4308" s="27"/>
    </row>
    <row r="4309" spans="2:2" x14ac:dyDescent="0.2">
      <c r="B4309" s="27"/>
    </row>
    <row r="4310" spans="2:2" x14ac:dyDescent="0.2">
      <c r="B4310" s="27"/>
    </row>
    <row r="4311" spans="2:2" x14ac:dyDescent="0.2">
      <c r="B4311" s="27"/>
    </row>
    <row r="4312" spans="2:2" x14ac:dyDescent="0.2">
      <c r="B4312" s="27"/>
    </row>
    <row r="4313" spans="2:2" x14ac:dyDescent="0.2">
      <c r="B4313" s="27"/>
    </row>
    <row r="4314" spans="2:2" x14ac:dyDescent="0.2">
      <c r="B4314" s="27"/>
    </row>
    <row r="4315" spans="2:2" x14ac:dyDescent="0.2">
      <c r="B4315" s="27"/>
    </row>
    <row r="4316" spans="2:2" x14ac:dyDescent="0.2">
      <c r="B4316" s="27"/>
    </row>
    <row r="4317" spans="2:2" x14ac:dyDescent="0.2">
      <c r="B4317" s="27"/>
    </row>
    <row r="4318" spans="2:2" x14ac:dyDescent="0.2">
      <c r="B4318" s="27"/>
    </row>
    <row r="4319" spans="2:2" x14ac:dyDescent="0.2">
      <c r="B4319" s="27"/>
    </row>
    <row r="4320" spans="2:2" x14ac:dyDescent="0.2">
      <c r="B4320" s="27"/>
    </row>
    <row r="4321" spans="2:2" x14ac:dyDescent="0.2">
      <c r="B4321" s="27"/>
    </row>
    <row r="4322" spans="2:2" x14ac:dyDescent="0.2">
      <c r="B4322" s="27"/>
    </row>
    <row r="4323" spans="2:2" x14ac:dyDescent="0.2">
      <c r="B4323" s="27"/>
    </row>
    <row r="4324" spans="2:2" x14ac:dyDescent="0.2">
      <c r="B4324" s="27"/>
    </row>
    <row r="4325" spans="2:2" x14ac:dyDescent="0.2">
      <c r="B4325" s="27"/>
    </row>
    <row r="4326" spans="2:2" x14ac:dyDescent="0.2">
      <c r="B4326" s="27"/>
    </row>
    <row r="4327" spans="2:2" x14ac:dyDescent="0.2">
      <c r="B4327" s="27"/>
    </row>
    <row r="4328" spans="2:2" x14ac:dyDescent="0.2">
      <c r="B4328" s="27"/>
    </row>
    <row r="4329" spans="2:2" x14ac:dyDescent="0.2">
      <c r="B4329" s="27"/>
    </row>
    <row r="4330" spans="2:2" x14ac:dyDescent="0.2">
      <c r="B4330" s="27"/>
    </row>
    <row r="4331" spans="2:2" x14ac:dyDescent="0.2">
      <c r="B4331" s="27"/>
    </row>
    <row r="4332" spans="2:2" x14ac:dyDescent="0.2">
      <c r="B4332" s="27"/>
    </row>
    <row r="4333" spans="2:2" x14ac:dyDescent="0.2">
      <c r="B4333" s="27"/>
    </row>
    <row r="4334" spans="2:2" x14ac:dyDescent="0.2">
      <c r="B4334" s="27"/>
    </row>
    <row r="4335" spans="2:2" x14ac:dyDescent="0.2">
      <c r="B4335" s="27"/>
    </row>
    <row r="4336" spans="2:2" x14ac:dyDescent="0.2">
      <c r="B4336" s="27"/>
    </row>
    <row r="4337" spans="2:2" x14ac:dyDescent="0.2">
      <c r="B4337" s="27"/>
    </row>
    <row r="4338" spans="2:2" x14ac:dyDescent="0.2">
      <c r="B4338" s="27"/>
    </row>
    <row r="4339" spans="2:2" x14ac:dyDescent="0.2">
      <c r="B4339" s="27"/>
    </row>
    <row r="4340" spans="2:2" x14ac:dyDescent="0.2">
      <c r="B4340" s="27"/>
    </row>
    <row r="4341" spans="2:2" x14ac:dyDescent="0.2">
      <c r="B4341" s="27"/>
    </row>
    <row r="4342" spans="2:2" x14ac:dyDescent="0.2">
      <c r="B4342" s="27"/>
    </row>
    <row r="4343" spans="2:2" x14ac:dyDescent="0.2">
      <c r="B4343" s="27"/>
    </row>
    <row r="4344" spans="2:2" x14ac:dyDescent="0.2">
      <c r="B4344" s="27"/>
    </row>
    <row r="4345" spans="2:2" x14ac:dyDescent="0.2">
      <c r="B4345" s="27"/>
    </row>
    <row r="4346" spans="2:2" x14ac:dyDescent="0.2">
      <c r="B4346" s="27"/>
    </row>
    <row r="4347" spans="2:2" x14ac:dyDescent="0.2">
      <c r="B4347" s="27"/>
    </row>
    <row r="4348" spans="2:2" x14ac:dyDescent="0.2">
      <c r="B4348" s="27"/>
    </row>
    <row r="4349" spans="2:2" x14ac:dyDescent="0.2">
      <c r="B4349" s="27"/>
    </row>
    <row r="4350" spans="2:2" x14ac:dyDescent="0.2">
      <c r="B4350" s="27"/>
    </row>
    <row r="4351" spans="2:2" x14ac:dyDescent="0.2">
      <c r="B4351" s="27"/>
    </row>
    <row r="4352" spans="2:2" x14ac:dyDescent="0.2">
      <c r="B4352" s="27"/>
    </row>
    <row r="4353" spans="2:2" x14ac:dyDescent="0.2">
      <c r="B4353" s="27"/>
    </row>
    <row r="4354" spans="2:2" x14ac:dyDescent="0.2">
      <c r="B4354" s="27"/>
    </row>
    <row r="4355" spans="2:2" x14ac:dyDescent="0.2">
      <c r="B4355" s="27"/>
    </row>
    <row r="4356" spans="2:2" x14ac:dyDescent="0.2">
      <c r="B4356" s="27"/>
    </row>
    <row r="4357" spans="2:2" x14ac:dyDescent="0.2">
      <c r="B4357" s="27"/>
    </row>
    <row r="4358" spans="2:2" x14ac:dyDescent="0.2">
      <c r="B4358" s="27"/>
    </row>
    <row r="4359" spans="2:2" x14ac:dyDescent="0.2">
      <c r="B4359" s="27"/>
    </row>
    <row r="4360" spans="2:2" x14ac:dyDescent="0.2">
      <c r="B4360" s="27"/>
    </row>
    <row r="4361" spans="2:2" x14ac:dyDescent="0.2">
      <c r="B4361" s="27"/>
    </row>
    <row r="4362" spans="2:2" x14ac:dyDescent="0.2">
      <c r="B4362" s="27"/>
    </row>
    <row r="4363" spans="2:2" x14ac:dyDescent="0.2">
      <c r="B4363" s="27"/>
    </row>
    <row r="4364" spans="2:2" x14ac:dyDescent="0.2">
      <c r="B4364" s="27"/>
    </row>
    <row r="4365" spans="2:2" x14ac:dyDescent="0.2">
      <c r="B4365" s="27"/>
    </row>
    <row r="4366" spans="2:2" x14ac:dyDescent="0.2">
      <c r="B4366" s="27"/>
    </row>
    <row r="4367" spans="2:2" x14ac:dyDescent="0.2">
      <c r="B4367" s="27"/>
    </row>
    <row r="4368" spans="2:2" x14ac:dyDescent="0.2">
      <c r="B4368" s="27"/>
    </row>
    <row r="4369" spans="2:2" x14ac:dyDescent="0.2">
      <c r="B4369" s="27"/>
    </row>
    <row r="4370" spans="2:2" x14ac:dyDescent="0.2">
      <c r="B4370" s="27"/>
    </row>
    <row r="4371" spans="2:2" x14ac:dyDescent="0.2">
      <c r="B4371" s="27"/>
    </row>
    <row r="4372" spans="2:2" x14ac:dyDescent="0.2">
      <c r="B4372" s="27"/>
    </row>
    <row r="4373" spans="2:2" x14ac:dyDescent="0.2">
      <c r="B4373" s="27"/>
    </row>
    <row r="4374" spans="2:2" x14ac:dyDescent="0.2">
      <c r="B4374" s="27"/>
    </row>
    <row r="4375" spans="2:2" x14ac:dyDescent="0.2">
      <c r="B4375" s="27"/>
    </row>
    <row r="4376" spans="2:2" x14ac:dyDescent="0.2">
      <c r="B4376" s="27"/>
    </row>
    <row r="4377" spans="2:2" x14ac:dyDescent="0.2">
      <c r="B4377" s="27"/>
    </row>
    <row r="4378" spans="2:2" x14ac:dyDescent="0.2">
      <c r="B4378" s="27"/>
    </row>
    <row r="4379" spans="2:2" x14ac:dyDescent="0.2">
      <c r="B4379" s="27"/>
    </row>
    <row r="4380" spans="2:2" x14ac:dyDescent="0.2">
      <c r="B4380" s="27"/>
    </row>
    <row r="4381" spans="2:2" x14ac:dyDescent="0.2">
      <c r="B4381" s="27"/>
    </row>
    <row r="4382" spans="2:2" x14ac:dyDescent="0.2">
      <c r="B4382" s="27"/>
    </row>
    <row r="4383" spans="2:2" x14ac:dyDescent="0.2">
      <c r="B4383" s="27"/>
    </row>
    <row r="4384" spans="2:2" x14ac:dyDescent="0.2">
      <c r="B4384" s="27"/>
    </row>
    <row r="4385" spans="2:2" x14ac:dyDescent="0.2">
      <c r="B4385" s="27"/>
    </row>
    <row r="4386" spans="2:2" x14ac:dyDescent="0.2">
      <c r="B4386" s="27"/>
    </row>
    <row r="4387" spans="2:2" x14ac:dyDescent="0.2">
      <c r="B4387" s="27"/>
    </row>
    <row r="4388" spans="2:2" x14ac:dyDescent="0.2">
      <c r="B4388" s="27"/>
    </row>
    <row r="4389" spans="2:2" x14ac:dyDescent="0.2">
      <c r="B4389" s="27"/>
    </row>
    <row r="4390" spans="2:2" x14ac:dyDescent="0.2">
      <c r="B4390" s="27"/>
    </row>
    <row r="4391" spans="2:2" x14ac:dyDescent="0.2">
      <c r="B4391" s="27"/>
    </row>
    <row r="4392" spans="2:2" x14ac:dyDescent="0.2">
      <c r="B4392" s="27"/>
    </row>
    <row r="4393" spans="2:2" x14ac:dyDescent="0.2">
      <c r="B4393" s="27"/>
    </row>
    <row r="4394" spans="2:2" x14ac:dyDescent="0.2">
      <c r="B4394" s="27"/>
    </row>
    <row r="4395" spans="2:2" x14ac:dyDescent="0.2">
      <c r="B4395" s="27"/>
    </row>
    <row r="4396" spans="2:2" x14ac:dyDescent="0.2">
      <c r="B4396" s="27"/>
    </row>
    <row r="4397" spans="2:2" x14ac:dyDescent="0.2">
      <c r="B4397" s="27"/>
    </row>
    <row r="4398" spans="2:2" x14ac:dyDescent="0.2">
      <c r="B4398" s="27"/>
    </row>
    <row r="4399" spans="2:2" x14ac:dyDescent="0.2">
      <c r="B4399" s="27"/>
    </row>
    <row r="4400" spans="2:2" x14ac:dyDescent="0.2">
      <c r="B4400" s="27"/>
    </row>
    <row r="4401" spans="2:2" x14ac:dyDescent="0.2">
      <c r="B4401" s="27"/>
    </row>
    <row r="4402" spans="2:2" x14ac:dyDescent="0.2">
      <c r="B4402" s="27"/>
    </row>
    <row r="4403" spans="2:2" x14ac:dyDescent="0.2">
      <c r="B4403" s="27"/>
    </row>
    <row r="4404" spans="2:2" x14ac:dyDescent="0.2">
      <c r="B4404" s="27"/>
    </row>
    <row r="4405" spans="2:2" x14ac:dyDescent="0.2">
      <c r="B4405" s="27"/>
    </row>
    <row r="4406" spans="2:2" x14ac:dyDescent="0.2">
      <c r="B4406" s="27"/>
    </row>
    <row r="4407" spans="2:2" x14ac:dyDescent="0.2">
      <c r="B4407" s="27"/>
    </row>
    <row r="4408" spans="2:2" x14ac:dyDescent="0.2">
      <c r="B4408" s="27"/>
    </row>
    <row r="4409" spans="2:2" x14ac:dyDescent="0.2">
      <c r="B4409" s="27"/>
    </row>
    <row r="4410" spans="2:2" x14ac:dyDescent="0.2">
      <c r="B4410" s="27"/>
    </row>
    <row r="4411" spans="2:2" x14ac:dyDescent="0.2">
      <c r="B4411" s="27"/>
    </row>
    <row r="4412" spans="2:2" x14ac:dyDescent="0.2">
      <c r="B4412" s="27"/>
    </row>
    <row r="4413" spans="2:2" x14ac:dyDescent="0.2">
      <c r="B4413" s="27"/>
    </row>
    <row r="4414" spans="2:2" x14ac:dyDescent="0.2">
      <c r="B4414" s="27"/>
    </row>
    <row r="4415" spans="2:2" x14ac:dyDescent="0.2">
      <c r="B4415" s="27"/>
    </row>
    <row r="4416" spans="2:2" x14ac:dyDescent="0.2">
      <c r="B4416" s="27"/>
    </row>
    <row r="4417" spans="2:2" x14ac:dyDescent="0.2">
      <c r="B4417" s="27"/>
    </row>
    <row r="4418" spans="2:2" x14ac:dyDescent="0.2">
      <c r="B4418" s="27"/>
    </row>
    <row r="4419" spans="2:2" x14ac:dyDescent="0.2">
      <c r="B4419" s="27"/>
    </row>
    <row r="4420" spans="2:2" x14ac:dyDescent="0.2">
      <c r="B4420" s="27"/>
    </row>
    <row r="4421" spans="2:2" x14ac:dyDescent="0.2">
      <c r="B4421" s="27"/>
    </row>
    <row r="4422" spans="2:2" x14ac:dyDescent="0.2">
      <c r="B4422" s="27"/>
    </row>
    <row r="4423" spans="2:2" x14ac:dyDescent="0.2">
      <c r="B4423" s="27"/>
    </row>
    <row r="4424" spans="2:2" x14ac:dyDescent="0.2">
      <c r="B4424" s="27"/>
    </row>
    <row r="4425" spans="2:2" x14ac:dyDescent="0.2">
      <c r="B4425" s="27"/>
    </row>
    <row r="4426" spans="2:2" x14ac:dyDescent="0.2">
      <c r="B4426" s="27"/>
    </row>
    <row r="4427" spans="2:2" x14ac:dyDescent="0.2">
      <c r="B4427" s="27"/>
    </row>
    <row r="4428" spans="2:2" x14ac:dyDescent="0.2">
      <c r="B4428" s="27"/>
    </row>
    <row r="4429" spans="2:2" x14ac:dyDescent="0.2">
      <c r="B4429" s="27"/>
    </row>
    <row r="4430" spans="2:2" x14ac:dyDescent="0.2">
      <c r="B4430" s="27"/>
    </row>
    <row r="4431" spans="2:2" x14ac:dyDescent="0.2">
      <c r="B4431" s="27"/>
    </row>
    <row r="4432" spans="2:2" x14ac:dyDescent="0.2">
      <c r="B4432" s="27"/>
    </row>
    <row r="4433" spans="2:2" x14ac:dyDescent="0.2">
      <c r="B4433" s="27"/>
    </row>
    <row r="4434" spans="2:2" x14ac:dyDescent="0.2">
      <c r="B4434" s="27"/>
    </row>
    <row r="4435" spans="2:2" x14ac:dyDescent="0.2">
      <c r="B4435" s="27"/>
    </row>
    <row r="4436" spans="2:2" x14ac:dyDescent="0.2">
      <c r="B4436" s="27"/>
    </row>
    <row r="4437" spans="2:2" x14ac:dyDescent="0.2">
      <c r="B4437" s="27"/>
    </row>
    <row r="4438" spans="2:2" x14ac:dyDescent="0.2">
      <c r="B4438" s="27"/>
    </row>
    <row r="4439" spans="2:2" x14ac:dyDescent="0.2">
      <c r="B4439" s="27"/>
    </row>
    <row r="4440" spans="2:2" x14ac:dyDescent="0.2">
      <c r="B4440" s="27"/>
    </row>
    <row r="4441" spans="2:2" x14ac:dyDescent="0.2">
      <c r="B4441" s="27"/>
    </row>
    <row r="4442" spans="2:2" x14ac:dyDescent="0.2">
      <c r="B4442" s="27"/>
    </row>
    <row r="4443" spans="2:2" x14ac:dyDescent="0.2">
      <c r="B4443" s="27"/>
    </row>
    <row r="4444" spans="2:2" x14ac:dyDescent="0.2">
      <c r="B4444" s="27"/>
    </row>
    <row r="4445" spans="2:2" x14ac:dyDescent="0.2">
      <c r="B4445" s="27"/>
    </row>
    <row r="4446" spans="2:2" x14ac:dyDescent="0.2">
      <c r="B4446" s="27"/>
    </row>
    <row r="4447" spans="2:2" x14ac:dyDescent="0.2">
      <c r="B4447" s="27"/>
    </row>
    <row r="4448" spans="2:2" x14ac:dyDescent="0.2">
      <c r="B4448" s="27"/>
    </row>
    <row r="4449" spans="2:2" x14ac:dyDescent="0.2">
      <c r="B4449" s="27"/>
    </row>
    <row r="4450" spans="2:2" x14ac:dyDescent="0.2">
      <c r="B4450" s="27"/>
    </row>
    <row r="4451" spans="2:2" x14ac:dyDescent="0.2">
      <c r="B4451" s="27"/>
    </row>
    <row r="4452" spans="2:2" x14ac:dyDescent="0.2">
      <c r="B4452" s="27"/>
    </row>
    <row r="4453" spans="2:2" x14ac:dyDescent="0.2">
      <c r="B4453" s="27"/>
    </row>
    <row r="4454" spans="2:2" x14ac:dyDescent="0.2">
      <c r="B4454" s="27"/>
    </row>
    <row r="4455" spans="2:2" x14ac:dyDescent="0.2">
      <c r="B4455" s="27"/>
    </row>
    <row r="4456" spans="2:2" x14ac:dyDescent="0.2">
      <c r="B4456" s="27"/>
    </row>
    <row r="4457" spans="2:2" x14ac:dyDescent="0.2">
      <c r="B4457" s="27"/>
    </row>
    <row r="4458" spans="2:2" x14ac:dyDescent="0.2">
      <c r="B4458" s="27"/>
    </row>
    <row r="4459" spans="2:2" x14ac:dyDescent="0.2">
      <c r="B4459" s="27"/>
    </row>
    <row r="4460" spans="2:2" x14ac:dyDescent="0.2">
      <c r="B4460" s="27"/>
    </row>
    <row r="4461" spans="2:2" x14ac:dyDescent="0.2">
      <c r="B4461" s="27"/>
    </row>
    <row r="4462" spans="2:2" x14ac:dyDescent="0.2">
      <c r="B4462" s="27"/>
    </row>
    <row r="4463" spans="2:2" x14ac:dyDescent="0.2">
      <c r="B4463" s="27"/>
    </row>
    <row r="4464" spans="2:2" x14ac:dyDescent="0.2">
      <c r="B4464" s="27"/>
    </row>
    <row r="4465" spans="2:2" x14ac:dyDescent="0.2">
      <c r="B4465" s="27"/>
    </row>
    <row r="4466" spans="2:2" x14ac:dyDescent="0.2">
      <c r="B4466" s="27"/>
    </row>
    <row r="4467" spans="2:2" x14ac:dyDescent="0.2">
      <c r="B4467" s="27"/>
    </row>
    <row r="4468" spans="2:2" x14ac:dyDescent="0.2">
      <c r="B4468" s="27"/>
    </row>
    <row r="4469" spans="2:2" x14ac:dyDescent="0.2">
      <c r="B4469" s="27"/>
    </row>
    <row r="4470" spans="2:2" x14ac:dyDescent="0.2">
      <c r="B4470" s="27"/>
    </row>
    <row r="4471" spans="2:2" x14ac:dyDescent="0.2">
      <c r="B4471" s="27"/>
    </row>
    <row r="4472" spans="2:2" x14ac:dyDescent="0.2">
      <c r="B4472" s="27"/>
    </row>
    <row r="4473" spans="2:2" x14ac:dyDescent="0.2">
      <c r="B4473" s="27"/>
    </row>
    <row r="4474" spans="2:2" x14ac:dyDescent="0.2">
      <c r="B4474" s="27"/>
    </row>
    <row r="4475" spans="2:2" x14ac:dyDescent="0.2">
      <c r="B4475" s="27"/>
    </row>
    <row r="4476" spans="2:2" x14ac:dyDescent="0.2">
      <c r="B4476" s="27"/>
    </row>
    <row r="4477" spans="2:2" x14ac:dyDescent="0.2">
      <c r="B4477" s="27"/>
    </row>
    <row r="4478" spans="2:2" x14ac:dyDescent="0.2">
      <c r="B4478" s="27"/>
    </row>
    <row r="4479" spans="2:2" x14ac:dyDescent="0.2">
      <c r="B4479" s="27"/>
    </row>
    <row r="4480" spans="2:2" x14ac:dyDescent="0.2">
      <c r="B4480" s="27"/>
    </row>
    <row r="4481" spans="2:2" x14ac:dyDescent="0.2">
      <c r="B4481" s="27"/>
    </row>
    <row r="4482" spans="2:2" x14ac:dyDescent="0.2">
      <c r="B4482" s="27"/>
    </row>
    <row r="4483" spans="2:2" x14ac:dyDescent="0.2">
      <c r="B4483" s="27"/>
    </row>
    <row r="4484" spans="2:2" x14ac:dyDescent="0.2">
      <c r="B4484" s="27"/>
    </row>
    <row r="4485" spans="2:2" x14ac:dyDescent="0.2">
      <c r="B4485" s="27"/>
    </row>
    <row r="4486" spans="2:2" x14ac:dyDescent="0.2">
      <c r="B4486" s="27"/>
    </row>
    <row r="4487" spans="2:2" x14ac:dyDescent="0.2">
      <c r="B4487" s="27"/>
    </row>
    <row r="4488" spans="2:2" x14ac:dyDescent="0.2">
      <c r="B4488" s="27"/>
    </row>
    <row r="4489" spans="2:2" x14ac:dyDescent="0.2">
      <c r="B4489" s="27"/>
    </row>
    <row r="4490" spans="2:2" x14ac:dyDescent="0.2">
      <c r="B4490" s="27"/>
    </row>
    <row r="4491" spans="2:2" x14ac:dyDescent="0.2">
      <c r="B4491" s="27"/>
    </row>
    <row r="4492" spans="2:2" x14ac:dyDescent="0.2">
      <c r="B4492" s="27"/>
    </row>
    <row r="4493" spans="2:2" x14ac:dyDescent="0.2">
      <c r="B4493" s="27"/>
    </row>
    <row r="4494" spans="2:2" x14ac:dyDescent="0.2">
      <c r="B4494" s="27"/>
    </row>
    <row r="4495" spans="2:2" x14ac:dyDescent="0.2">
      <c r="B4495" s="27"/>
    </row>
    <row r="4496" spans="2:2" x14ac:dyDescent="0.2">
      <c r="B4496" s="27"/>
    </row>
    <row r="4497" spans="2:2" x14ac:dyDescent="0.2">
      <c r="B4497" s="27"/>
    </row>
    <row r="4498" spans="2:2" x14ac:dyDescent="0.2">
      <c r="B4498" s="27"/>
    </row>
    <row r="4499" spans="2:2" x14ac:dyDescent="0.2">
      <c r="B4499" s="27"/>
    </row>
    <row r="4500" spans="2:2" x14ac:dyDescent="0.2">
      <c r="B4500" s="27"/>
    </row>
    <row r="4501" spans="2:2" x14ac:dyDescent="0.2">
      <c r="B4501" s="27"/>
    </row>
    <row r="4502" spans="2:2" x14ac:dyDescent="0.2">
      <c r="B4502" s="27"/>
    </row>
    <row r="4503" spans="2:2" x14ac:dyDescent="0.2">
      <c r="B4503" s="27"/>
    </row>
    <row r="4504" spans="2:2" x14ac:dyDescent="0.2">
      <c r="B4504" s="27"/>
    </row>
    <row r="4505" spans="2:2" x14ac:dyDescent="0.2">
      <c r="B4505" s="27"/>
    </row>
    <row r="4506" spans="2:2" x14ac:dyDescent="0.2">
      <c r="B4506" s="27"/>
    </row>
    <row r="4507" spans="2:2" x14ac:dyDescent="0.2">
      <c r="B4507" s="27"/>
    </row>
    <row r="4508" spans="2:2" x14ac:dyDescent="0.2">
      <c r="B4508" s="27"/>
    </row>
    <row r="4509" spans="2:2" x14ac:dyDescent="0.2">
      <c r="B4509" s="27"/>
    </row>
    <row r="4510" spans="2:2" x14ac:dyDescent="0.2">
      <c r="B4510" s="27"/>
    </row>
    <row r="4511" spans="2:2" x14ac:dyDescent="0.2">
      <c r="B4511" s="27"/>
    </row>
    <row r="4512" spans="2:2" x14ac:dyDescent="0.2">
      <c r="B4512" s="27"/>
    </row>
    <row r="4513" spans="2:2" x14ac:dyDescent="0.2">
      <c r="B4513" s="27"/>
    </row>
    <row r="4514" spans="2:2" x14ac:dyDescent="0.2">
      <c r="B4514" s="27"/>
    </row>
    <row r="4515" spans="2:2" x14ac:dyDescent="0.2">
      <c r="B4515" s="27"/>
    </row>
    <row r="4516" spans="2:2" x14ac:dyDescent="0.2">
      <c r="B4516" s="27"/>
    </row>
    <row r="4517" spans="2:2" x14ac:dyDescent="0.2">
      <c r="B4517" s="27"/>
    </row>
    <row r="4518" spans="2:2" x14ac:dyDescent="0.2">
      <c r="B4518" s="27"/>
    </row>
    <row r="4519" spans="2:2" x14ac:dyDescent="0.2">
      <c r="B4519" s="27"/>
    </row>
    <row r="4520" spans="2:2" x14ac:dyDescent="0.2">
      <c r="B4520" s="27"/>
    </row>
    <row r="4521" spans="2:2" x14ac:dyDescent="0.2">
      <c r="B4521" s="27"/>
    </row>
    <row r="4522" spans="2:2" x14ac:dyDescent="0.2">
      <c r="B4522" s="27"/>
    </row>
    <row r="4523" spans="2:2" x14ac:dyDescent="0.2">
      <c r="B4523" s="27"/>
    </row>
    <row r="4524" spans="2:2" x14ac:dyDescent="0.2">
      <c r="B4524" s="27"/>
    </row>
    <row r="4525" spans="2:2" x14ac:dyDescent="0.2">
      <c r="B4525" s="27"/>
    </row>
    <row r="4526" spans="2:2" x14ac:dyDescent="0.2">
      <c r="B4526" s="27"/>
    </row>
    <row r="4527" spans="2:2" x14ac:dyDescent="0.2">
      <c r="B4527" s="27"/>
    </row>
    <row r="4528" spans="2:2" x14ac:dyDescent="0.2">
      <c r="B4528" s="27"/>
    </row>
    <row r="4529" spans="2:2" x14ac:dyDescent="0.2">
      <c r="B4529" s="27"/>
    </row>
    <row r="4530" spans="2:2" x14ac:dyDescent="0.2">
      <c r="B4530" s="27"/>
    </row>
    <row r="4531" spans="2:2" x14ac:dyDescent="0.2">
      <c r="B4531" s="27"/>
    </row>
    <row r="4532" spans="2:2" x14ac:dyDescent="0.2">
      <c r="B4532" s="27"/>
    </row>
    <row r="4533" spans="2:2" x14ac:dyDescent="0.2">
      <c r="B4533" s="27"/>
    </row>
    <row r="4534" spans="2:2" x14ac:dyDescent="0.2">
      <c r="B4534" s="27"/>
    </row>
    <row r="4535" spans="2:2" x14ac:dyDescent="0.2">
      <c r="B4535" s="27"/>
    </row>
    <row r="4536" spans="2:2" x14ac:dyDescent="0.2">
      <c r="B4536" s="27"/>
    </row>
    <row r="4537" spans="2:2" x14ac:dyDescent="0.2">
      <c r="B4537" s="27"/>
    </row>
    <row r="4538" spans="2:2" x14ac:dyDescent="0.2">
      <c r="B4538" s="27"/>
    </row>
    <row r="4539" spans="2:2" x14ac:dyDescent="0.2">
      <c r="B4539" s="27"/>
    </row>
    <row r="4540" spans="2:2" x14ac:dyDescent="0.2">
      <c r="B4540" s="27"/>
    </row>
    <row r="4541" spans="2:2" x14ac:dyDescent="0.2">
      <c r="B4541" s="27"/>
    </row>
    <row r="4542" spans="2:2" x14ac:dyDescent="0.2">
      <c r="B4542" s="27"/>
    </row>
    <row r="4543" spans="2:2" x14ac:dyDescent="0.2">
      <c r="B4543" s="27"/>
    </row>
    <row r="4544" spans="2:2" x14ac:dyDescent="0.2">
      <c r="B4544" s="27"/>
    </row>
    <row r="4545" spans="2:2" x14ac:dyDescent="0.2">
      <c r="B4545" s="27"/>
    </row>
    <row r="4546" spans="2:2" x14ac:dyDescent="0.2">
      <c r="B4546" s="27"/>
    </row>
    <row r="4547" spans="2:2" x14ac:dyDescent="0.2">
      <c r="B4547" s="27"/>
    </row>
    <row r="4548" spans="2:2" x14ac:dyDescent="0.2">
      <c r="B4548" s="27"/>
    </row>
    <row r="4549" spans="2:2" x14ac:dyDescent="0.2">
      <c r="B4549" s="27"/>
    </row>
    <row r="4550" spans="2:2" x14ac:dyDescent="0.2">
      <c r="B4550" s="27"/>
    </row>
    <row r="4551" spans="2:2" x14ac:dyDescent="0.2">
      <c r="B4551" s="27"/>
    </row>
    <row r="4552" spans="2:2" x14ac:dyDescent="0.2">
      <c r="B4552" s="27"/>
    </row>
    <row r="4553" spans="2:2" x14ac:dyDescent="0.2">
      <c r="B4553" s="27"/>
    </row>
    <row r="4554" spans="2:2" x14ac:dyDescent="0.2">
      <c r="B4554" s="27"/>
    </row>
    <row r="4555" spans="2:2" x14ac:dyDescent="0.2">
      <c r="B4555" s="27"/>
    </row>
    <row r="4556" spans="2:2" x14ac:dyDescent="0.2">
      <c r="B4556" s="27"/>
    </row>
    <row r="4557" spans="2:2" x14ac:dyDescent="0.2">
      <c r="B4557" s="27"/>
    </row>
    <row r="4558" spans="2:2" x14ac:dyDescent="0.2">
      <c r="B4558" s="27"/>
    </row>
    <row r="4559" spans="2:2" x14ac:dyDescent="0.2">
      <c r="B4559" s="27"/>
    </row>
    <row r="4560" spans="2:2" x14ac:dyDescent="0.2">
      <c r="B4560" s="27"/>
    </row>
    <row r="4561" spans="2:2" x14ac:dyDescent="0.2">
      <c r="B4561" s="27"/>
    </row>
    <row r="4562" spans="2:2" x14ac:dyDescent="0.2">
      <c r="B4562" s="27"/>
    </row>
    <row r="4563" spans="2:2" x14ac:dyDescent="0.2">
      <c r="B4563" s="27"/>
    </row>
    <row r="4564" spans="2:2" x14ac:dyDescent="0.2">
      <c r="B4564" s="27"/>
    </row>
    <row r="4565" spans="2:2" x14ac:dyDescent="0.2">
      <c r="B4565" s="27"/>
    </row>
    <row r="4566" spans="2:2" x14ac:dyDescent="0.2">
      <c r="B4566" s="27"/>
    </row>
    <row r="4567" spans="2:2" x14ac:dyDescent="0.2">
      <c r="B4567" s="27"/>
    </row>
    <row r="4568" spans="2:2" x14ac:dyDescent="0.2">
      <c r="B4568" s="27"/>
    </row>
    <row r="4569" spans="2:2" x14ac:dyDescent="0.2">
      <c r="B4569" s="27"/>
    </row>
    <row r="4570" spans="2:2" x14ac:dyDescent="0.2">
      <c r="B4570" s="27"/>
    </row>
    <row r="4571" spans="2:2" x14ac:dyDescent="0.2">
      <c r="B4571" s="27"/>
    </row>
    <row r="4572" spans="2:2" x14ac:dyDescent="0.2">
      <c r="B4572" s="27"/>
    </row>
    <row r="4573" spans="2:2" x14ac:dyDescent="0.2">
      <c r="B4573" s="27"/>
    </row>
    <row r="4574" spans="2:2" x14ac:dyDescent="0.2">
      <c r="B4574" s="27"/>
    </row>
    <row r="4575" spans="2:2" x14ac:dyDescent="0.2">
      <c r="B4575" s="27"/>
    </row>
    <row r="4576" spans="2:2" x14ac:dyDescent="0.2">
      <c r="B4576" s="27"/>
    </row>
    <row r="4577" spans="2:2" x14ac:dyDescent="0.2">
      <c r="B4577" s="27"/>
    </row>
    <row r="4578" spans="2:2" x14ac:dyDescent="0.2">
      <c r="B4578" s="27"/>
    </row>
    <row r="4579" spans="2:2" x14ac:dyDescent="0.2">
      <c r="B4579" s="27"/>
    </row>
    <row r="4580" spans="2:2" x14ac:dyDescent="0.2">
      <c r="B4580" s="27"/>
    </row>
    <row r="4581" spans="2:2" x14ac:dyDescent="0.2">
      <c r="B4581" s="27"/>
    </row>
    <row r="4582" spans="2:2" x14ac:dyDescent="0.2">
      <c r="B4582" s="27"/>
    </row>
    <row r="4583" spans="2:2" x14ac:dyDescent="0.2">
      <c r="B4583" s="27"/>
    </row>
    <row r="4584" spans="2:2" x14ac:dyDescent="0.2">
      <c r="B4584" s="27"/>
    </row>
    <row r="4585" spans="2:2" x14ac:dyDescent="0.2">
      <c r="B4585" s="27"/>
    </row>
    <row r="4586" spans="2:2" x14ac:dyDescent="0.2">
      <c r="B4586" s="27"/>
    </row>
    <row r="4587" spans="2:2" x14ac:dyDescent="0.2">
      <c r="B4587" s="27"/>
    </row>
    <row r="4588" spans="2:2" x14ac:dyDescent="0.2">
      <c r="B4588" s="27"/>
    </row>
    <row r="4589" spans="2:2" x14ac:dyDescent="0.2">
      <c r="B4589" s="27"/>
    </row>
    <row r="4590" spans="2:2" x14ac:dyDescent="0.2">
      <c r="B4590" s="27"/>
    </row>
    <row r="4591" spans="2:2" x14ac:dyDescent="0.2">
      <c r="B4591" s="27"/>
    </row>
    <row r="4592" spans="2:2" x14ac:dyDescent="0.2">
      <c r="B4592" s="27"/>
    </row>
    <row r="4593" spans="2:2" x14ac:dyDescent="0.2">
      <c r="B4593" s="27"/>
    </row>
    <row r="4594" spans="2:2" x14ac:dyDescent="0.2">
      <c r="B4594" s="27"/>
    </row>
    <row r="4595" spans="2:2" x14ac:dyDescent="0.2">
      <c r="B4595" s="27"/>
    </row>
    <row r="4596" spans="2:2" x14ac:dyDescent="0.2">
      <c r="B4596" s="27"/>
    </row>
    <row r="4597" spans="2:2" x14ac:dyDescent="0.2">
      <c r="B4597" s="27"/>
    </row>
    <row r="4598" spans="2:2" x14ac:dyDescent="0.2">
      <c r="B4598" s="27"/>
    </row>
    <row r="4599" spans="2:2" x14ac:dyDescent="0.2">
      <c r="B4599" s="27"/>
    </row>
    <row r="4600" spans="2:2" x14ac:dyDescent="0.2">
      <c r="B4600" s="27"/>
    </row>
    <row r="4601" spans="2:2" x14ac:dyDescent="0.2">
      <c r="B4601" s="27"/>
    </row>
    <row r="4602" spans="2:2" x14ac:dyDescent="0.2">
      <c r="B4602" s="27"/>
    </row>
    <row r="4603" spans="2:2" x14ac:dyDescent="0.2">
      <c r="B4603" s="27"/>
    </row>
    <row r="4604" spans="2:2" x14ac:dyDescent="0.2">
      <c r="B4604" s="27"/>
    </row>
    <row r="4605" spans="2:2" x14ac:dyDescent="0.2">
      <c r="B4605" s="27"/>
    </row>
    <row r="4606" spans="2:2" x14ac:dyDescent="0.2">
      <c r="B4606" s="27"/>
    </row>
    <row r="4607" spans="2:2" x14ac:dyDescent="0.2">
      <c r="B4607" s="27"/>
    </row>
    <row r="4608" spans="2:2" x14ac:dyDescent="0.2">
      <c r="B4608" s="27"/>
    </row>
    <row r="4609" spans="2:2" x14ac:dyDescent="0.2">
      <c r="B4609" s="27"/>
    </row>
    <row r="4610" spans="2:2" x14ac:dyDescent="0.2">
      <c r="B4610" s="27"/>
    </row>
    <row r="4611" spans="2:2" x14ac:dyDescent="0.2">
      <c r="B4611" s="27"/>
    </row>
    <row r="4612" spans="2:2" x14ac:dyDescent="0.2">
      <c r="B4612" s="27"/>
    </row>
    <row r="4613" spans="2:2" x14ac:dyDescent="0.2">
      <c r="B4613" s="27"/>
    </row>
    <row r="4614" spans="2:2" x14ac:dyDescent="0.2">
      <c r="B4614" s="27"/>
    </row>
    <row r="4615" spans="2:2" x14ac:dyDescent="0.2">
      <c r="B4615" s="27"/>
    </row>
    <row r="4616" spans="2:2" x14ac:dyDescent="0.2">
      <c r="B4616" s="27"/>
    </row>
    <row r="4617" spans="2:2" x14ac:dyDescent="0.2">
      <c r="B4617" s="27"/>
    </row>
    <row r="4618" spans="2:2" x14ac:dyDescent="0.2">
      <c r="B4618" s="27"/>
    </row>
    <row r="4619" spans="2:2" x14ac:dyDescent="0.2">
      <c r="B4619" s="27"/>
    </row>
    <row r="4620" spans="2:2" x14ac:dyDescent="0.2">
      <c r="B4620" s="27"/>
    </row>
    <row r="4621" spans="2:2" x14ac:dyDescent="0.2">
      <c r="B4621" s="27"/>
    </row>
    <row r="4622" spans="2:2" x14ac:dyDescent="0.2">
      <c r="B4622" s="27"/>
    </row>
    <row r="4623" spans="2:2" x14ac:dyDescent="0.2">
      <c r="B4623" s="27"/>
    </row>
    <row r="4624" spans="2:2" x14ac:dyDescent="0.2">
      <c r="B4624" s="27"/>
    </row>
    <row r="4625" spans="2:2" x14ac:dyDescent="0.2">
      <c r="B4625" s="27"/>
    </row>
    <row r="4626" spans="2:2" x14ac:dyDescent="0.2">
      <c r="B4626" s="27"/>
    </row>
    <row r="4627" spans="2:2" x14ac:dyDescent="0.2">
      <c r="B4627" s="27"/>
    </row>
    <row r="4628" spans="2:2" x14ac:dyDescent="0.2">
      <c r="B4628" s="27"/>
    </row>
    <row r="4629" spans="2:2" x14ac:dyDescent="0.2">
      <c r="B4629" s="27"/>
    </row>
    <row r="4630" spans="2:2" x14ac:dyDescent="0.2">
      <c r="B4630" s="27"/>
    </row>
    <row r="4631" spans="2:2" x14ac:dyDescent="0.2">
      <c r="B4631" s="27"/>
    </row>
    <row r="4632" spans="2:2" x14ac:dyDescent="0.2">
      <c r="B4632" s="27"/>
    </row>
    <row r="4633" spans="2:2" x14ac:dyDescent="0.2">
      <c r="B4633" s="27"/>
    </row>
    <row r="4634" spans="2:2" x14ac:dyDescent="0.2">
      <c r="B4634" s="27"/>
    </row>
    <row r="4635" spans="2:2" x14ac:dyDescent="0.2">
      <c r="B4635" s="27"/>
    </row>
    <row r="4636" spans="2:2" x14ac:dyDescent="0.2">
      <c r="B4636" s="27"/>
    </row>
    <row r="4637" spans="2:2" x14ac:dyDescent="0.2">
      <c r="B4637" s="27"/>
    </row>
    <row r="4638" spans="2:2" x14ac:dyDescent="0.2">
      <c r="B4638" s="27"/>
    </row>
    <row r="4639" spans="2:2" x14ac:dyDescent="0.2">
      <c r="B4639" s="27"/>
    </row>
    <row r="4640" spans="2:2" x14ac:dyDescent="0.2">
      <c r="B4640" s="27"/>
    </row>
    <row r="4641" spans="2:2" x14ac:dyDescent="0.2">
      <c r="B4641" s="27"/>
    </row>
    <row r="4642" spans="2:2" x14ac:dyDescent="0.2">
      <c r="B4642" s="27"/>
    </row>
    <row r="4643" spans="2:2" x14ac:dyDescent="0.2">
      <c r="B4643" s="27"/>
    </row>
    <row r="4644" spans="2:2" x14ac:dyDescent="0.2">
      <c r="B4644" s="27"/>
    </row>
    <row r="4645" spans="2:2" x14ac:dyDescent="0.2">
      <c r="B4645" s="27"/>
    </row>
    <row r="4646" spans="2:2" x14ac:dyDescent="0.2">
      <c r="B4646" s="27"/>
    </row>
    <row r="4647" spans="2:2" x14ac:dyDescent="0.2">
      <c r="B4647" s="27"/>
    </row>
    <row r="4648" spans="2:2" x14ac:dyDescent="0.2">
      <c r="B4648" s="27"/>
    </row>
    <row r="4649" spans="2:2" x14ac:dyDescent="0.2">
      <c r="B4649" s="27"/>
    </row>
    <row r="4650" spans="2:2" x14ac:dyDescent="0.2">
      <c r="B4650" s="27"/>
    </row>
    <row r="4651" spans="2:2" x14ac:dyDescent="0.2">
      <c r="B4651" s="27"/>
    </row>
    <row r="4652" spans="2:2" x14ac:dyDescent="0.2">
      <c r="B4652" s="27"/>
    </row>
    <row r="4653" spans="2:2" x14ac:dyDescent="0.2">
      <c r="B4653" s="27"/>
    </row>
    <row r="4654" spans="2:2" x14ac:dyDescent="0.2">
      <c r="B4654" s="27"/>
    </row>
    <row r="4655" spans="2:2" x14ac:dyDescent="0.2">
      <c r="B4655" s="27"/>
    </row>
    <row r="4656" spans="2:2" x14ac:dyDescent="0.2">
      <c r="B4656" s="27"/>
    </row>
    <row r="4657" spans="2:2" x14ac:dyDescent="0.2">
      <c r="B4657" s="27"/>
    </row>
    <row r="4658" spans="2:2" x14ac:dyDescent="0.2">
      <c r="B4658" s="27"/>
    </row>
    <row r="4659" spans="2:2" x14ac:dyDescent="0.2">
      <c r="B4659" s="27"/>
    </row>
    <row r="4660" spans="2:2" x14ac:dyDescent="0.2">
      <c r="B4660" s="27"/>
    </row>
    <row r="4661" spans="2:2" x14ac:dyDescent="0.2">
      <c r="B4661" s="27"/>
    </row>
    <row r="4662" spans="2:2" x14ac:dyDescent="0.2">
      <c r="B4662" s="27"/>
    </row>
    <row r="4663" spans="2:2" x14ac:dyDescent="0.2">
      <c r="B4663" s="27"/>
    </row>
    <row r="4664" spans="2:2" x14ac:dyDescent="0.2">
      <c r="B4664" s="27"/>
    </row>
    <row r="4665" spans="2:2" x14ac:dyDescent="0.2">
      <c r="B4665" s="27"/>
    </row>
    <row r="4666" spans="2:2" x14ac:dyDescent="0.2">
      <c r="B4666" s="27"/>
    </row>
    <row r="4667" spans="2:2" x14ac:dyDescent="0.2">
      <c r="B4667" s="27"/>
    </row>
    <row r="4668" spans="2:2" x14ac:dyDescent="0.2">
      <c r="B4668" s="27"/>
    </row>
    <row r="4669" spans="2:2" x14ac:dyDescent="0.2">
      <c r="B4669" s="27"/>
    </row>
    <row r="4670" spans="2:2" x14ac:dyDescent="0.2">
      <c r="B4670" s="27"/>
    </row>
    <row r="4671" spans="2:2" x14ac:dyDescent="0.2">
      <c r="B4671" s="27"/>
    </row>
    <row r="4672" spans="2:2" x14ac:dyDescent="0.2">
      <c r="B4672" s="27"/>
    </row>
    <row r="4673" spans="2:2" x14ac:dyDescent="0.2">
      <c r="B4673" s="27"/>
    </row>
    <row r="4674" spans="2:2" x14ac:dyDescent="0.2">
      <c r="B4674" s="27"/>
    </row>
    <row r="4675" spans="2:2" x14ac:dyDescent="0.2">
      <c r="B4675" s="27"/>
    </row>
    <row r="4676" spans="2:2" x14ac:dyDescent="0.2">
      <c r="B4676" s="27"/>
    </row>
    <row r="4677" spans="2:2" x14ac:dyDescent="0.2">
      <c r="B4677" s="27"/>
    </row>
    <row r="4678" spans="2:2" x14ac:dyDescent="0.2">
      <c r="B4678" s="27"/>
    </row>
    <row r="4679" spans="2:2" x14ac:dyDescent="0.2">
      <c r="B4679" s="27"/>
    </row>
    <row r="4680" spans="2:2" x14ac:dyDescent="0.2">
      <c r="B4680" s="27"/>
    </row>
    <row r="4681" spans="2:2" x14ac:dyDescent="0.2">
      <c r="B4681" s="27"/>
    </row>
    <row r="4682" spans="2:2" x14ac:dyDescent="0.2">
      <c r="B4682" s="27"/>
    </row>
    <row r="4683" spans="2:2" x14ac:dyDescent="0.2">
      <c r="B4683" s="27"/>
    </row>
    <row r="4684" spans="2:2" x14ac:dyDescent="0.2">
      <c r="B4684" s="27"/>
    </row>
    <row r="4685" spans="2:2" x14ac:dyDescent="0.2">
      <c r="B4685" s="27"/>
    </row>
    <row r="4686" spans="2:2" x14ac:dyDescent="0.2">
      <c r="B4686" s="27"/>
    </row>
    <row r="4687" spans="2:2" x14ac:dyDescent="0.2">
      <c r="B4687" s="27"/>
    </row>
    <row r="4688" spans="2:2" x14ac:dyDescent="0.2">
      <c r="B4688" s="27"/>
    </row>
    <row r="4689" spans="2:2" x14ac:dyDescent="0.2">
      <c r="B4689" s="27"/>
    </row>
    <row r="4690" spans="2:2" x14ac:dyDescent="0.2">
      <c r="B4690" s="27"/>
    </row>
    <row r="4691" spans="2:2" x14ac:dyDescent="0.2">
      <c r="B4691" s="27"/>
    </row>
    <row r="4692" spans="2:2" x14ac:dyDescent="0.2">
      <c r="B4692" s="27"/>
    </row>
    <row r="4693" spans="2:2" x14ac:dyDescent="0.2">
      <c r="B4693" s="27"/>
    </row>
    <row r="4694" spans="2:2" x14ac:dyDescent="0.2">
      <c r="B4694" s="27"/>
    </row>
    <row r="4695" spans="2:2" x14ac:dyDescent="0.2">
      <c r="B4695" s="27"/>
    </row>
    <row r="4696" spans="2:2" x14ac:dyDescent="0.2">
      <c r="B4696" s="27"/>
    </row>
    <row r="4697" spans="2:2" x14ac:dyDescent="0.2">
      <c r="B4697" s="27"/>
    </row>
    <row r="4698" spans="2:2" x14ac:dyDescent="0.2">
      <c r="B4698" s="27"/>
    </row>
    <row r="4699" spans="2:2" x14ac:dyDescent="0.2">
      <c r="B4699" s="27"/>
    </row>
    <row r="4700" spans="2:2" x14ac:dyDescent="0.2">
      <c r="B4700" s="27"/>
    </row>
    <row r="4701" spans="2:2" x14ac:dyDescent="0.2">
      <c r="B4701" s="27"/>
    </row>
    <row r="4702" spans="2:2" x14ac:dyDescent="0.2">
      <c r="B4702" s="27"/>
    </row>
    <row r="4703" spans="2:2" x14ac:dyDescent="0.2">
      <c r="B4703" s="27"/>
    </row>
    <row r="4704" spans="2:2" x14ac:dyDescent="0.2">
      <c r="B4704" s="27"/>
    </row>
    <row r="4705" spans="2:2" x14ac:dyDescent="0.2">
      <c r="B4705" s="27"/>
    </row>
    <row r="4706" spans="2:2" x14ac:dyDescent="0.2">
      <c r="B4706" s="27"/>
    </row>
    <row r="4707" spans="2:2" x14ac:dyDescent="0.2">
      <c r="B4707" s="27"/>
    </row>
    <row r="4708" spans="2:2" x14ac:dyDescent="0.2">
      <c r="B4708" s="27"/>
    </row>
    <row r="4709" spans="2:2" x14ac:dyDescent="0.2">
      <c r="B4709" s="27"/>
    </row>
    <row r="4710" spans="2:2" x14ac:dyDescent="0.2">
      <c r="B4710" s="27"/>
    </row>
    <row r="4711" spans="2:2" x14ac:dyDescent="0.2">
      <c r="B4711" s="27"/>
    </row>
    <row r="4712" spans="2:2" x14ac:dyDescent="0.2">
      <c r="B4712" s="27"/>
    </row>
    <row r="4713" spans="2:2" x14ac:dyDescent="0.2">
      <c r="B4713" s="27"/>
    </row>
    <row r="4714" spans="2:2" x14ac:dyDescent="0.2">
      <c r="B4714" s="27"/>
    </row>
    <row r="4715" spans="2:2" x14ac:dyDescent="0.2">
      <c r="B4715" s="27"/>
    </row>
    <row r="4716" spans="2:2" x14ac:dyDescent="0.2">
      <c r="B4716" s="27"/>
    </row>
    <row r="4717" spans="2:2" x14ac:dyDescent="0.2">
      <c r="B4717" s="27"/>
    </row>
    <row r="4718" spans="2:2" x14ac:dyDescent="0.2">
      <c r="B4718" s="27"/>
    </row>
    <row r="4719" spans="2:2" x14ac:dyDescent="0.2">
      <c r="B4719" s="27"/>
    </row>
    <row r="4720" spans="2:2" x14ac:dyDescent="0.2">
      <c r="B4720" s="27"/>
    </row>
    <row r="4721" spans="2:2" x14ac:dyDescent="0.2">
      <c r="B4721" s="27"/>
    </row>
    <row r="4722" spans="2:2" x14ac:dyDescent="0.2">
      <c r="B4722" s="27"/>
    </row>
    <row r="4723" spans="2:2" x14ac:dyDescent="0.2">
      <c r="B4723" s="27"/>
    </row>
    <row r="4724" spans="2:2" x14ac:dyDescent="0.2">
      <c r="B4724" s="27"/>
    </row>
    <row r="4725" spans="2:2" x14ac:dyDescent="0.2">
      <c r="B4725" s="27"/>
    </row>
    <row r="4726" spans="2:2" x14ac:dyDescent="0.2">
      <c r="B4726" s="27"/>
    </row>
    <row r="4727" spans="2:2" x14ac:dyDescent="0.2">
      <c r="B4727" s="27"/>
    </row>
    <row r="4728" spans="2:2" x14ac:dyDescent="0.2">
      <c r="B4728" s="27"/>
    </row>
    <row r="4729" spans="2:2" x14ac:dyDescent="0.2">
      <c r="B4729" s="27"/>
    </row>
    <row r="4730" spans="2:2" x14ac:dyDescent="0.2">
      <c r="B4730" s="27"/>
    </row>
    <row r="4731" spans="2:2" x14ac:dyDescent="0.2">
      <c r="B4731" s="27"/>
    </row>
    <row r="4732" spans="2:2" x14ac:dyDescent="0.2">
      <c r="B4732" s="27"/>
    </row>
    <row r="4733" spans="2:2" x14ac:dyDescent="0.2">
      <c r="B4733" s="27"/>
    </row>
    <row r="4734" spans="2:2" x14ac:dyDescent="0.2">
      <c r="B4734" s="27"/>
    </row>
    <row r="4735" spans="2:2" x14ac:dyDescent="0.2">
      <c r="B4735" s="27"/>
    </row>
    <row r="4736" spans="2:2" x14ac:dyDescent="0.2">
      <c r="B4736" s="27"/>
    </row>
    <row r="4737" spans="2:2" x14ac:dyDescent="0.2">
      <c r="B4737" s="27"/>
    </row>
    <row r="4738" spans="2:2" x14ac:dyDescent="0.2">
      <c r="B4738" s="27"/>
    </row>
    <row r="4739" spans="2:2" x14ac:dyDescent="0.2">
      <c r="B4739" s="27"/>
    </row>
    <row r="4740" spans="2:2" x14ac:dyDescent="0.2">
      <c r="B4740" s="27"/>
    </row>
    <row r="4741" spans="2:2" x14ac:dyDescent="0.2">
      <c r="B4741" s="27"/>
    </row>
    <row r="4742" spans="2:2" x14ac:dyDescent="0.2">
      <c r="B4742" s="27"/>
    </row>
    <row r="4743" spans="2:2" x14ac:dyDescent="0.2">
      <c r="B4743" s="27"/>
    </row>
    <row r="4744" spans="2:2" x14ac:dyDescent="0.2">
      <c r="B4744" s="27"/>
    </row>
    <row r="4745" spans="2:2" x14ac:dyDescent="0.2">
      <c r="B4745" s="27"/>
    </row>
    <row r="4746" spans="2:2" x14ac:dyDescent="0.2">
      <c r="B4746" s="27"/>
    </row>
    <row r="4747" spans="2:2" x14ac:dyDescent="0.2">
      <c r="B4747" s="27"/>
    </row>
    <row r="4748" spans="2:2" x14ac:dyDescent="0.2">
      <c r="B4748" s="27"/>
    </row>
    <row r="4749" spans="2:2" x14ac:dyDescent="0.2">
      <c r="B4749" s="27"/>
    </row>
    <row r="4750" spans="2:2" x14ac:dyDescent="0.2">
      <c r="B4750" s="27"/>
    </row>
    <row r="4751" spans="2:2" x14ac:dyDescent="0.2">
      <c r="B4751" s="27"/>
    </row>
    <row r="4752" spans="2:2" x14ac:dyDescent="0.2">
      <c r="B4752" s="27"/>
    </row>
    <row r="4753" spans="2:2" x14ac:dyDescent="0.2">
      <c r="B4753" s="27"/>
    </row>
    <row r="4754" spans="2:2" x14ac:dyDescent="0.2">
      <c r="B4754" s="27"/>
    </row>
    <row r="4755" spans="2:2" x14ac:dyDescent="0.2">
      <c r="B4755" s="27"/>
    </row>
    <row r="4756" spans="2:2" x14ac:dyDescent="0.2">
      <c r="B4756" s="27"/>
    </row>
    <row r="4757" spans="2:2" x14ac:dyDescent="0.2">
      <c r="B4757" s="27"/>
    </row>
    <row r="4758" spans="2:2" x14ac:dyDescent="0.2">
      <c r="B4758" s="27"/>
    </row>
    <row r="4759" spans="2:2" x14ac:dyDescent="0.2">
      <c r="B4759" s="27"/>
    </row>
    <row r="4760" spans="2:2" x14ac:dyDescent="0.2">
      <c r="B4760" s="27"/>
    </row>
    <row r="4761" spans="2:2" x14ac:dyDescent="0.2">
      <c r="B4761" s="27"/>
    </row>
    <row r="4762" spans="2:2" x14ac:dyDescent="0.2">
      <c r="B4762" s="27"/>
    </row>
    <row r="4763" spans="2:2" x14ac:dyDescent="0.2">
      <c r="B4763" s="27"/>
    </row>
    <row r="4764" spans="2:2" x14ac:dyDescent="0.2">
      <c r="B4764" s="27"/>
    </row>
    <row r="4765" spans="2:2" x14ac:dyDescent="0.2">
      <c r="B4765" s="27"/>
    </row>
    <row r="4766" spans="2:2" x14ac:dyDescent="0.2">
      <c r="B4766" s="27"/>
    </row>
    <row r="4767" spans="2:2" x14ac:dyDescent="0.2">
      <c r="B4767" s="27"/>
    </row>
    <row r="4768" spans="2:2" x14ac:dyDescent="0.2">
      <c r="B4768" s="27"/>
    </row>
    <row r="4769" spans="2:2" x14ac:dyDescent="0.2">
      <c r="B4769" s="27"/>
    </row>
    <row r="4770" spans="2:2" x14ac:dyDescent="0.2">
      <c r="B4770" s="27"/>
    </row>
    <row r="4771" spans="2:2" x14ac:dyDescent="0.2">
      <c r="B4771" s="27"/>
    </row>
    <row r="4772" spans="2:2" x14ac:dyDescent="0.2">
      <c r="B4772" s="27"/>
    </row>
    <row r="4773" spans="2:2" x14ac:dyDescent="0.2">
      <c r="B4773" s="27"/>
    </row>
    <row r="4774" spans="2:2" x14ac:dyDescent="0.2">
      <c r="B4774" s="27"/>
    </row>
    <row r="4775" spans="2:2" x14ac:dyDescent="0.2">
      <c r="B4775" s="27"/>
    </row>
    <row r="4776" spans="2:2" x14ac:dyDescent="0.2">
      <c r="B4776" s="27"/>
    </row>
    <row r="4777" spans="2:2" x14ac:dyDescent="0.2">
      <c r="B4777" s="27"/>
    </row>
    <row r="4778" spans="2:2" x14ac:dyDescent="0.2">
      <c r="B4778" s="27"/>
    </row>
    <row r="4779" spans="2:2" x14ac:dyDescent="0.2">
      <c r="B4779" s="27"/>
    </row>
    <row r="4780" spans="2:2" x14ac:dyDescent="0.2">
      <c r="B4780" s="27"/>
    </row>
    <row r="4781" spans="2:2" x14ac:dyDescent="0.2">
      <c r="B4781" s="27"/>
    </row>
    <row r="4782" spans="2:2" x14ac:dyDescent="0.2">
      <c r="B4782" s="27"/>
    </row>
    <row r="4783" spans="2:2" x14ac:dyDescent="0.2">
      <c r="B4783" s="27"/>
    </row>
    <row r="4784" spans="2:2" x14ac:dyDescent="0.2">
      <c r="B4784" s="27"/>
    </row>
    <row r="4785" spans="2:2" x14ac:dyDescent="0.2">
      <c r="B4785" s="27"/>
    </row>
    <row r="4786" spans="2:2" x14ac:dyDescent="0.2">
      <c r="B4786" s="27"/>
    </row>
    <row r="4787" spans="2:2" x14ac:dyDescent="0.2">
      <c r="B4787" s="27"/>
    </row>
    <row r="4788" spans="2:2" x14ac:dyDescent="0.2">
      <c r="B4788" s="27"/>
    </row>
    <row r="4789" spans="2:2" x14ac:dyDescent="0.2">
      <c r="B4789" s="27"/>
    </row>
    <row r="4790" spans="2:2" x14ac:dyDescent="0.2">
      <c r="B4790" s="27"/>
    </row>
    <row r="4791" spans="2:2" x14ac:dyDescent="0.2">
      <c r="B4791" s="27"/>
    </row>
    <row r="4792" spans="2:2" x14ac:dyDescent="0.2">
      <c r="B4792" s="27"/>
    </row>
    <row r="4793" spans="2:2" x14ac:dyDescent="0.2">
      <c r="B4793" s="27"/>
    </row>
    <row r="4794" spans="2:2" x14ac:dyDescent="0.2">
      <c r="B4794" s="27"/>
    </row>
    <row r="4795" spans="2:2" x14ac:dyDescent="0.2">
      <c r="B4795" s="27"/>
    </row>
    <row r="4796" spans="2:2" x14ac:dyDescent="0.2">
      <c r="B4796" s="27"/>
    </row>
    <row r="4797" spans="2:2" x14ac:dyDescent="0.2">
      <c r="B4797" s="27"/>
    </row>
    <row r="4798" spans="2:2" x14ac:dyDescent="0.2">
      <c r="B4798" s="27"/>
    </row>
    <row r="4799" spans="2:2" x14ac:dyDescent="0.2">
      <c r="B4799" s="27"/>
    </row>
    <row r="4800" spans="2:2" x14ac:dyDescent="0.2">
      <c r="B4800" s="27"/>
    </row>
    <row r="4801" spans="2:2" x14ac:dyDescent="0.2">
      <c r="B4801" s="27"/>
    </row>
    <row r="4802" spans="2:2" x14ac:dyDescent="0.2">
      <c r="B4802" s="27"/>
    </row>
    <row r="4803" spans="2:2" x14ac:dyDescent="0.2">
      <c r="B4803" s="27"/>
    </row>
    <row r="4804" spans="2:2" x14ac:dyDescent="0.2">
      <c r="B4804" s="27"/>
    </row>
    <row r="4805" spans="2:2" x14ac:dyDescent="0.2">
      <c r="B4805" s="27"/>
    </row>
    <row r="4806" spans="2:2" x14ac:dyDescent="0.2">
      <c r="B4806" s="27"/>
    </row>
    <row r="4807" spans="2:2" x14ac:dyDescent="0.2">
      <c r="B4807" s="27"/>
    </row>
    <row r="4808" spans="2:2" x14ac:dyDescent="0.2">
      <c r="B4808" s="27"/>
    </row>
    <row r="4809" spans="2:2" x14ac:dyDescent="0.2">
      <c r="B4809" s="27"/>
    </row>
    <row r="4810" spans="2:2" x14ac:dyDescent="0.2">
      <c r="B4810" s="27"/>
    </row>
    <row r="4811" spans="2:2" x14ac:dyDescent="0.2">
      <c r="B4811" s="27"/>
    </row>
    <row r="4812" spans="2:2" x14ac:dyDescent="0.2">
      <c r="B4812" s="27"/>
    </row>
    <row r="4813" spans="2:2" x14ac:dyDescent="0.2">
      <c r="B4813" s="27"/>
    </row>
    <row r="4814" spans="2:2" x14ac:dyDescent="0.2">
      <c r="B4814" s="27"/>
    </row>
    <row r="4815" spans="2:2" x14ac:dyDescent="0.2">
      <c r="B4815" s="27"/>
    </row>
    <row r="4816" spans="2:2" x14ac:dyDescent="0.2">
      <c r="B4816" s="27"/>
    </row>
    <row r="4817" spans="2:2" x14ac:dyDescent="0.2">
      <c r="B4817" s="27"/>
    </row>
    <row r="4818" spans="2:2" x14ac:dyDescent="0.2">
      <c r="B4818" s="27"/>
    </row>
    <row r="4819" spans="2:2" x14ac:dyDescent="0.2">
      <c r="B4819" s="27"/>
    </row>
    <row r="4820" spans="2:2" x14ac:dyDescent="0.2">
      <c r="B4820" s="27"/>
    </row>
    <row r="4821" spans="2:2" x14ac:dyDescent="0.2">
      <c r="B4821" s="27"/>
    </row>
    <row r="4822" spans="2:2" x14ac:dyDescent="0.2">
      <c r="B4822" s="27"/>
    </row>
    <row r="4823" spans="2:2" x14ac:dyDescent="0.2">
      <c r="B4823" s="27"/>
    </row>
    <row r="4824" spans="2:2" x14ac:dyDescent="0.2">
      <c r="B4824" s="27"/>
    </row>
    <row r="4825" spans="2:2" x14ac:dyDescent="0.2">
      <c r="B4825" s="27"/>
    </row>
    <row r="4826" spans="2:2" x14ac:dyDescent="0.2">
      <c r="B4826" s="27"/>
    </row>
    <row r="4827" spans="2:2" x14ac:dyDescent="0.2">
      <c r="B4827" s="27"/>
    </row>
    <row r="4828" spans="2:2" x14ac:dyDescent="0.2">
      <c r="B4828" s="27"/>
    </row>
    <row r="4829" spans="2:2" x14ac:dyDescent="0.2">
      <c r="B4829" s="27"/>
    </row>
    <row r="4830" spans="2:2" x14ac:dyDescent="0.2">
      <c r="B4830" s="27"/>
    </row>
    <row r="4831" spans="2:2" x14ac:dyDescent="0.2">
      <c r="B4831" s="27"/>
    </row>
    <row r="4832" spans="2:2" x14ac:dyDescent="0.2">
      <c r="B4832" s="27"/>
    </row>
    <row r="4833" spans="2:2" x14ac:dyDescent="0.2">
      <c r="B4833" s="27"/>
    </row>
    <row r="4834" spans="2:2" x14ac:dyDescent="0.2">
      <c r="B4834" s="27"/>
    </row>
    <row r="4835" spans="2:2" x14ac:dyDescent="0.2">
      <c r="B4835" s="27"/>
    </row>
    <row r="4836" spans="2:2" x14ac:dyDescent="0.2">
      <c r="B4836" s="27"/>
    </row>
    <row r="4837" spans="2:2" x14ac:dyDescent="0.2">
      <c r="B4837" s="27"/>
    </row>
    <row r="4838" spans="2:2" x14ac:dyDescent="0.2">
      <c r="B4838" s="27"/>
    </row>
    <row r="4839" spans="2:2" x14ac:dyDescent="0.2">
      <c r="B4839" s="27"/>
    </row>
    <row r="4840" spans="2:2" x14ac:dyDescent="0.2">
      <c r="B4840" s="27"/>
    </row>
    <row r="4841" spans="2:2" x14ac:dyDescent="0.2">
      <c r="B4841" s="27"/>
    </row>
    <row r="4842" spans="2:2" x14ac:dyDescent="0.2">
      <c r="B4842" s="27"/>
    </row>
    <row r="4843" spans="2:2" x14ac:dyDescent="0.2">
      <c r="B4843" s="27"/>
    </row>
    <row r="4844" spans="2:2" x14ac:dyDescent="0.2">
      <c r="B4844" s="27"/>
    </row>
    <row r="4845" spans="2:2" x14ac:dyDescent="0.2">
      <c r="B4845" s="27"/>
    </row>
    <row r="4846" spans="2:2" x14ac:dyDescent="0.2">
      <c r="B4846" s="27"/>
    </row>
    <row r="4847" spans="2:2" x14ac:dyDescent="0.2">
      <c r="B4847" s="27"/>
    </row>
    <row r="4848" spans="2:2" x14ac:dyDescent="0.2">
      <c r="B4848" s="27"/>
    </row>
    <row r="4849" spans="2:2" x14ac:dyDescent="0.2">
      <c r="B4849" s="27"/>
    </row>
    <row r="4850" spans="2:2" x14ac:dyDescent="0.2">
      <c r="B4850" s="27"/>
    </row>
    <row r="4851" spans="2:2" x14ac:dyDescent="0.2">
      <c r="B4851" s="27"/>
    </row>
    <row r="4852" spans="2:2" x14ac:dyDescent="0.2">
      <c r="B4852" s="27"/>
    </row>
    <row r="4853" spans="2:2" x14ac:dyDescent="0.2">
      <c r="B4853" s="27"/>
    </row>
    <row r="4854" spans="2:2" x14ac:dyDescent="0.2">
      <c r="B4854" s="27"/>
    </row>
    <row r="4855" spans="2:2" x14ac:dyDescent="0.2">
      <c r="B4855" s="27"/>
    </row>
    <row r="4856" spans="2:2" x14ac:dyDescent="0.2">
      <c r="B4856" s="27"/>
    </row>
    <row r="4857" spans="2:2" x14ac:dyDescent="0.2">
      <c r="B4857" s="27"/>
    </row>
    <row r="4858" spans="2:2" x14ac:dyDescent="0.2">
      <c r="B4858" s="27"/>
    </row>
    <row r="4859" spans="2:2" x14ac:dyDescent="0.2">
      <c r="B4859" s="27"/>
    </row>
    <row r="4860" spans="2:2" x14ac:dyDescent="0.2">
      <c r="B4860" s="27"/>
    </row>
    <row r="4861" spans="2:2" x14ac:dyDescent="0.2">
      <c r="B4861" s="27"/>
    </row>
    <row r="4862" spans="2:2" x14ac:dyDescent="0.2">
      <c r="B4862" s="27"/>
    </row>
    <row r="4863" spans="2:2" x14ac:dyDescent="0.2">
      <c r="B4863" s="27"/>
    </row>
    <row r="4864" spans="2:2" x14ac:dyDescent="0.2">
      <c r="B4864" s="27"/>
    </row>
    <row r="4865" spans="2:2" x14ac:dyDescent="0.2">
      <c r="B4865" s="27"/>
    </row>
    <row r="4866" spans="2:2" x14ac:dyDescent="0.2">
      <c r="B4866" s="27"/>
    </row>
    <row r="4867" spans="2:2" x14ac:dyDescent="0.2">
      <c r="B4867" s="27"/>
    </row>
    <row r="4868" spans="2:2" x14ac:dyDescent="0.2">
      <c r="B4868" s="27"/>
    </row>
    <row r="4869" spans="2:2" x14ac:dyDescent="0.2">
      <c r="B4869" s="27"/>
    </row>
    <row r="4870" spans="2:2" x14ac:dyDescent="0.2">
      <c r="B4870" s="27"/>
    </row>
    <row r="4871" spans="2:2" x14ac:dyDescent="0.2">
      <c r="B4871" s="27"/>
    </row>
    <row r="4872" spans="2:2" x14ac:dyDescent="0.2">
      <c r="B4872" s="27"/>
    </row>
    <row r="4873" spans="2:2" x14ac:dyDescent="0.2">
      <c r="B4873" s="27"/>
    </row>
    <row r="4874" spans="2:2" x14ac:dyDescent="0.2">
      <c r="B4874" s="27"/>
    </row>
    <row r="4875" spans="2:2" x14ac:dyDescent="0.2">
      <c r="B4875" s="27"/>
    </row>
    <row r="4876" spans="2:2" x14ac:dyDescent="0.2">
      <c r="B4876" s="27"/>
    </row>
    <row r="4877" spans="2:2" x14ac:dyDescent="0.2">
      <c r="B4877" s="27"/>
    </row>
    <row r="4878" spans="2:2" x14ac:dyDescent="0.2">
      <c r="B4878" s="27"/>
    </row>
    <row r="4879" spans="2:2" x14ac:dyDescent="0.2">
      <c r="B4879" s="27"/>
    </row>
    <row r="4880" spans="2:2" x14ac:dyDescent="0.2">
      <c r="B4880" s="27"/>
    </row>
    <row r="4881" spans="2:2" x14ac:dyDescent="0.2">
      <c r="B4881" s="27"/>
    </row>
    <row r="4882" spans="2:2" x14ac:dyDescent="0.2">
      <c r="B4882" s="27"/>
    </row>
    <row r="4883" spans="2:2" x14ac:dyDescent="0.2">
      <c r="B4883" s="27"/>
    </row>
    <row r="4884" spans="2:2" x14ac:dyDescent="0.2">
      <c r="B4884" s="27"/>
    </row>
    <row r="4885" spans="2:2" x14ac:dyDescent="0.2">
      <c r="B4885" s="27"/>
    </row>
    <row r="4886" spans="2:2" x14ac:dyDescent="0.2">
      <c r="B4886" s="27"/>
    </row>
    <row r="4887" spans="2:2" x14ac:dyDescent="0.2">
      <c r="B4887" s="27"/>
    </row>
    <row r="4888" spans="2:2" x14ac:dyDescent="0.2">
      <c r="B4888" s="27"/>
    </row>
    <row r="4889" spans="2:2" x14ac:dyDescent="0.2">
      <c r="B4889" s="27"/>
    </row>
    <row r="4890" spans="2:2" x14ac:dyDescent="0.2">
      <c r="B4890" s="27"/>
    </row>
    <row r="4891" spans="2:2" x14ac:dyDescent="0.2">
      <c r="B4891" s="27"/>
    </row>
    <row r="4892" spans="2:2" x14ac:dyDescent="0.2">
      <c r="B4892" s="27"/>
    </row>
    <row r="4893" spans="2:2" x14ac:dyDescent="0.2">
      <c r="B4893" s="27"/>
    </row>
    <row r="4894" spans="2:2" x14ac:dyDescent="0.2">
      <c r="B4894" s="27"/>
    </row>
    <row r="4895" spans="2:2" x14ac:dyDescent="0.2">
      <c r="B4895" s="27"/>
    </row>
    <row r="4896" spans="2:2" x14ac:dyDescent="0.2">
      <c r="B4896" s="27"/>
    </row>
    <row r="4897" spans="2:2" x14ac:dyDescent="0.2">
      <c r="B4897" s="27"/>
    </row>
    <row r="4898" spans="2:2" x14ac:dyDescent="0.2">
      <c r="B4898" s="27"/>
    </row>
    <row r="4899" spans="2:2" x14ac:dyDescent="0.2">
      <c r="B4899" s="27"/>
    </row>
    <row r="4900" spans="2:2" x14ac:dyDescent="0.2">
      <c r="B4900" s="27"/>
    </row>
    <row r="4901" spans="2:2" x14ac:dyDescent="0.2">
      <c r="B4901" s="27"/>
    </row>
    <row r="4902" spans="2:2" x14ac:dyDescent="0.2">
      <c r="B4902" s="27"/>
    </row>
    <row r="4903" spans="2:2" x14ac:dyDescent="0.2">
      <c r="B4903" s="27"/>
    </row>
    <row r="4904" spans="2:2" x14ac:dyDescent="0.2">
      <c r="B4904" s="27"/>
    </row>
    <row r="4905" spans="2:2" x14ac:dyDescent="0.2">
      <c r="B4905" s="27"/>
    </row>
    <row r="4906" spans="2:2" x14ac:dyDescent="0.2">
      <c r="B4906" s="27"/>
    </row>
    <row r="4907" spans="2:2" x14ac:dyDescent="0.2">
      <c r="B4907" s="27"/>
    </row>
    <row r="4908" spans="2:2" x14ac:dyDescent="0.2">
      <c r="B4908" s="27"/>
    </row>
    <row r="4909" spans="2:2" x14ac:dyDescent="0.2">
      <c r="B4909" s="27"/>
    </row>
    <row r="4910" spans="2:2" x14ac:dyDescent="0.2">
      <c r="B4910" s="27"/>
    </row>
    <row r="4911" spans="2:2" x14ac:dyDescent="0.2">
      <c r="B4911" s="27"/>
    </row>
    <row r="4912" spans="2:2" x14ac:dyDescent="0.2">
      <c r="B4912" s="27"/>
    </row>
    <row r="4913" spans="2:2" x14ac:dyDescent="0.2">
      <c r="B4913" s="27"/>
    </row>
    <row r="4914" spans="2:2" x14ac:dyDescent="0.2">
      <c r="B4914" s="27"/>
    </row>
    <row r="4915" spans="2:2" x14ac:dyDescent="0.2">
      <c r="B4915" s="27"/>
    </row>
    <row r="4916" spans="2:2" x14ac:dyDescent="0.2">
      <c r="B4916" s="27"/>
    </row>
    <row r="4917" spans="2:2" x14ac:dyDescent="0.2">
      <c r="B4917" s="27"/>
    </row>
    <row r="4918" spans="2:2" x14ac:dyDescent="0.2">
      <c r="B4918" s="27"/>
    </row>
    <row r="4919" spans="2:2" x14ac:dyDescent="0.2">
      <c r="B4919" s="27"/>
    </row>
    <row r="4920" spans="2:2" x14ac:dyDescent="0.2">
      <c r="B4920" s="27"/>
    </row>
    <row r="4921" spans="2:2" x14ac:dyDescent="0.2">
      <c r="B4921" s="27"/>
    </row>
    <row r="4922" spans="2:2" x14ac:dyDescent="0.2">
      <c r="B4922" s="27"/>
    </row>
    <row r="4923" spans="2:2" x14ac:dyDescent="0.2">
      <c r="B4923" s="27"/>
    </row>
    <row r="4924" spans="2:2" x14ac:dyDescent="0.2">
      <c r="B4924" s="27"/>
    </row>
    <row r="4925" spans="2:2" x14ac:dyDescent="0.2">
      <c r="B4925" s="27"/>
    </row>
    <row r="4926" spans="2:2" x14ac:dyDescent="0.2">
      <c r="B4926" s="27"/>
    </row>
    <row r="4927" spans="2:2" x14ac:dyDescent="0.2">
      <c r="B4927" s="27"/>
    </row>
    <row r="4928" spans="2:2" x14ac:dyDescent="0.2">
      <c r="B4928" s="27"/>
    </row>
    <row r="4929" spans="2:2" x14ac:dyDescent="0.2">
      <c r="B4929" s="27"/>
    </row>
    <row r="4930" spans="2:2" x14ac:dyDescent="0.2">
      <c r="B4930" s="27"/>
    </row>
    <row r="4931" spans="2:2" x14ac:dyDescent="0.2">
      <c r="B4931" s="27"/>
    </row>
    <row r="4932" spans="2:2" x14ac:dyDescent="0.2">
      <c r="B4932" s="27"/>
    </row>
    <row r="4933" spans="2:2" x14ac:dyDescent="0.2">
      <c r="B4933" s="27"/>
    </row>
    <row r="4934" spans="2:2" x14ac:dyDescent="0.2">
      <c r="B4934" s="27"/>
    </row>
    <row r="4935" spans="2:2" x14ac:dyDescent="0.2">
      <c r="B4935" s="27"/>
    </row>
    <row r="4936" spans="2:2" x14ac:dyDescent="0.2">
      <c r="B4936" s="27"/>
    </row>
    <row r="4937" spans="2:2" x14ac:dyDescent="0.2">
      <c r="B4937" s="27"/>
    </row>
    <row r="4938" spans="2:2" x14ac:dyDescent="0.2">
      <c r="B4938" s="27"/>
    </row>
    <row r="4939" spans="2:2" x14ac:dyDescent="0.2">
      <c r="B4939" s="27"/>
    </row>
    <row r="4940" spans="2:2" x14ac:dyDescent="0.2">
      <c r="B4940" s="27"/>
    </row>
    <row r="4941" spans="2:2" x14ac:dyDescent="0.2">
      <c r="B4941" s="27"/>
    </row>
    <row r="4942" spans="2:2" x14ac:dyDescent="0.2">
      <c r="B4942" s="27"/>
    </row>
    <row r="4943" spans="2:2" x14ac:dyDescent="0.2">
      <c r="B4943" s="27"/>
    </row>
    <row r="4944" spans="2:2" x14ac:dyDescent="0.2">
      <c r="B4944" s="27"/>
    </row>
    <row r="4945" spans="2:2" x14ac:dyDescent="0.2">
      <c r="B4945" s="27"/>
    </row>
    <row r="4946" spans="2:2" x14ac:dyDescent="0.2">
      <c r="B4946" s="27"/>
    </row>
    <row r="4947" spans="2:2" x14ac:dyDescent="0.2">
      <c r="B4947" s="27"/>
    </row>
    <row r="4948" spans="2:2" x14ac:dyDescent="0.2">
      <c r="B4948" s="27"/>
    </row>
    <row r="4949" spans="2:2" x14ac:dyDescent="0.2">
      <c r="B4949" s="27"/>
    </row>
    <row r="4950" spans="2:2" x14ac:dyDescent="0.2">
      <c r="B4950" s="27"/>
    </row>
    <row r="4951" spans="2:2" x14ac:dyDescent="0.2">
      <c r="B4951" s="27"/>
    </row>
    <row r="4952" spans="2:2" x14ac:dyDescent="0.2">
      <c r="B4952" s="27"/>
    </row>
    <row r="4953" spans="2:2" x14ac:dyDescent="0.2">
      <c r="B4953" s="27"/>
    </row>
    <row r="4954" spans="2:2" x14ac:dyDescent="0.2">
      <c r="B4954" s="27"/>
    </row>
    <row r="4955" spans="2:2" x14ac:dyDescent="0.2">
      <c r="B4955" s="27"/>
    </row>
    <row r="4956" spans="2:2" x14ac:dyDescent="0.2">
      <c r="B4956" s="27"/>
    </row>
    <row r="4957" spans="2:2" x14ac:dyDescent="0.2">
      <c r="B4957" s="27"/>
    </row>
    <row r="4958" spans="2:2" x14ac:dyDescent="0.2">
      <c r="B4958" s="27"/>
    </row>
    <row r="4959" spans="2:2" x14ac:dyDescent="0.2">
      <c r="B4959" s="27"/>
    </row>
    <row r="4960" spans="2:2" x14ac:dyDescent="0.2">
      <c r="B4960" s="27"/>
    </row>
    <row r="4961" spans="2:2" x14ac:dyDescent="0.2">
      <c r="B4961" s="27"/>
    </row>
    <row r="4962" spans="2:2" x14ac:dyDescent="0.2">
      <c r="B4962" s="27"/>
    </row>
    <row r="4963" spans="2:2" x14ac:dyDescent="0.2">
      <c r="B4963" s="27"/>
    </row>
    <row r="4964" spans="2:2" x14ac:dyDescent="0.2">
      <c r="B4964" s="27"/>
    </row>
    <row r="4965" spans="2:2" x14ac:dyDescent="0.2">
      <c r="B4965" s="27"/>
    </row>
    <row r="4966" spans="2:2" x14ac:dyDescent="0.2">
      <c r="B4966" s="27"/>
    </row>
    <row r="4967" spans="2:2" x14ac:dyDescent="0.2">
      <c r="B4967" s="27"/>
    </row>
    <row r="4968" spans="2:2" x14ac:dyDescent="0.2">
      <c r="B4968" s="27"/>
    </row>
    <row r="4969" spans="2:2" x14ac:dyDescent="0.2">
      <c r="B4969" s="27"/>
    </row>
    <row r="4970" spans="2:2" x14ac:dyDescent="0.2">
      <c r="B4970" s="27"/>
    </row>
    <row r="4971" spans="2:2" x14ac:dyDescent="0.2">
      <c r="B4971" s="27"/>
    </row>
    <row r="4972" spans="2:2" x14ac:dyDescent="0.2">
      <c r="B4972" s="27"/>
    </row>
    <row r="4973" spans="2:2" x14ac:dyDescent="0.2">
      <c r="B4973" s="27"/>
    </row>
    <row r="4974" spans="2:2" x14ac:dyDescent="0.2">
      <c r="B4974" s="27"/>
    </row>
    <row r="4975" spans="2:2" x14ac:dyDescent="0.2">
      <c r="B4975" s="27"/>
    </row>
    <row r="4976" spans="2:2" x14ac:dyDescent="0.2">
      <c r="B4976" s="27"/>
    </row>
    <row r="4977" spans="2:2" x14ac:dyDescent="0.2">
      <c r="B4977" s="27"/>
    </row>
    <row r="4978" spans="2:2" x14ac:dyDescent="0.2">
      <c r="B4978" s="27"/>
    </row>
    <row r="4979" spans="2:2" x14ac:dyDescent="0.2">
      <c r="B4979" s="27"/>
    </row>
    <row r="4980" spans="2:2" x14ac:dyDescent="0.2">
      <c r="B4980" s="27"/>
    </row>
    <row r="4981" spans="2:2" x14ac:dyDescent="0.2">
      <c r="B4981" s="27"/>
    </row>
    <row r="4982" spans="2:2" x14ac:dyDescent="0.2">
      <c r="B4982" s="27"/>
    </row>
    <row r="4983" spans="2:2" x14ac:dyDescent="0.2">
      <c r="B4983" s="27"/>
    </row>
    <row r="4984" spans="2:2" x14ac:dyDescent="0.2">
      <c r="B4984" s="27"/>
    </row>
    <row r="4985" spans="2:2" x14ac:dyDescent="0.2">
      <c r="B4985" s="27"/>
    </row>
    <row r="4986" spans="2:2" x14ac:dyDescent="0.2">
      <c r="B4986" s="27"/>
    </row>
    <row r="4987" spans="2:2" x14ac:dyDescent="0.2">
      <c r="B4987" s="27"/>
    </row>
    <row r="4988" spans="2:2" x14ac:dyDescent="0.2">
      <c r="B4988" s="27"/>
    </row>
    <row r="4989" spans="2:2" x14ac:dyDescent="0.2">
      <c r="B4989" s="27"/>
    </row>
    <row r="4990" spans="2:2" x14ac:dyDescent="0.2">
      <c r="B4990" s="27"/>
    </row>
    <row r="4991" spans="2:2" x14ac:dyDescent="0.2">
      <c r="B4991" s="27"/>
    </row>
    <row r="4992" spans="2:2" x14ac:dyDescent="0.2">
      <c r="B4992" s="27"/>
    </row>
    <row r="4993" spans="2:2" x14ac:dyDescent="0.2">
      <c r="B4993" s="27"/>
    </row>
    <row r="4994" spans="2:2" x14ac:dyDescent="0.2">
      <c r="B4994" s="27"/>
    </row>
    <row r="4995" spans="2:2" x14ac:dyDescent="0.2">
      <c r="B4995" s="27"/>
    </row>
    <row r="4996" spans="2:2" x14ac:dyDescent="0.2">
      <c r="B4996" s="27"/>
    </row>
    <row r="4997" spans="2:2" x14ac:dyDescent="0.2">
      <c r="B4997" s="27"/>
    </row>
    <row r="4998" spans="2:2" x14ac:dyDescent="0.2">
      <c r="B4998" s="27"/>
    </row>
    <row r="4999" spans="2:2" x14ac:dyDescent="0.2">
      <c r="B4999" s="27"/>
    </row>
    <row r="5000" spans="2:2" x14ac:dyDescent="0.2">
      <c r="B5000" s="27"/>
    </row>
    <row r="5001" spans="2:2" x14ac:dyDescent="0.2">
      <c r="B5001" s="27"/>
    </row>
    <row r="5002" spans="2:2" x14ac:dyDescent="0.2">
      <c r="B5002" s="27"/>
    </row>
    <row r="5003" spans="2:2" x14ac:dyDescent="0.2">
      <c r="B5003" s="27"/>
    </row>
    <row r="5004" spans="2:2" x14ac:dyDescent="0.2">
      <c r="B5004" s="27"/>
    </row>
    <row r="5005" spans="2:2" x14ac:dyDescent="0.2">
      <c r="B5005" s="27"/>
    </row>
    <row r="5006" spans="2:2" x14ac:dyDescent="0.2">
      <c r="B5006" s="27"/>
    </row>
    <row r="5007" spans="2:2" x14ac:dyDescent="0.2">
      <c r="B5007" s="27"/>
    </row>
    <row r="5008" spans="2:2" x14ac:dyDescent="0.2">
      <c r="B5008" s="27"/>
    </row>
    <row r="5009" spans="2:2" x14ac:dyDescent="0.2">
      <c r="B5009" s="27"/>
    </row>
    <row r="5010" spans="2:2" x14ac:dyDescent="0.2">
      <c r="B5010" s="27"/>
    </row>
    <row r="5011" spans="2:2" x14ac:dyDescent="0.2">
      <c r="B5011" s="27"/>
    </row>
    <row r="5012" spans="2:2" x14ac:dyDescent="0.2">
      <c r="B5012" s="27"/>
    </row>
    <row r="5013" spans="2:2" x14ac:dyDescent="0.2">
      <c r="B5013" s="27"/>
    </row>
    <row r="5014" spans="2:2" x14ac:dyDescent="0.2">
      <c r="B5014" s="27"/>
    </row>
    <row r="5015" spans="2:2" x14ac:dyDescent="0.2">
      <c r="B5015" s="27"/>
    </row>
    <row r="5016" spans="2:2" x14ac:dyDescent="0.2">
      <c r="B5016" s="27"/>
    </row>
    <row r="5017" spans="2:2" x14ac:dyDescent="0.2">
      <c r="B5017" s="27"/>
    </row>
    <row r="5018" spans="2:2" x14ac:dyDescent="0.2">
      <c r="B5018" s="27"/>
    </row>
    <row r="5019" spans="2:2" x14ac:dyDescent="0.2">
      <c r="B5019" s="27"/>
    </row>
    <row r="5020" spans="2:2" x14ac:dyDescent="0.2">
      <c r="B5020" s="27"/>
    </row>
    <row r="5021" spans="2:2" x14ac:dyDescent="0.2">
      <c r="B5021" s="27"/>
    </row>
    <row r="5022" spans="2:2" x14ac:dyDescent="0.2">
      <c r="B5022" s="27"/>
    </row>
    <row r="5023" spans="2:2" x14ac:dyDescent="0.2">
      <c r="B5023" s="27"/>
    </row>
    <row r="5024" spans="2:2" x14ac:dyDescent="0.2">
      <c r="B5024" s="27"/>
    </row>
    <row r="5025" spans="2:2" x14ac:dyDescent="0.2">
      <c r="B5025" s="27"/>
    </row>
    <row r="5026" spans="2:2" x14ac:dyDescent="0.2">
      <c r="B5026" s="27"/>
    </row>
    <row r="5027" spans="2:2" x14ac:dyDescent="0.2">
      <c r="B5027" s="27"/>
    </row>
    <row r="5028" spans="2:2" x14ac:dyDescent="0.2">
      <c r="B5028" s="27"/>
    </row>
    <row r="5029" spans="2:2" x14ac:dyDescent="0.2">
      <c r="B5029" s="27"/>
    </row>
    <row r="5030" spans="2:2" x14ac:dyDescent="0.2">
      <c r="B5030" s="27"/>
    </row>
    <row r="5031" spans="2:2" x14ac:dyDescent="0.2">
      <c r="B5031" s="27"/>
    </row>
    <row r="5032" spans="2:2" x14ac:dyDescent="0.2">
      <c r="B5032" s="27"/>
    </row>
    <row r="5033" spans="2:2" x14ac:dyDescent="0.2">
      <c r="B5033" s="27"/>
    </row>
    <row r="5034" spans="2:2" x14ac:dyDescent="0.2">
      <c r="B5034" s="27"/>
    </row>
    <row r="5035" spans="2:2" x14ac:dyDescent="0.2">
      <c r="B5035" s="27"/>
    </row>
    <row r="5036" spans="2:2" x14ac:dyDescent="0.2">
      <c r="B5036" s="27"/>
    </row>
    <row r="5037" spans="2:2" x14ac:dyDescent="0.2">
      <c r="B5037" s="27"/>
    </row>
    <row r="5038" spans="2:2" x14ac:dyDescent="0.2">
      <c r="B5038" s="27"/>
    </row>
    <row r="5039" spans="2:2" x14ac:dyDescent="0.2">
      <c r="B5039" s="27"/>
    </row>
    <row r="5040" spans="2:2" x14ac:dyDescent="0.2">
      <c r="B5040" s="27"/>
    </row>
    <row r="5041" spans="2:2" x14ac:dyDescent="0.2">
      <c r="B5041" s="27"/>
    </row>
    <row r="5042" spans="2:2" x14ac:dyDescent="0.2">
      <c r="B5042" s="27"/>
    </row>
    <row r="5043" spans="2:2" x14ac:dyDescent="0.2">
      <c r="B5043" s="27"/>
    </row>
    <row r="5044" spans="2:2" x14ac:dyDescent="0.2">
      <c r="B5044" s="27"/>
    </row>
    <row r="5045" spans="2:2" x14ac:dyDescent="0.2">
      <c r="B5045" s="27"/>
    </row>
    <row r="5046" spans="2:2" x14ac:dyDescent="0.2">
      <c r="B5046" s="27"/>
    </row>
    <row r="5047" spans="2:2" x14ac:dyDescent="0.2">
      <c r="B5047" s="27"/>
    </row>
    <row r="5048" spans="2:2" x14ac:dyDescent="0.2">
      <c r="B5048" s="27"/>
    </row>
    <row r="5049" spans="2:2" x14ac:dyDescent="0.2">
      <c r="B5049" s="27"/>
    </row>
    <row r="5050" spans="2:2" x14ac:dyDescent="0.2">
      <c r="B5050" s="27"/>
    </row>
    <row r="5051" spans="2:2" x14ac:dyDescent="0.2">
      <c r="B5051" s="27"/>
    </row>
    <row r="5052" spans="2:2" x14ac:dyDescent="0.2">
      <c r="B5052" s="27"/>
    </row>
    <row r="5053" spans="2:2" x14ac:dyDescent="0.2">
      <c r="B5053" s="27"/>
    </row>
    <row r="5054" spans="2:2" x14ac:dyDescent="0.2">
      <c r="B5054" s="27"/>
    </row>
    <row r="5055" spans="2:2" x14ac:dyDescent="0.2">
      <c r="B5055" s="27"/>
    </row>
    <row r="5056" spans="2:2" x14ac:dyDescent="0.2">
      <c r="B5056" s="27"/>
    </row>
    <row r="5057" spans="2:2" x14ac:dyDescent="0.2">
      <c r="B5057" s="27"/>
    </row>
    <row r="5058" spans="2:2" x14ac:dyDescent="0.2">
      <c r="B5058" s="27"/>
    </row>
    <row r="5059" spans="2:2" x14ac:dyDescent="0.2">
      <c r="B5059" s="27"/>
    </row>
    <row r="5060" spans="2:2" x14ac:dyDescent="0.2">
      <c r="B5060" s="27"/>
    </row>
    <row r="5061" spans="2:2" x14ac:dyDescent="0.2">
      <c r="B5061" s="27"/>
    </row>
    <row r="5062" spans="2:2" x14ac:dyDescent="0.2">
      <c r="B5062" s="27"/>
    </row>
    <row r="5063" spans="2:2" x14ac:dyDescent="0.2">
      <c r="B5063" s="27"/>
    </row>
    <row r="5064" spans="2:2" x14ac:dyDescent="0.2">
      <c r="B5064" s="27"/>
    </row>
    <row r="5065" spans="2:2" x14ac:dyDescent="0.2">
      <c r="B5065" s="27"/>
    </row>
    <row r="5066" spans="2:2" x14ac:dyDescent="0.2">
      <c r="B5066" s="27"/>
    </row>
    <row r="5067" spans="2:2" x14ac:dyDescent="0.2">
      <c r="B5067" s="27"/>
    </row>
    <row r="5068" spans="2:2" x14ac:dyDescent="0.2">
      <c r="B5068" s="27"/>
    </row>
    <row r="5069" spans="2:2" x14ac:dyDescent="0.2">
      <c r="B5069" s="27"/>
    </row>
    <row r="5070" spans="2:2" x14ac:dyDescent="0.2">
      <c r="B5070" s="27"/>
    </row>
    <row r="5071" spans="2:2" x14ac:dyDescent="0.2">
      <c r="B5071" s="27"/>
    </row>
    <row r="5072" spans="2:2" x14ac:dyDescent="0.2">
      <c r="B5072" s="27"/>
    </row>
    <row r="5073" spans="2:2" x14ac:dyDescent="0.2">
      <c r="B5073" s="27"/>
    </row>
    <row r="5074" spans="2:2" x14ac:dyDescent="0.2">
      <c r="B5074" s="27"/>
    </row>
    <row r="5075" spans="2:2" x14ac:dyDescent="0.2">
      <c r="B5075" s="27"/>
    </row>
    <row r="5076" spans="2:2" x14ac:dyDescent="0.2">
      <c r="B5076" s="27"/>
    </row>
    <row r="5077" spans="2:2" x14ac:dyDescent="0.2">
      <c r="B5077" s="27"/>
    </row>
    <row r="5078" spans="2:2" x14ac:dyDescent="0.2">
      <c r="B5078" s="27"/>
    </row>
    <row r="5079" spans="2:2" x14ac:dyDescent="0.2">
      <c r="B5079" s="27"/>
    </row>
    <row r="5080" spans="2:2" x14ac:dyDescent="0.2">
      <c r="B5080" s="27"/>
    </row>
    <row r="5081" spans="2:2" x14ac:dyDescent="0.2">
      <c r="B5081" s="27"/>
    </row>
    <row r="5082" spans="2:2" x14ac:dyDescent="0.2">
      <c r="B5082" s="27"/>
    </row>
    <row r="5083" spans="2:2" x14ac:dyDescent="0.2">
      <c r="B5083" s="27"/>
    </row>
    <row r="5084" spans="2:2" x14ac:dyDescent="0.2">
      <c r="B5084" s="27"/>
    </row>
    <row r="5085" spans="2:2" x14ac:dyDescent="0.2">
      <c r="B5085" s="27"/>
    </row>
    <row r="5086" spans="2:2" x14ac:dyDescent="0.2">
      <c r="B5086" s="27"/>
    </row>
    <row r="5087" spans="2:2" x14ac:dyDescent="0.2">
      <c r="B5087" s="27"/>
    </row>
    <row r="5088" spans="2:2" x14ac:dyDescent="0.2">
      <c r="B5088" s="27"/>
    </row>
    <row r="5089" spans="2:2" x14ac:dyDescent="0.2">
      <c r="B5089" s="27"/>
    </row>
    <row r="5090" spans="2:2" x14ac:dyDescent="0.2">
      <c r="B5090" s="27"/>
    </row>
    <row r="5091" spans="2:2" x14ac:dyDescent="0.2">
      <c r="B5091" s="27"/>
    </row>
    <row r="5092" spans="2:2" x14ac:dyDescent="0.2">
      <c r="B5092" s="27"/>
    </row>
    <row r="5093" spans="2:2" x14ac:dyDescent="0.2">
      <c r="B5093" s="27"/>
    </row>
    <row r="5094" spans="2:2" x14ac:dyDescent="0.2">
      <c r="B5094" s="27"/>
    </row>
    <row r="5095" spans="2:2" x14ac:dyDescent="0.2">
      <c r="B5095" s="27"/>
    </row>
    <row r="5096" spans="2:2" x14ac:dyDescent="0.2">
      <c r="B5096" s="27"/>
    </row>
    <row r="5097" spans="2:2" x14ac:dyDescent="0.2">
      <c r="B5097" s="27"/>
    </row>
    <row r="5098" spans="2:2" x14ac:dyDescent="0.2">
      <c r="B5098" s="27"/>
    </row>
    <row r="5099" spans="2:2" x14ac:dyDescent="0.2">
      <c r="B5099" s="27"/>
    </row>
    <row r="5100" spans="2:2" x14ac:dyDescent="0.2">
      <c r="B5100" s="27"/>
    </row>
    <row r="5101" spans="2:2" x14ac:dyDescent="0.2">
      <c r="B5101" s="27"/>
    </row>
    <row r="5102" spans="2:2" x14ac:dyDescent="0.2">
      <c r="B5102" s="27"/>
    </row>
    <row r="5103" spans="2:2" x14ac:dyDescent="0.2">
      <c r="B5103" s="27"/>
    </row>
    <row r="5104" spans="2:2" x14ac:dyDescent="0.2">
      <c r="B5104" s="27"/>
    </row>
    <row r="5105" spans="2:2" x14ac:dyDescent="0.2">
      <c r="B5105" s="27"/>
    </row>
    <row r="5106" spans="2:2" x14ac:dyDescent="0.2">
      <c r="B5106" s="27"/>
    </row>
    <row r="5107" spans="2:2" x14ac:dyDescent="0.2">
      <c r="B5107" s="27"/>
    </row>
    <row r="5108" spans="2:2" x14ac:dyDescent="0.2">
      <c r="B5108" s="27"/>
    </row>
    <row r="5109" spans="2:2" x14ac:dyDescent="0.2">
      <c r="B5109" s="27"/>
    </row>
    <row r="5110" spans="2:2" x14ac:dyDescent="0.2">
      <c r="B5110" s="27"/>
    </row>
    <row r="5111" spans="2:2" x14ac:dyDescent="0.2">
      <c r="B5111" s="27"/>
    </row>
    <row r="5112" spans="2:2" x14ac:dyDescent="0.2">
      <c r="B5112" s="27"/>
    </row>
    <row r="5113" spans="2:2" x14ac:dyDescent="0.2">
      <c r="B5113" s="27"/>
    </row>
    <row r="5114" spans="2:2" x14ac:dyDescent="0.2">
      <c r="B5114" s="27"/>
    </row>
    <row r="5115" spans="2:2" x14ac:dyDescent="0.2">
      <c r="B5115" s="27"/>
    </row>
    <row r="5116" spans="2:2" x14ac:dyDescent="0.2">
      <c r="B5116" s="27"/>
    </row>
    <row r="5117" spans="2:2" x14ac:dyDescent="0.2">
      <c r="B5117" s="27"/>
    </row>
    <row r="5118" spans="2:2" x14ac:dyDescent="0.2">
      <c r="B5118" s="27"/>
    </row>
    <row r="5119" spans="2:2" x14ac:dyDescent="0.2">
      <c r="B5119" s="27"/>
    </row>
    <row r="5120" spans="2:2" x14ac:dyDescent="0.2">
      <c r="B5120" s="27"/>
    </row>
    <row r="5121" spans="2:2" x14ac:dyDescent="0.2">
      <c r="B5121" s="27"/>
    </row>
    <row r="5122" spans="2:2" x14ac:dyDescent="0.2">
      <c r="B5122" s="27"/>
    </row>
    <row r="5123" spans="2:2" x14ac:dyDescent="0.2">
      <c r="B5123" s="27"/>
    </row>
    <row r="5124" spans="2:2" x14ac:dyDescent="0.2">
      <c r="B5124" s="27"/>
    </row>
    <row r="5125" spans="2:2" x14ac:dyDescent="0.2">
      <c r="B5125" s="27"/>
    </row>
    <row r="5126" spans="2:2" x14ac:dyDescent="0.2">
      <c r="B5126" s="27"/>
    </row>
    <row r="5127" spans="2:2" x14ac:dyDescent="0.2">
      <c r="B5127" s="27"/>
    </row>
    <row r="5128" spans="2:2" x14ac:dyDescent="0.2">
      <c r="B5128" s="27"/>
    </row>
    <row r="5129" spans="2:2" x14ac:dyDescent="0.2">
      <c r="B5129" s="27"/>
    </row>
    <row r="5130" spans="2:2" x14ac:dyDescent="0.2">
      <c r="B5130" s="27"/>
    </row>
    <row r="5131" spans="2:2" x14ac:dyDescent="0.2">
      <c r="B5131" s="27"/>
    </row>
    <row r="5132" spans="2:2" x14ac:dyDescent="0.2">
      <c r="B5132" s="27"/>
    </row>
    <row r="5133" spans="2:2" x14ac:dyDescent="0.2">
      <c r="B5133" s="27"/>
    </row>
    <row r="5134" spans="2:2" x14ac:dyDescent="0.2">
      <c r="B5134" s="27"/>
    </row>
    <row r="5135" spans="2:2" x14ac:dyDescent="0.2">
      <c r="B5135" s="27"/>
    </row>
    <row r="5136" spans="2:2" x14ac:dyDescent="0.2">
      <c r="B5136" s="27"/>
    </row>
    <row r="5137" spans="2:2" x14ac:dyDescent="0.2">
      <c r="B5137" s="27"/>
    </row>
    <row r="5138" spans="2:2" x14ac:dyDescent="0.2">
      <c r="B5138" s="27"/>
    </row>
    <row r="5139" spans="2:2" x14ac:dyDescent="0.2">
      <c r="B5139" s="27"/>
    </row>
    <row r="5140" spans="2:2" x14ac:dyDescent="0.2">
      <c r="B5140" s="27"/>
    </row>
    <row r="5141" spans="2:2" x14ac:dyDescent="0.2">
      <c r="B5141" s="27"/>
    </row>
    <row r="5142" spans="2:2" x14ac:dyDescent="0.2">
      <c r="B5142" s="27"/>
    </row>
    <row r="5143" spans="2:2" x14ac:dyDescent="0.2">
      <c r="B5143" s="27"/>
    </row>
    <row r="5144" spans="2:2" x14ac:dyDescent="0.2">
      <c r="B5144" s="27"/>
    </row>
    <row r="5145" spans="2:2" x14ac:dyDescent="0.2">
      <c r="B5145" s="27"/>
    </row>
    <row r="5146" spans="2:2" x14ac:dyDescent="0.2">
      <c r="B5146" s="27"/>
    </row>
    <row r="5147" spans="2:2" x14ac:dyDescent="0.2">
      <c r="B5147" s="27"/>
    </row>
    <row r="5148" spans="2:2" x14ac:dyDescent="0.2">
      <c r="B5148" s="27"/>
    </row>
    <row r="5149" spans="2:2" x14ac:dyDescent="0.2">
      <c r="B5149" s="27"/>
    </row>
    <row r="5150" spans="2:2" x14ac:dyDescent="0.2">
      <c r="B5150" s="27"/>
    </row>
    <row r="5151" spans="2:2" x14ac:dyDescent="0.2">
      <c r="B5151" s="27"/>
    </row>
    <row r="5152" spans="2:2" x14ac:dyDescent="0.2">
      <c r="B5152" s="27"/>
    </row>
    <row r="5153" spans="2:2" x14ac:dyDescent="0.2">
      <c r="B5153" s="27"/>
    </row>
    <row r="5154" spans="2:2" x14ac:dyDescent="0.2">
      <c r="B5154" s="27"/>
    </row>
    <row r="5155" spans="2:2" x14ac:dyDescent="0.2">
      <c r="B5155" s="27"/>
    </row>
    <row r="5156" spans="2:2" x14ac:dyDescent="0.2">
      <c r="B5156" s="27"/>
    </row>
    <row r="5157" spans="2:2" x14ac:dyDescent="0.2">
      <c r="B5157" s="27"/>
    </row>
    <row r="5158" spans="2:2" x14ac:dyDescent="0.2">
      <c r="B5158" s="27"/>
    </row>
    <row r="5159" spans="2:2" x14ac:dyDescent="0.2">
      <c r="B5159" s="27"/>
    </row>
    <row r="5160" spans="2:2" x14ac:dyDescent="0.2">
      <c r="B5160" s="27"/>
    </row>
    <row r="5161" spans="2:2" x14ac:dyDescent="0.2">
      <c r="B5161" s="27"/>
    </row>
    <row r="5162" spans="2:2" x14ac:dyDescent="0.2">
      <c r="B5162" s="27"/>
    </row>
    <row r="5163" spans="2:2" x14ac:dyDescent="0.2">
      <c r="B5163" s="27"/>
    </row>
    <row r="5164" spans="2:2" x14ac:dyDescent="0.2">
      <c r="B5164" s="27"/>
    </row>
    <row r="5165" spans="2:2" x14ac:dyDescent="0.2">
      <c r="B5165" s="27"/>
    </row>
    <row r="5166" spans="2:2" x14ac:dyDescent="0.2">
      <c r="B5166" s="27"/>
    </row>
    <row r="5167" spans="2:2" x14ac:dyDescent="0.2">
      <c r="B5167" s="27"/>
    </row>
    <row r="5168" spans="2:2" x14ac:dyDescent="0.2">
      <c r="B5168" s="27"/>
    </row>
    <row r="5169" spans="2:2" x14ac:dyDescent="0.2">
      <c r="B5169" s="27"/>
    </row>
    <row r="5170" spans="2:2" x14ac:dyDescent="0.2">
      <c r="B5170" s="27"/>
    </row>
    <row r="5171" spans="2:2" x14ac:dyDescent="0.2">
      <c r="B5171" s="27"/>
    </row>
    <row r="5172" spans="2:2" x14ac:dyDescent="0.2">
      <c r="B5172" s="27"/>
    </row>
    <row r="5173" spans="2:2" x14ac:dyDescent="0.2">
      <c r="B5173" s="27"/>
    </row>
    <row r="5174" spans="2:2" x14ac:dyDescent="0.2">
      <c r="B5174" s="27"/>
    </row>
    <row r="5175" spans="2:2" x14ac:dyDescent="0.2">
      <c r="B5175" s="27"/>
    </row>
    <row r="5176" spans="2:2" x14ac:dyDescent="0.2">
      <c r="B5176" s="27"/>
    </row>
    <row r="5177" spans="2:2" x14ac:dyDescent="0.2">
      <c r="B5177" s="27"/>
    </row>
    <row r="5178" spans="2:2" x14ac:dyDescent="0.2">
      <c r="B5178" s="27"/>
    </row>
    <row r="5179" spans="2:2" x14ac:dyDescent="0.2">
      <c r="B5179" s="27"/>
    </row>
    <row r="5180" spans="2:2" x14ac:dyDescent="0.2">
      <c r="B5180" s="27"/>
    </row>
    <row r="5181" spans="2:2" x14ac:dyDescent="0.2">
      <c r="B5181" s="27"/>
    </row>
    <row r="5182" spans="2:2" x14ac:dyDescent="0.2">
      <c r="B5182" s="27"/>
    </row>
    <row r="5183" spans="2:2" x14ac:dyDescent="0.2">
      <c r="B5183" s="27"/>
    </row>
    <row r="5184" spans="2:2" x14ac:dyDescent="0.2">
      <c r="B5184" s="27"/>
    </row>
    <row r="5185" spans="2:2" x14ac:dyDescent="0.2">
      <c r="B5185" s="27"/>
    </row>
    <row r="5186" spans="2:2" x14ac:dyDescent="0.2">
      <c r="B5186" s="27"/>
    </row>
    <row r="5187" spans="2:2" x14ac:dyDescent="0.2">
      <c r="B5187" s="27"/>
    </row>
    <row r="5188" spans="2:2" x14ac:dyDescent="0.2">
      <c r="B5188" s="27"/>
    </row>
    <row r="5189" spans="2:2" x14ac:dyDescent="0.2">
      <c r="B5189" s="27"/>
    </row>
    <row r="5190" spans="2:2" x14ac:dyDescent="0.2">
      <c r="B5190" s="27"/>
    </row>
    <row r="5191" spans="2:2" x14ac:dyDescent="0.2">
      <c r="B5191" s="27"/>
    </row>
    <row r="5192" spans="2:2" x14ac:dyDescent="0.2">
      <c r="B5192" s="27"/>
    </row>
    <row r="5193" spans="2:2" x14ac:dyDescent="0.2">
      <c r="B5193" s="27"/>
    </row>
    <row r="5194" spans="2:2" x14ac:dyDescent="0.2">
      <c r="B5194" s="27"/>
    </row>
    <row r="5195" spans="2:2" x14ac:dyDescent="0.2">
      <c r="B5195" s="27"/>
    </row>
    <row r="5196" spans="2:2" x14ac:dyDescent="0.2">
      <c r="B5196" s="27"/>
    </row>
    <row r="5197" spans="2:2" x14ac:dyDescent="0.2">
      <c r="B5197" s="27"/>
    </row>
    <row r="5198" spans="2:2" x14ac:dyDescent="0.2">
      <c r="B5198" s="27"/>
    </row>
    <row r="5199" spans="2:2" x14ac:dyDescent="0.2">
      <c r="B5199" s="27"/>
    </row>
    <row r="5200" spans="2:2" x14ac:dyDescent="0.2">
      <c r="B5200" s="27"/>
    </row>
    <row r="5201" spans="2:2" x14ac:dyDescent="0.2">
      <c r="B5201" s="27"/>
    </row>
    <row r="5202" spans="2:2" x14ac:dyDescent="0.2">
      <c r="B5202" s="27"/>
    </row>
    <row r="5203" spans="2:2" x14ac:dyDescent="0.2">
      <c r="B5203" s="27"/>
    </row>
    <row r="5204" spans="2:2" x14ac:dyDescent="0.2">
      <c r="B5204" s="27"/>
    </row>
    <row r="5205" spans="2:2" x14ac:dyDescent="0.2">
      <c r="B5205" s="27"/>
    </row>
    <row r="5206" spans="2:2" x14ac:dyDescent="0.2">
      <c r="B5206" s="27"/>
    </row>
    <row r="5207" spans="2:2" x14ac:dyDescent="0.2">
      <c r="B5207" s="27"/>
    </row>
    <row r="5208" spans="2:2" x14ac:dyDescent="0.2">
      <c r="B5208" s="27"/>
    </row>
    <row r="5209" spans="2:2" x14ac:dyDescent="0.2">
      <c r="B5209" s="27"/>
    </row>
    <row r="5210" spans="2:2" x14ac:dyDescent="0.2">
      <c r="B5210" s="27"/>
    </row>
    <row r="5211" spans="2:2" x14ac:dyDescent="0.2">
      <c r="B5211" s="27"/>
    </row>
    <row r="5212" spans="2:2" x14ac:dyDescent="0.2">
      <c r="B5212" s="27"/>
    </row>
    <row r="5213" spans="2:2" x14ac:dyDescent="0.2">
      <c r="B5213" s="27"/>
    </row>
    <row r="5214" spans="2:2" x14ac:dyDescent="0.2">
      <c r="B5214" s="27"/>
    </row>
    <row r="5215" spans="2:2" x14ac:dyDescent="0.2">
      <c r="B5215" s="27"/>
    </row>
    <row r="5216" spans="2:2" x14ac:dyDescent="0.2">
      <c r="B5216" s="27"/>
    </row>
    <row r="5217" spans="2:2" x14ac:dyDescent="0.2">
      <c r="B5217" s="27"/>
    </row>
    <row r="5218" spans="2:2" x14ac:dyDescent="0.2">
      <c r="B5218" s="27"/>
    </row>
    <row r="5219" spans="2:2" x14ac:dyDescent="0.2">
      <c r="B5219" s="27"/>
    </row>
    <row r="5220" spans="2:2" x14ac:dyDescent="0.2">
      <c r="B5220" s="27"/>
    </row>
    <row r="5221" spans="2:2" x14ac:dyDescent="0.2">
      <c r="B5221" s="27"/>
    </row>
    <row r="5222" spans="2:2" x14ac:dyDescent="0.2">
      <c r="B5222" s="27"/>
    </row>
    <row r="5223" spans="2:2" x14ac:dyDescent="0.2">
      <c r="B5223" s="27"/>
    </row>
    <row r="5224" spans="2:2" x14ac:dyDescent="0.2">
      <c r="B5224" s="27"/>
    </row>
    <row r="5225" spans="2:2" x14ac:dyDescent="0.2">
      <c r="B5225" s="27"/>
    </row>
    <row r="5226" spans="2:2" x14ac:dyDescent="0.2">
      <c r="B5226" s="27"/>
    </row>
    <row r="5227" spans="2:2" x14ac:dyDescent="0.2">
      <c r="B5227" s="27"/>
    </row>
    <row r="5228" spans="2:2" x14ac:dyDescent="0.2">
      <c r="B5228" s="27"/>
    </row>
    <row r="5229" spans="2:2" x14ac:dyDescent="0.2">
      <c r="B5229" s="27"/>
    </row>
    <row r="5230" spans="2:2" x14ac:dyDescent="0.2">
      <c r="B5230" s="27"/>
    </row>
    <row r="5231" spans="2:2" x14ac:dyDescent="0.2">
      <c r="B5231" s="27"/>
    </row>
    <row r="5232" spans="2:2" x14ac:dyDescent="0.2">
      <c r="B5232" s="27"/>
    </row>
    <row r="5233" spans="2:2" x14ac:dyDescent="0.2">
      <c r="B5233" s="27"/>
    </row>
    <row r="5234" spans="2:2" x14ac:dyDescent="0.2">
      <c r="B5234" s="27"/>
    </row>
    <row r="5235" spans="2:2" x14ac:dyDescent="0.2">
      <c r="B5235" s="27"/>
    </row>
    <row r="5236" spans="2:2" x14ac:dyDescent="0.2">
      <c r="B5236" s="27"/>
    </row>
    <row r="5237" spans="2:2" x14ac:dyDescent="0.2">
      <c r="B5237" s="27"/>
    </row>
    <row r="5238" spans="2:2" x14ac:dyDescent="0.2">
      <c r="B5238" s="27"/>
    </row>
    <row r="5239" spans="2:2" x14ac:dyDescent="0.2">
      <c r="B5239" s="27"/>
    </row>
    <row r="5240" spans="2:2" x14ac:dyDescent="0.2">
      <c r="B5240" s="27"/>
    </row>
    <row r="5241" spans="2:2" x14ac:dyDescent="0.2">
      <c r="B5241" s="27"/>
    </row>
    <row r="5242" spans="2:2" x14ac:dyDescent="0.2">
      <c r="B5242" s="27"/>
    </row>
    <row r="5243" spans="2:2" x14ac:dyDescent="0.2">
      <c r="B5243" s="27"/>
    </row>
    <row r="5244" spans="2:2" x14ac:dyDescent="0.2">
      <c r="B5244" s="27"/>
    </row>
    <row r="5245" spans="2:2" x14ac:dyDescent="0.2">
      <c r="B5245" s="27"/>
    </row>
    <row r="5246" spans="2:2" x14ac:dyDescent="0.2">
      <c r="B5246" s="27"/>
    </row>
    <row r="5247" spans="2:2" x14ac:dyDescent="0.2">
      <c r="B5247" s="27"/>
    </row>
    <row r="5248" spans="2:2" x14ac:dyDescent="0.2">
      <c r="B5248" s="27"/>
    </row>
    <row r="5249" spans="2:2" x14ac:dyDescent="0.2">
      <c r="B5249" s="27"/>
    </row>
    <row r="5250" spans="2:2" x14ac:dyDescent="0.2">
      <c r="B5250" s="27"/>
    </row>
    <row r="5251" spans="2:2" x14ac:dyDescent="0.2">
      <c r="B5251" s="27"/>
    </row>
    <row r="5252" spans="2:2" x14ac:dyDescent="0.2">
      <c r="B5252" s="27"/>
    </row>
    <row r="5253" spans="2:2" x14ac:dyDescent="0.2">
      <c r="B5253" s="27"/>
    </row>
    <row r="5254" spans="2:2" x14ac:dyDescent="0.2">
      <c r="B5254" s="27"/>
    </row>
    <row r="5255" spans="2:2" x14ac:dyDescent="0.2">
      <c r="B5255" s="27"/>
    </row>
    <row r="5256" spans="2:2" x14ac:dyDescent="0.2">
      <c r="B5256" s="27"/>
    </row>
    <row r="5257" spans="2:2" x14ac:dyDescent="0.2">
      <c r="B5257" s="27"/>
    </row>
    <row r="5258" spans="2:2" x14ac:dyDescent="0.2">
      <c r="B5258" s="27"/>
    </row>
    <row r="5259" spans="2:2" x14ac:dyDescent="0.2">
      <c r="B5259" s="27"/>
    </row>
    <row r="5260" spans="2:2" x14ac:dyDescent="0.2">
      <c r="B5260" s="27"/>
    </row>
    <row r="5261" spans="2:2" x14ac:dyDescent="0.2">
      <c r="B5261" s="27"/>
    </row>
    <row r="5262" spans="2:2" x14ac:dyDescent="0.2">
      <c r="B5262" s="27"/>
    </row>
    <row r="5263" spans="2:2" x14ac:dyDescent="0.2">
      <c r="B5263" s="27"/>
    </row>
    <row r="5264" spans="2:2" x14ac:dyDescent="0.2">
      <c r="B5264" s="27"/>
    </row>
    <row r="5265" spans="2:2" x14ac:dyDescent="0.2">
      <c r="B5265" s="27"/>
    </row>
    <row r="5266" spans="2:2" x14ac:dyDescent="0.2">
      <c r="B5266" s="27"/>
    </row>
    <row r="5267" spans="2:2" x14ac:dyDescent="0.2">
      <c r="B5267" s="27"/>
    </row>
    <row r="5268" spans="2:2" x14ac:dyDescent="0.2">
      <c r="B5268" s="27"/>
    </row>
    <row r="5269" spans="2:2" x14ac:dyDescent="0.2">
      <c r="B5269" s="27"/>
    </row>
    <row r="5270" spans="2:2" x14ac:dyDescent="0.2">
      <c r="B5270" s="27"/>
    </row>
    <row r="5271" spans="2:2" x14ac:dyDescent="0.2">
      <c r="B5271" s="27"/>
    </row>
    <row r="5272" spans="2:2" x14ac:dyDescent="0.2">
      <c r="B5272" s="27"/>
    </row>
    <row r="5273" spans="2:2" x14ac:dyDescent="0.2">
      <c r="B5273" s="27"/>
    </row>
    <row r="5274" spans="2:2" x14ac:dyDescent="0.2">
      <c r="B5274" s="27"/>
    </row>
    <row r="5275" spans="2:2" x14ac:dyDescent="0.2">
      <c r="B5275" s="27"/>
    </row>
    <row r="5276" spans="2:2" x14ac:dyDescent="0.2">
      <c r="B5276" s="27"/>
    </row>
    <row r="5277" spans="2:2" x14ac:dyDescent="0.2">
      <c r="B5277" s="27"/>
    </row>
    <row r="5278" spans="2:2" x14ac:dyDescent="0.2">
      <c r="B5278" s="27"/>
    </row>
    <row r="5279" spans="2:2" x14ac:dyDescent="0.2">
      <c r="B5279" s="27"/>
    </row>
    <row r="5280" spans="2:2" x14ac:dyDescent="0.2">
      <c r="B5280" s="27"/>
    </row>
    <row r="5281" spans="2:2" x14ac:dyDescent="0.2">
      <c r="B5281" s="27"/>
    </row>
    <row r="5282" spans="2:2" x14ac:dyDescent="0.2">
      <c r="B5282" s="27"/>
    </row>
    <row r="5283" spans="2:2" x14ac:dyDescent="0.2">
      <c r="B5283" s="27"/>
    </row>
    <row r="5284" spans="2:2" x14ac:dyDescent="0.2">
      <c r="B5284" s="27"/>
    </row>
    <row r="5285" spans="2:2" x14ac:dyDescent="0.2">
      <c r="B5285" s="27"/>
    </row>
    <row r="5286" spans="2:2" x14ac:dyDescent="0.2">
      <c r="B5286" s="27"/>
    </row>
    <row r="5287" spans="2:2" x14ac:dyDescent="0.2">
      <c r="B5287" s="27"/>
    </row>
    <row r="5288" spans="2:2" x14ac:dyDescent="0.2">
      <c r="B5288" s="27"/>
    </row>
    <row r="5289" spans="2:2" x14ac:dyDescent="0.2">
      <c r="B5289" s="27"/>
    </row>
    <row r="5290" spans="2:2" x14ac:dyDescent="0.2">
      <c r="B5290" s="27"/>
    </row>
    <row r="5291" spans="2:2" x14ac:dyDescent="0.2">
      <c r="B5291" s="27"/>
    </row>
    <row r="5292" spans="2:2" x14ac:dyDescent="0.2">
      <c r="B5292" s="27"/>
    </row>
    <row r="5293" spans="2:2" x14ac:dyDescent="0.2">
      <c r="B5293" s="27"/>
    </row>
    <row r="5294" spans="2:2" x14ac:dyDescent="0.2">
      <c r="B5294" s="27"/>
    </row>
    <row r="5295" spans="2:2" x14ac:dyDescent="0.2">
      <c r="B5295" s="27"/>
    </row>
    <row r="5296" spans="2:2" x14ac:dyDescent="0.2">
      <c r="B5296" s="27"/>
    </row>
    <row r="5297" spans="2:2" x14ac:dyDescent="0.2">
      <c r="B5297" s="27"/>
    </row>
    <row r="5298" spans="2:2" x14ac:dyDescent="0.2">
      <c r="B5298" s="27"/>
    </row>
    <row r="5299" spans="2:2" x14ac:dyDescent="0.2">
      <c r="B5299" s="27"/>
    </row>
    <row r="5300" spans="2:2" x14ac:dyDescent="0.2">
      <c r="B5300" s="27"/>
    </row>
    <row r="5301" spans="2:2" x14ac:dyDescent="0.2">
      <c r="B5301" s="27"/>
    </row>
    <row r="5302" spans="2:2" x14ac:dyDescent="0.2">
      <c r="B5302" s="27"/>
    </row>
    <row r="5303" spans="2:2" x14ac:dyDescent="0.2">
      <c r="B5303" s="27"/>
    </row>
    <row r="5304" spans="2:2" x14ac:dyDescent="0.2">
      <c r="B5304" s="27"/>
    </row>
    <row r="5305" spans="2:2" x14ac:dyDescent="0.2">
      <c r="B5305" s="27"/>
    </row>
    <row r="5306" spans="2:2" x14ac:dyDescent="0.2">
      <c r="B5306" s="27"/>
    </row>
    <row r="5307" spans="2:2" x14ac:dyDescent="0.2">
      <c r="B5307" s="27"/>
    </row>
    <row r="5308" spans="2:2" x14ac:dyDescent="0.2">
      <c r="B5308" s="27"/>
    </row>
    <row r="5309" spans="2:2" x14ac:dyDescent="0.2">
      <c r="B5309" s="27"/>
    </row>
    <row r="5310" spans="2:2" x14ac:dyDescent="0.2">
      <c r="B5310" s="27"/>
    </row>
    <row r="5311" spans="2:2" x14ac:dyDescent="0.2">
      <c r="B5311" s="27"/>
    </row>
    <row r="5312" spans="2:2" x14ac:dyDescent="0.2">
      <c r="B5312" s="27"/>
    </row>
    <row r="5313" spans="2:2" x14ac:dyDescent="0.2">
      <c r="B5313" s="27"/>
    </row>
    <row r="5314" spans="2:2" x14ac:dyDescent="0.2">
      <c r="B5314" s="27"/>
    </row>
    <row r="5315" spans="2:2" x14ac:dyDescent="0.2">
      <c r="B5315" s="27"/>
    </row>
    <row r="5316" spans="2:2" x14ac:dyDescent="0.2">
      <c r="B5316" s="27"/>
    </row>
    <row r="5317" spans="2:2" x14ac:dyDescent="0.2">
      <c r="B5317" s="27"/>
    </row>
    <row r="5318" spans="2:2" x14ac:dyDescent="0.2">
      <c r="B5318" s="27"/>
    </row>
    <row r="5319" spans="2:2" x14ac:dyDescent="0.2">
      <c r="B5319" s="27"/>
    </row>
    <row r="5320" spans="2:2" x14ac:dyDescent="0.2">
      <c r="B5320" s="27"/>
    </row>
    <row r="5321" spans="2:2" x14ac:dyDescent="0.2">
      <c r="B5321" s="27"/>
    </row>
    <row r="5322" spans="2:2" x14ac:dyDescent="0.2">
      <c r="B5322" s="27"/>
    </row>
    <row r="5323" spans="2:2" x14ac:dyDescent="0.2">
      <c r="B5323" s="27"/>
    </row>
    <row r="5324" spans="2:2" x14ac:dyDescent="0.2">
      <c r="B5324" s="27"/>
    </row>
    <row r="5325" spans="2:2" x14ac:dyDescent="0.2">
      <c r="B5325" s="27"/>
    </row>
    <row r="5326" spans="2:2" x14ac:dyDescent="0.2">
      <c r="B5326" s="27"/>
    </row>
    <row r="5327" spans="2:2" x14ac:dyDescent="0.2">
      <c r="B5327" s="27"/>
    </row>
    <row r="5328" spans="2:2" x14ac:dyDescent="0.2">
      <c r="B5328" s="27"/>
    </row>
    <row r="5329" spans="2:2" x14ac:dyDescent="0.2">
      <c r="B5329" s="27"/>
    </row>
    <row r="5330" spans="2:2" x14ac:dyDescent="0.2">
      <c r="B5330" s="27"/>
    </row>
    <row r="5331" spans="2:2" x14ac:dyDescent="0.2">
      <c r="B5331" s="27"/>
    </row>
    <row r="5332" spans="2:2" x14ac:dyDescent="0.2">
      <c r="B5332" s="27"/>
    </row>
    <row r="5333" spans="2:2" x14ac:dyDescent="0.2">
      <c r="B5333" s="27"/>
    </row>
    <row r="5334" spans="2:2" x14ac:dyDescent="0.2">
      <c r="B5334" s="27"/>
    </row>
    <row r="5335" spans="2:2" x14ac:dyDescent="0.2">
      <c r="B5335" s="27"/>
    </row>
    <row r="5336" spans="2:2" x14ac:dyDescent="0.2">
      <c r="B5336" s="27"/>
    </row>
    <row r="5337" spans="2:2" x14ac:dyDescent="0.2">
      <c r="B5337" s="27"/>
    </row>
    <row r="5338" spans="2:2" x14ac:dyDescent="0.2">
      <c r="B5338" s="27"/>
    </row>
    <row r="5339" spans="2:2" x14ac:dyDescent="0.2">
      <c r="B5339" s="27"/>
    </row>
    <row r="5340" spans="2:2" x14ac:dyDescent="0.2">
      <c r="B5340" s="27"/>
    </row>
    <row r="5341" spans="2:2" x14ac:dyDescent="0.2">
      <c r="B5341" s="27"/>
    </row>
    <row r="5342" spans="2:2" x14ac:dyDescent="0.2">
      <c r="B5342" s="27"/>
    </row>
    <row r="5343" spans="2:2" x14ac:dyDescent="0.2">
      <c r="B5343" s="27"/>
    </row>
    <row r="5344" spans="2:2" x14ac:dyDescent="0.2">
      <c r="B5344" s="27"/>
    </row>
    <row r="5345" spans="2:2" x14ac:dyDescent="0.2">
      <c r="B5345" s="27"/>
    </row>
    <row r="5346" spans="2:2" x14ac:dyDescent="0.2">
      <c r="B5346" s="27"/>
    </row>
    <row r="5347" spans="2:2" x14ac:dyDescent="0.2">
      <c r="B5347" s="27"/>
    </row>
    <row r="5348" spans="2:2" x14ac:dyDescent="0.2">
      <c r="B5348" s="27"/>
    </row>
    <row r="5349" spans="2:2" x14ac:dyDescent="0.2">
      <c r="B5349" s="27"/>
    </row>
    <row r="5350" spans="2:2" x14ac:dyDescent="0.2">
      <c r="B5350" s="27"/>
    </row>
    <row r="5351" spans="2:2" x14ac:dyDescent="0.2">
      <c r="B5351" s="27"/>
    </row>
    <row r="5352" spans="2:2" x14ac:dyDescent="0.2">
      <c r="B5352" s="27"/>
    </row>
    <row r="5353" spans="2:2" x14ac:dyDescent="0.2">
      <c r="B5353" s="27"/>
    </row>
    <row r="5354" spans="2:2" x14ac:dyDescent="0.2">
      <c r="B5354" s="27"/>
    </row>
    <row r="5355" spans="2:2" x14ac:dyDescent="0.2">
      <c r="B5355" s="27"/>
    </row>
    <row r="5356" spans="2:2" x14ac:dyDescent="0.2">
      <c r="B5356" s="27"/>
    </row>
    <row r="5357" spans="2:2" x14ac:dyDescent="0.2">
      <c r="B5357" s="27"/>
    </row>
    <row r="5358" spans="2:2" x14ac:dyDescent="0.2">
      <c r="B5358" s="27"/>
    </row>
    <row r="5359" spans="2:2" x14ac:dyDescent="0.2">
      <c r="B5359" s="27"/>
    </row>
    <row r="5360" spans="2:2" x14ac:dyDescent="0.2">
      <c r="B5360" s="27"/>
    </row>
    <row r="5361" spans="2:2" x14ac:dyDescent="0.2">
      <c r="B5361" s="27"/>
    </row>
    <row r="5362" spans="2:2" x14ac:dyDescent="0.2">
      <c r="B5362" s="27"/>
    </row>
    <row r="5363" spans="2:2" x14ac:dyDescent="0.2">
      <c r="B5363" s="27"/>
    </row>
    <row r="5364" spans="2:2" x14ac:dyDescent="0.2">
      <c r="B5364" s="27"/>
    </row>
    <row r="5365" spans="2:2" x14ac:dyDescent="0.2">
      <c r="B5365" s="27"/>
    </row>
    <row r="5366" spans="2:2" x14ac:dyDescent="0.2">
      <c r="B5366" s="27"/>
    </row>
    <row r="5367" spans="2:2" x14ac:dyDescent="0.2">
      <c r="B5367" s="27"/>
    </row>
    <row r="5368" spans="2:2" x14ac:dyDescent="0.2">
      <c r="B5368" s="27"/>
    </row>
    <row r="5369" spans="2:2" x14ac:dyDescent="0.2">
      <c r="B5369" s="27"/>
    </row>
    <row r="5370" spans="2:2" x14ac:dyDescent="0.2">
      <c r="B5370" s="27"/>
    </row>
    <row r="5371" spans="2:2" x14ac:dyDescent="0.2">
      <c r="B5371" s="27"/>
    </row>
    <row r="5372" spans="2:2" x14ac:dyDescent="0.2">
      <c r="B5372" s="27"/>
    </row>
    <row r="5373" spans="2:2" x14ac:dyDescent="0.2">
      <c r="B5373" s="27"/>
    </row>
    <row r="5374" spans="2:2" x14ac:dyDescent="0.2">
      <c r="B5374" s="27"/>
    </row>
    <row r="5375" spans="2:2" x14ac:dyDescent="0.2">
      <c r="B5375" s="27"/>
    </row>
    <row r="5376" spans="2:2" x14ac:dyDescent="0.2">
      <c r="B5376" s="27"/>
    </row>
    <row r="5377" spans="2:2" x14ac:dyDescent="0.2">
      <c r="B5377" s="27"/>
    </row>
    <row r="5378" spans="2:2" x14ac:dyDescent="0.2">
      <c r="B5378" s="27"/>
    </row>
    <row r="5379" spans="2:2" x14ac:dyDescent="0.2">
      <c r="B5379" s="27"/>
    </row>
    <row r="5380" spans="2:2" x14ac:dyDescent="0.2">
      <c r="B5380" s="27"/>
    </row>
    <row r="5381" spans="2:2" x14ac:dyDescent="0.2">
      <c r="B5381" s="27"/>
    </row>
    <row r="5382" spans="2:2" x14ac:dyDescent="0.2">
      <c r="B5382" s="27"/>
    </row>
    <row r="5383" spans="2:2" x14ac:dyDescent="0.2">
      <c r="B5383" s="27"/>
    </row>
    <row r="5384" spans="2:2" x14ac:dyDescent="0.2">
      <c r="B5384" s="27"/>
    </row>
    <row r="5385" spans="2:2" x14ac:dyDescent="0.2">
      <c r="B5385" s="27"/>
    </row>
    <row r="5386" spans="2:2" x14ac:dyDescent="0.2">
      <c r="B5386" s="27"/>
    </row>
    <row r="5387" spans="2:2" x14ac:dyDescent="0.2">
      <c r="B5387" s="27"/>
    </row>
    <row r="5388" spans="2:2" x14ac:dyDescent="0.2">
      <c r="B5388" s="27"/>
    </row>
    <row r="5389" spans="2:2" x14ac:dyDescent="0.2">
      <c r="B5389" s="27"/>
    </row>
    <row r="5390" spans="2:2" x14ac:dyDescent="0.2">
      <c r="B5390" s="27"/>
    </row>
    <row r="5391" spans="2:2" x14ac:dyDescent="0.2">
      <c r="B5391" s="27"/>
    </row>
    <row r="5392" spans="2:2" x14ac:dyDescent="0.2">
      <c r="B5392" s="27"/>
    </row>
    <row r="5393" spans="2:2" x14ac:dyDescent="0.2">
      <c r="B5393" s="27"/>
    </row>
    <row r="5394" spans="2:2" x14ac:dyDescent="0.2">
      <c r="B5394" s="27"/>
    </row>
    <row r="5395" spans="2:2" x14ac:dyDescent="0.2">
      <c r="B5395" s="27"/>
    </row>
    <row r="5396" spans="2:2" x14ac:dyDescent="0.2">
      <c r="B5396" s="27"/>
    </row>
    <row r="5397" spans="2:2" x14ac:dyDescent="0.2">
      <c r="B5397" s="27"/>
    </row>
    <row r="5398" spans="2:2" x14ac:dyDescent="0.2">
      <c r="B5398" s="27"/>
    </row>
    <row r="5399" spans="2:2" x14ac:dyDescent="0.2">
      <c r="B5399" s="27"/>
    </row>
    <row r="5400" spans="2:2" x14ac:dyDescent="0.2">
      <c r="B5400" s="27"/>
    </row>
    <row r="5401" spans="2:2" x14ac:dyDescent="0.2">
      <c r="B5401" s="27"/>
    </row>
    <row r="5402" spans="2:2" x14ac:dyDescent="0.2">
      <c r="B5402" s="27"/>
    </row>
    <row r="5403" spans="2:2" x14ac:dyDescent="0.2">
      <c r="B5403" s="27"/>
    </row>
    <row r="5404" spans="2:2" x14ac:dyDescent="0.2">
      <c r="B5404" s="27"/>
    </row>
    <row r="5405" spans="2:2" x14ac:dyDescent="0.2">
      <c r="B5405" s="27"/>
    </row>
    <row r="5406" spans="2:2" x14ac:dyDescent="0.2">
      <c r="B5406" s="27"/>
    </row>
    <row r="5407" spans="2:2" x14ac:dyDescent="0.2">
      <c r="B5407" s="27"/>
    </row>
    <row r="5408" spans="2:2" x14ac:dyDescent="0.2">
      <c r="B5408" s="27"/>
    </row>
    <row r="5409" spans="2:2" x14ac:dyDescent="0.2">
      <c r="B5409" s="27"/>
    </row>
    <row r="5410" spans="2:2" x14ac:dyDescent="0.2">
      <c r="B5410" s="27"/>
    </row>
    <row r="5411" spans="2:2" x14ac:dyDescent="0.2">
      <c r="B5411" s="27"/>
    </row>
    <row r="5412" spans="2:2" x14ac:dyDescent="0.2">
      <c r="B5412" s="27"/>
    </row>
    <row r="5413" spans="2:2" x14ac:dyDescent="0.2">
      <c r="B5413" s="27"/>
    </row>
    <row r="5414" spans="2:2" x14ac:dyDescent="0.2">
      <c r="B5414" s="27"/>
    </row>
    <row r="5415" spans="2:2" x14ac:dyDescent="0.2">
      <c r="B5415" s="27"/>
    </row>
    <row r="5416" spans="2:2" x14ac:dyDescent="0.2">
      <c r="B5416" s="27"/>
    </row>
    <row r="5417" spans="2:2" x14ac:dyDescent="0.2">
      <c r="B5417" s="27"/>
    </row>
    <row r="5418" spans="2:2" x14ac:dyDescent="0.2">
      <c r="B5418" s="27"/>
    </row>
    <row r="5419" spans="2:2" x14ac:dyDescent="0.2">
      <c r="B5419" s="27"/>
    </row>
    <row r="5420" spans="2:2" x14ac:dyDescent="0.2">
      <c r="B5420" s="27"/>
    </row>
    <row r="5421" spans="2:2" x14ac:dyDescent="0.2">
      <c r="B5421" s="27"/>
    </row>
    <row r="5422" spans="2:2" x14ac:dyDescent="0.2">
      <c r="B5422" s="27"/>
    </row>
    <row r="5423" spans="2:2" x14ac:dyDescent="0.2">
      <c r="B5423" s="27"/>
    </row>
    <row r="5424" spans="2:2" x14ac:dyDescent="0.2">
      <c r="B5424" s="27"/>
    </row>
    <row r="5425" spans="2:2" x14ac:dyDescent="0.2">
      <c r="B5425" s="27"/>
    </row>
    <row r="5426" spans="2:2" x14ac:dyDescent="0.2">
      <c r="B5426" s="27"/>
    </row>
    <row r="5427" spans="2:2" x14ac:dyDescent="0.2">
      <c r="B5427" s="27"/>
    </row>
    <row r="5428" spans="2:2" x14ac:dyDescent="0.2">
      <c r="B5428" s="27"/>
    </row>
    <row r="5429" spans="2:2" x14ac:dyDescent="0.2">
      <c r="B5429" s="27"/>
    </row>
    <row r="5430" spans="2:2" x14ac:dyDescent="0.2">
      <c r="B5430" s="27"/>
    </row>
    <row r="5431" spans="2:2" x14ac:dyDescent="0.2">
      <c r="B5431" s="27"/>
    </row>
    <row r="5432" spans="2:2" x14ac:dyDescent="0.2">
      <c r="B5432" s="27"/>
    </row>
    <row r="5433" spans="2:2" x14ac:dyDescent="0.2">
      <c r="B5433" s="27"/>
    </row>
    <row r="5434" spans="2:2" x14ac:dyDescent="0.2">
      <c r="B5434" s="27"/>
    </row>
    <row r="5435" spans="2:2" x14ac:dyDescent="0.2">
      <c r="B5435" s="27"/>
    </row>
    <row r="5436" spans="2:2" x14ac:dyDescent="0.2">
      <c r="B5436" s="27"/>
    </row>
    <row r="5437" spans="2:2" x14ac:dyDescent="0.2">
      <c r="B5437" s="27"/>
    </row>
    <row r="5438" spans="2:2" x14ac:dyDescent="0.2">
      <c r="B5438" s="27"/>
    </row>
    <row r="5439" spans="2:2" x14ac:dyDescent="0.2">
      <c r="B5439" s="27"/>
    </row>
    <row r="5440" spans="2:2" x14ac:dyDescent="0.2">
      <c r="B5440" s="27"/>
    </row>
    <row r="5441" spans="2:2" x14ac:dyDescent="0.2">
      <c r="B5441" s="27"/>
    </row>
    <row r="5442" spans="2:2" x14ac:dyDescent="0.2">
      <c r="B5442" s="27"/>
    </row>
    <row r="5443" spans="2:2" x14ac:dyDescent="0.2">
      <c r="B5443" s="27"/>
    </row>
    <row r="5444" spans="2:2" x14ac:dyDescent="0.2">
      <c r="B5444" s="27"/>
    </row>
    <row r="5445" spans="2:2" x14ac:dyDescent="0.2">
      <c r="B5445" s="27"/>
    </row>
    <row r="5446" spans="2:2" x14ac:dyDescent="0.2">
      <c r="B5446" s="27"/>
    </row>
    <row r="5447" spans="2:2" x14ac:dyDescent="0.2">
      <c r="B5447" s="27"/>
    </row>
    <row r="5448" spans="2:2" x14ac:dyDescent="0.2">
      <c r="B5448" s="27"/>
    </row>
    <row r="5449" spans="2:2" x14ac:dyDescent="0.2">
      <c r="B5449" s="27"/>
    </row>
    <row r="5450" spans="2:2" x14ac:dyDescent="0.2">
      <c r="B5450" s="27"/>
    </row>
    <row r="5451" spans="2:2" x14ac:dyDescent="0.2">
      <c r="B5451" s="27"/>
    </row>
    <row r="5452" spans="2:2" x14ac:dyDescent="0.2">
      <c r="B5452" s="27"/>
    </row>
    <row r="5453" spans="2:2" x14ac:dyDescent="0.2">
      <c r="B5453" s="27"/>
    </row>
    <row r="5454" spans="2:2" x14ac:dyDescent="0.2">
      <c r="B5454" s="27"/>
    </row>
    <row r="5455" spans="2:2" x14ac:dyDescent="0.2">
      <c r="B5455" s="27"/>
    </row>
    <row r="5456" spans="2:2" x14ac:dyDescent="0.2">
      <c r="B5456" s="27"/>
    </row>
    <row r="5457" spans="2:2" x14ac:dyDescent="0.2">
      <c r="B5457" s="27"/>
    </row>
    <row r="5458" spans="2:2" x14ac:dyDescent="0.2">
      <c r="B5458" s="27"/>
    </row>
    <row r="5459" spans="2:2" x14ac:dyDescent="0.2">
      <c r="B5459" s="27"/>
    </row>
    <row r="5460" spans="2:2" x14ac:dyDescent="0.2">
      <c r="B5460" s="27"/>
    </row>
    <row r="5461" spans="2:2" x14ac:dyDescent="0.2">
      <c r="B5461" s="27"/>
    </row>
    <row r="5462" spans="2:2" x14ac:dyDescent="0.2">
      <c r="B5462" s="27"/>
    </row>
    <row r="5463" spans="2:2" x14ac:dyDescent="0.2">
      <c r="B5463" s="27"/>
    </row>
    <row r="5464" spans="2:2" x14ac:dyDescent="0.2">
      <c r="B5464" s="27"/>
    </row>
    <row r="5465" spans="2:2" x14ac:dyDescent="0.2">
      <c r="B5465" s="27"/>
    </row>
    <row r="5466" spans="2:2" x14ac:dyDescent="0.2">
      <c r="B5466" s="27"/>
    </row>
    <row r="5467" spans="2:2" x14ac:dyDescent="0.2">
      <c r="B5467" s="27"/>
    </row>
    <row r="5468" spans="2:2" x14ac:dyDescent="0.2">
      <c r="B5468" s="27"/>
    </row>
    <row r="5469" spans="2:2" x14ac:dyDescent="0.2">
      <c r="B5469" s="27"/>
    </row>
    <row r="5470" spans="2:2" x14ac:dyDescent="0.2">
      <c r="B5470" s="27"/>
    </row>
    <row r="5471" spans="2:2" x14ac:dyDescent="0.2">
      <c r="B5471" s="27"/>
    </row>
    <row r="5472" spans="2:2" x14ac:dyDescent="0.2">
      <c r="B5472" s="27"/>
    </row>
    <row r="5473" spans="2:2" x14ac:dyDescent="0.2">
      <c r="B5473" s="27"/>
    </row>
    <row r="5474" spans="2:2" x14ac:dyDescent="0.2">
      <c r="B5474" s="27"/>
    </row>
    <row r="5475" spans="2:2" x14ac:dyDescent="0.2">
      <c r="B5475" s="27"/>
    </row>
    <row r="5476" spans="2:2" x14ac:dyDescent="0.2">
      <c r="B5476" s="27"/>
    </row>
    <row r="5477" spans="2:2" x14ac:dyDescent="0.2">
      <c r="B5477" s="27"/>
    </row>
    <row r="5478" spans="2:2" x14ac:dyDescent="0.2">
      <c r="B5478" s="27"/>
    </row>
    <row r="5479" spans="2:2" x14ac:dyDescent="0.2">
      <c r="B5479" s="27"/>
    </row>
    <row r="5480" spans="2:2" x14ac:dyDescent="0.2">
      <c r="B5480" s="27"/>
    </row>
    <row r="5481" spans="2:2" x14ac:dyDescent="0.2">
      <c r="B5481" s="27"/>
    </row>
    <row r="5482" spans="2:2" x14ac:dyDescent="0.2">
      <c r="B5482" s="27"/>
    </row>
    <row r="5483" spans="2:2" x14ac:dyDescent="0.2">
      <c r="B5483" s="27"/>
    </row>
    <row r="5484" spans="2:2" x14ac:dyDescent="0.2">
      <c r="B5484" s="27"/>
    </row>
    <row r="5485" spans="2:2" x14ac:dyDescent="0.2">
      <c r="B5485" s="27"/>
    </row>
    <row r="5486" spans="2:2" x14ac:dyDescent="0.2">
      <c r="B5486" s="27"/>
    </row>
    <row r="5487" spans="2:2" x14ac:dyDescent="0.2">
      <c r="B5487" s="27"/>
    </row>
    <row r="5488" spans="2:2" x14ac:dyDescent="0.2">
      <c r="B5488" s="27"/>
    </row>
    <row r="5489" spans="2:2" x14ac:dyDescent="0.2">
      <c r="B5489" s="27"/>
    </row>
    <row r="5490" spans="2:2" x14ac:dyDescent="0.2">
      <c r="B5490" s="27"/>
    </row>
    <row r="5491" spans="2:2" x14ac:dyDescent="0.2">
      <c r="B5491" s="27"/>
    </row>
    <row r="5492" spans="2:2" x14ac:dyDescent="0.2">
      <c r="B5492" s="27"/>
    </row>
    <row r="5493" spans="2:2" x14ac:dyDescent="0.2">
      <c r="B5493" s="27"/>
    </row>
    <row r="5494" spans="2:2" x14ac:dyDescent="0.2">
      <c r="B5494" s="27"/>
    </row>
    <row r="5495" spans="2:2" x14ac:dyDescent="0.2">
      <c r="B5495" s="27"/>
    </row>
    <row r="5496" spans="2:2" x14ac:dyDescent="0.2">
      <c r="B5496" s="27"/>
    </row>
    <row r="5497" spans="2:2" x14ac:dyDescent="0.2">
      <c r="B5497" s="27"/>
    </row>
    <row r="5498" spans="2:2" x14ac:dyDescent="0.2">
      <c r="B5498" s="27"/>
    </row>
    <row r="5499" spans="2:2" x14ac:dyDescent="0.2">
      <c r="B5499" s="27"/>
    </row>
    <row r="5500" spans="2:2" x14ac:dyDescent="0.2">
      <c r="B5500" s="27"/>
    </row>
    <row r="5501" spans="2:2" x14ac:dyDescent="0.2">
      <c r="B5501" s="27"/>
    </row>
    <row r="5502" spans="2:2" x14ac:dyDescent="0.2">
      <c r="B5502" s="27"/>
    </row>
    <row r="5503" spans="2:2" x14ac:dyDescent="0.2">
      <c r="B5503" s="27"/>
    </row>
    <row r="5504" spans="2:2" x14ac:dyDescent="0.2">
      <c r="B5504" s="27"/>
    </row>
    <row r="5505" spans="2:2" x14ac:dyDescent="0.2">
      <c r="B5505" s="27"/>
    </row>
    <row r="5506" spans="2:2" x14ac:dyDescent="0.2">
      <c r="B5506" s="27"/>
    </row>
    <row r="5507" spans="2:2" x14ac:dyDescent="0.2">
      <c r="B5507" s="27"/>
    </row>
    <row r="5508" spans="2:2" x14ac:dyDescent="0.2">
      <c r="B5508" s="27"/>
    </row>
    <row r="5509" spans="2:2" x14ac:dyDescent="0.2">
      <c r="B5509" s="27"/>
    </row>
    <row r="5510" spans="2:2" x14ac:dyDescent="0.2">
      <c r="B5510" s="27"/>
    </row>
    <row r="5511" spans="2:2" x14ac:dyDescent="0.2">
      <c r="B5511" s="27"/>
    </row>
    <row r="5512" spans="2:2" x14ac:dyDescent="0.2">
      <c r="B5512" s="27"/>
    </row>
    <row r="5513" spans="2:2" x14ac:dyDescent="0.2">
      <c r="B5513" s="27"/>
    </row>
    <row r="5514" spans="2:2" x14ac:dyDescent="0.2">
      <c r="B5514" s="27"/>
    </row>
    <row r="5515" spans="2:2" x14ac:dyDescent="0.2">
      <c r="B5515" s="27"/>
    </row>
    <row r="5516" spans="2:2" x14ac:dyDescent="0.2">
      <c r="B5516" s="27"/>
    </row>
    <row r="5517" spans="2:2" x14ac:dyDescent="0.2">
      <c r="B5517" s="27"/>
    </row>
    <row r="5518" spans="2:2" x14ac:dyDescent="0.2">
      <c r="B5518" s="27"/>
    </row>
    <row r="5519" spans="2:2" x14ac:dyDescent="0.2">
      <c r="B5519" s="27"/>
    </row>
    <row r="5520" spans="2:2" x14ac:dyDescent="0.2">
      <c r="B5520" s="27"/>
    </row>
    <row r="5521" spans="2:2" x14ac:dyDescent="0.2">
      <c r="B5521" s="27"/>
    </row>
    <row r="5522" spans="2:2" x14ac:dyDescent="0.2">
      <c r="B5522" s="27"/>
    </row>
    <row r="5523" spans="2:2" x14ac:dyDescent="0.2">
      <c r="B5523" s="27"/>
    </row>
    <row r="5524" spans="2:2" x14ac:dyDescent="0.2">
      <c r="B5524" s="27"/>
    </row>
    <row r="5525" spans="2:2" x14ac:dyDescent="0.2">
      <c r="B5525" s="27"/>
    </row>
    <row r="5526" spans="2:2" x14ac:dyDescent="0.2">
      <c r="B5526" s="27"/>
    </row>
    <row r="5527" spans="2:2" x14ac:dyDescent="0.2">
      <c r="B5527" s="27"/>
    </row>
    <row r="5528" spans="2:2" x14ac:dyDescent="0.2">
      <c r="B5528" s="27"/>
    </row>
    <row r="5529" spans="2:2" x14ac:dyDescent="0.2">
      <c r="B5529" s="27"/>
    </row>
    <row r="5530" spans="2:2" x14ac:dyDescent="0.2">
      <c r="B5530" s="27"/>
    </row>
    <row r="5531" spans="2:2" x14ac:dyDescent="0.2">
      <c r="B5531" s="27"/>
    </row>
    <row r="5532" spans="2:2" x14ac:dyDescent="0.2">
      <c r="B5532" s="27"/>
    </row>
    <row r="5533" spans="2:2" x14ac:dyDescent="0.2">
      <c r="B5533" s="27"/>
    </row>
    <row r="5534" spans="2:2" x14ac:dyDescent="0.2">
      <c r="B5534" s="27"/>
    </row>
    <row r="5535" spans="2:2" x14ac:dyDescent="0.2">
      <c r="B5535" s="27"/>
    </row>
    <row r="5536" spans="2:2" x14ac:dyDescent="0.2">
      <c r="B5536" s="27"/>
    </row>
    <row r="5537" spans="2:2" x14ac:dyDescent="0.2">
      <c r="B5537" s="27"/>
    </row>
    <row r="5538" spans="2:2" x14ac:dyDescent="0.2">
      <c r="B5538" s="27"/>
    </row>
    <row r="5539" spans="2:2" x14ac:dyDescent="0.2">
      <c r="B5539" s="27"/>
    </row>
    <row r="5540" spans="2:2" x14ac:dyDescent="0.2">
      <c r="B5540" s="27"/>
    </row>
    <row r="5541" spans="2:2" x14ac:dyDescent="0.2">
      <c r="B5541" s="27"/>
    </row>
    <row r="5542" spans="2:2" x14ac:dyDescent="0.2">
      <c r="B5542" s="27"/>
    </row>
    <row r="5543" spans="2:2" x14ac:dyDescent="0.2">
      <c r="B5543" s="27"/>
    </row>
    <row r="5544" spans="2:2" x14ac:dyDescent="0.2">
      <c r="B5544" s="27"/>
    </row>
    <row r="5545" spans="2:2" x14ac:dyDescent="0.2">
      <c r="B5545" s="27"/>
    </row>
    <row r="5546" spans="2:2" x14ac:dyDescent="0.2">
      <c r="B5546" s="27"/>
    </row>
    <row r="5547" spans="2:2" x14ac:dyDescent="0.2">
      <c r="B5547" s="27"/>
    </row>
    <row r="5548" spans="2:2" x14ac:dyDescent="0.2">
      <c r="B5548" s="27"/>
    </row>
    <row r="5549" spans="2:2" x14ac:dyDescent="0.2">
      <c r="B5549" s="27"/>
    </row>
    <row r="5550" spans="2:2" x14ac:dyDescent="0.2">
      <c r="B5550" s="27"/>
    </row>
    <row r="5551" spans="2:2" x14ac:dyDescent="0.2">
      <c r="B5551" s="27"/>
    </row>
    <row r="5552" spans="2:2" x14ac:dyDescent="0.2">
      <c r="B5552" s="27"/>
    </row>
    <row r="5553" spans="2:2" x14ac:dyDescent="0.2">
      <c r="B5553" s="27"/>
    </row>
    <row r="5554" spans="2:2" x14ac:dyDescent="0.2">
      <c r="B5554" s="27"/>
    </row>
    <row r="5555" spans="2:2" x14ac:dyDescent="0.2">
      <c r="B5555" s="27"/>
    </row>
    <row r="5556" spans="2:2" x14ac:dyDescent="0.2">
      <c r="B5556" s="27"/>
    </row>
    <row r="5557" spans="2:2" x14ac:dyDescent="0.2">
      <c r="B5557" s="27"/>
    </row>
    <row r="5558" spans="2:2" x14ac:dyDescent="0.2">
      <c r="B5558" s="27"/>
    </row>
    <row r="5559" spans="2:2" x14ac:dyDescent="0.2">
      <c r="B5559" s="27"/>
    </row>
    <row r="5560" spans="2:2" x14ac:dyDescent="0.2">
      <c r="B5560" s="27"/>
    </row>
    <row r="5561" spans="2:2" x14ac:dyDescent="0.2">
      <c r="B5561" s="27"/>
    </row>
    <row r="5562" spans="2:2" x14ac:dyDescent="0.2">
      <c r="B5562" s="27"/>
    </row>
    <row r="5563" spans="2:2" x14ac:dyDescent="0.2">
      <c r="B5563" s="27"/>
    </row>
    <row r="5564" spans="2:2" x14ac:dyDescent="0.2">
      <c r="B5564" s="27"/>
    </row>
    <row r="5565" spans="2:2" x14ac:dyDescent="0.2">
      <c r="B5565" s="27"/>
    </row>
    <row r="5566" spans="2:2" x14ac:dyDescent="0.2">
      <c r="B5566" s="27"/>
    </row>
    <row r="5567" spans="2:2" x14ac:dyDescent="0.2">
      <c r="B5567" s="27"/>
    </row>
    <row r="5568" spans="2:2" x14ac:dyDescent="0.2">
      <c r="B5568" s="27"/>
    </row>
    <row r="5569" spans="2:2" x14ac:dyDescent="0.2">
      <c r="B5569" s="27"/>
    </row>
    <row r="5570" spans="2:2" x14ac:dyDescent="0.2">
      <c r="B5570" s="27"/>
    </row>
    <row r="5571" spans="2:2" x14ac:dyDescent="0.2">
      <c r="B5571" s="27"/>
    </row>
    <row r="5572" spans="2:2" x14ac:dyDescent="0.2">
      <c r="B5572" s="27"/>
    </row>
    <row r="5573" spans="2:2" x14ac:dyDescent="0.2">
      <c r="B5573" s="27"/>
    </row>
    <row r="5574" spans="2:2" x14ac:dyDescent="0.2">
      <c r="B5574" s="27"/>
    </row>
    <row r="5575" spans="2:2" x14ac:dyDescent="0.2">
      <c r="B5575" s="27"/>
    </row>
    <row r="5576" spans="2:2" x14ac:dyDescent="0.2">
      <c r="B5576" s="27"/>
    </row>
    <row r="5577" spans="2:2" x14ac:dyDescent="0.2">
      <c r="B5577" s="27"/>
    </row>
    <row r="5578" spans="2:2" x14ac:dyDescent="0.2">
      <c r="B5578" s="27"/>
    </row>
    <row r="5579" spans="2:2" x14ac:dyDescent="0.2">
      <c r="B5579" s="27"/>
    </row>
    <row r="5580" spans="2:2" x14ac:dyDescent="0.2">
      <c r="B5580" s="27"/>
    </row>
    <row r="5581" spans="2:2" x14ac:dyDescent="0.2">
      <c r="B5581" s="27"/>
    </row>
    <row r="5582" spans="2:2" x14ac:dyDescent="0.2">
      <c r="B5582" s="27"/>
    </row>
    <row r="5583" spans="2:2" x14ac:dyDescent="0.2">
      <c r="B5583" s="27"/>
    </row>
    <row r="5584" spans="2:2" x14ac:dyDescent="0.2">
      <c r="B5584" s="27"/>
    </row>
    <row r="5585" spans="2:2" x14ac:dyDescent="0.2">
      <c r="B5585" s="27"/>
    </row>
    <row r="5586" spans="2:2" x14ac:dyDescent="0.2">
      <c r="B5586" s="27"/>
    </row>
    <row r="5587" spans="2:2" x14ac:dyDescent="0.2">
      <c r="B5587" s="27"/>
    </row>
    <row r="5588" spans="2:2" x14ac:dyDescent="0.2">
      <c r="B5588" s="27"/>
    </row>
    <row r="5589" spans="2:2" x14ac:dyDescent="0.2">
      <c r="B5589" s="27"/>
    </row>
    <row r="5590" spans="2:2" x14ac:dyDescent="0.2">
      <c r="B5590" s="27"/>
    </row>
    <row r="5591" spans="2:2" x14ac:dyDescent="0.2">
      <c r="B5591" s="27"/>
    </row>
    <row r="5592" spans="2:2" x14ac:dyDescent="0.2">
      <c r="B5592" s="27"/>
    </row>
    <row r="5593" spans="2:2" x14ac:dyDescent="0.2">
      <c r="B5593" s="27"/>
    </row>
    <row r="5594" spans="2:2" x14ac:dyDescent="0.2">
      <c r="B5594" s="27"/>
    </row>
    <row r="5595" spans="2:2" x14ac:dyDescent="0.2">
      <c r="B5595" s="27"/>
    </row>
    <row r="5596" spans="2:2" x14ac:dyDescent="0.2">
      <c r="B5596" s="27"/>
    </row>
    <row r="5597" spans="2:2" x14ac:dyDescent="0.2">
      <c r="B5597" s="27"/>
    </row>
    <row r="5598" spans="2:2" x14ac:dyDescent="0.2">
      <c r="B5598" s="27"/>
    </row>
    <row r="5599" spans="2:2" x14ac:dyDescent="0.2">
      <c r="B5599" s="27"/>
    </row>
    <row r="5600" spans="2:2" x14ac:dyDescent="0.2">
      <c r="B5600" s="27"/>
    </row>
    <row r="5601" spans="2:2" x14ac:dyDescent="0.2">
      <c r="B5601" s="27"/>
    </row>
    <row r="5602" spans="2:2" x14ac:dyDescent="0.2">
      <c r="B5602" s="27"/>
    </row>
    <row r="5603" spans="2:2" x14ac:dyDescent="0.2">
      <c r="B5603" s="27"/>
    </row>
    <row r="5604" spans="2:2" x14ac:dyDescent="0.2">
      <c r="B5604" s="27"/>
    </row>
    <row r="5605" spans="2:2" x14ac:dyDescent="0.2">
      <c r="B5605" s="27"/>
    </row>
    <row r="5606" spans="2:2" x14ac:dyDescent="0.2">
      <c r="B5606" s="27"/>
    </row>
    <row r="5607" spans="2:2" x14ac:dyDescent="0.2">
      <c r="B5607" s="27"/>
    </row>
    <row r="5608" spans="2:2" x14ac:dyDescent="0.2">
      <c r="B5608" s="27"/>
    </row>
    <row r="5609" spans="2:2" x14ac:dyDescent="0.2">
      <c r="B5609" s="27"/>
    </row>
    <row r="5610" spans="2:2" x14ac:dyDescent="0.2">
      <c r="B5610" s="27"/>
    </row>
    <row r="5611" spans="2:2" x14ac:dyDescent="0.2">
      <c r="B5611" s="27"/>
    </row>
    <row r="5612" spans="2:2" x14ac:dyDescent="0.2">
      <c r="B5612" s="27"/>
    </row>
    <row r="5613" spans="2:2" x14ac:dyDescent="0.2">
      <c r="B5613" s="27"/>
    </row>
    <row r="5614" spans="2:2" x14ac:dyDescent="0.2">
      <c r="B5614" s="27"/>
    </row>
    <row r="5615" spans="2:2" x14ac:dyDescent="0.2">
      <c r="B5615" s="27"/>
    </row>
    <row r="5616" spans="2:2" x14ac:dyDescent="0.2">
      <c r="B5616" s="27"/>
    </row>
    <row r="5617" spans="2:2" x14ac:dyDescent="0.2">
      <c r="B5617" s="27"/>
    </row>
    <row r="5618" spans="2:2" x14ac:dyDescent="0.2">
      <c r="B5618" s="27"/>
    </row>
    <row r="5619" spans="2:2" x14ac:dyDescent="0.2">
      <c r="B5619" s="27"/>
    </row>
    <row r="5620" spans="2:2" x14ac:dyDescent="0.2">
      <c r="B5620" s="27"/>
    </row>
    <row r="5621" spans="2:2" x14ac:dyDescent="0.2">
      <c r="B5621" s="27"/>
    </row>
    <row r="5622" spans="2:2" x14ac:dyDescent="0.2">
      <c r="B5622" s="27"/>
    </row>
    <row r="5623" spans="2:2" x14ac:dyDescent="0.2">
      <c r="B5623" s="27"/>
    </row>
    <row r="5624" spans="2:2" x14ac:dyDescent="0.2">
      <c r="B5624" s="27"/>
    </row>
    <row r="5625" spans="2:2" x14ac:dyDescent="0.2">
      <c r="B5625" s="27"/>
    </row>
    <row r="5626" spans="2:2" x14ac:dyDescent="0.2">
      <c r="B5626" s="27"/>
    </row>
    <row r="5627" spans="2:2" x14ac:dyDescent="0.2">
      <c r="B5627" s="27"/>
    </row>
    <row r="5628" spans="2:2" x14ac:dyDescent="0.2">
      <c r="B5628" s="27"/>
    </row>
    <row r="5629" spans="2:2" x14ac:dyDescent="0.2">
      <c r="B5629" s="27"/>
    </row>
    <row r="5630" spans="2:2" x14ac:dyDescent="0.2">
      <c r="B5630" s="27"/>
    </row>
    <row r="5631" spans="2:2" x14ac:dyDescent="0.2">
      <c r="B5631" s="27"/>
    </row>
    <row r="5632" spans="2:2" x14ac:dyDescent="0.2">
      <c r="B5632" s="27"/>
    </row>
    <row r="5633" spans="2:2" x14ac:dyDescent="0.2">
      <c r="B5633" s="27"/>
    </row>
    <row r="5634" spans="2:2" x14ac:dyDescent="0.2">
      <c r="B5634" s="27"/>
    </row>
    <row r="5635" spans="2:2" x14ac:dyDescent="0.2">
      <c r="B5635" s="27"/>
    </row>
    <row r="5636" spans="2:2" x14ac:dyDescent="0.2">
      <c r="B5636" s="27"/>
    </row>
    <row r="5637" spans="2:2" x14ac:dyDescent="0.2">
      <c r="B5637" s="27"/>
    </row>
    <row r="5638" spans="2:2" x14ac:dyDescent="0.2">
      <c r="B5638" s="27"/>
    </row>
    <row r="5639" spans="2:2" x14ac:dyDescent="0.2">
      <c r="B5639" s="27"/>
    </row>
    <row r="5640" spans="2:2" x14ac:dyDescent="0.2">
      <c r="B5640" s="27"/>
    </row>
    <row r="5641" spans="2:2" x14ac:dyDescent="0.2">
      <c r="B5641" s="27"/>
    </row>
    <row r="5642" spans="2:2" x14ac:dyDescent="0.2">
      <c r="B5642" s="27"/>
    </row>
    <row r="5643" spans="2:2" x14ac:dyDescent="0.2">
      <c r="B5643" s="27"/>
    </row>
    <row r="5644" spans="2:2" x14ac:dyDescent="0.2">
      <c r="B5644" s="27"/>
    </row>
    <row r="5645" spans="2:2" x14ac:dyDescent="0.2">
      <c r="B5645" s="27"/>
    </row>
    <row r="5646" spans="2:2" x14ac:dyDescent="0.2">
      <c r="B5646" s="27"/>
    </row>
    <row r="5647" spans="2:2" x14ac:dyDescent="0.2">
      <c r="B5647" s="27"/>
    </row>
    <row r="5648" spans="2:2" x14ac:dyDescent="0.2">
      <c r="B5648" s="27"/>
    </row>
    <row r="5649" spans="2:2" x14ac:dyDescent="0.2">
      <c r="B5649" s="27"/>
    </row>
    <row r="5650" spans="2:2" x14ac:dyDescent="0.2">
      <c r="B5650" s="27"/>
    </row>
    <row r="5651" spans="2:2" x14ac:dyDescent="0.2">
      <c r="B5651" s="27"/>
    </row>
    <row r="5652" spans="2:2" x14ac:dyDescent="0.2">
      <c r="B5652" s="27"/>
    </row>
    <row r="5653" spans="2:2" x14ac:dyDescent="0.2">
      <c r="B5653" s="27"/>
    </row>
    <row r="5654" spans="2:2" x14ac:dyDescent="0.2">
      <c r="B5654" s="27"/>
    </row>
    <row r="5655" spans="2:2" x14ac:dyDescent="0.2">
      <c r="B5655" s="27"/>
    </row>
    <row r="5656" spans="2:2" x14ac:dyDescent="0.2">
      <c r="B5656" s="27"/>
    </row>
    <row r="5657" spans="2:2" x14ac:dyDescent="0.2">
      <c r="B5657" s="27"/>
    </row>
    <row r="5658" spans="2:2" x14ac:dyDescent="0.2">
      <c r="B5658" s="27"/>
    </row>
    <row r="5659" spans="2:2" x14ac:dyDescent="0.2">
      <c r="B5659" s="27"/>
    </row>
    <row r="5660" spans="2:2" x14ac:dyDescent="0.2">
      <c r="B5660" s="27"/>
    </row>
    <row r="5661" spans="2:2" x14ac:dyDescent="0.2">
      <c r="B5661" s="27"/>
    </row>
    <row r="5662" spans="2:2" x14ac:dyDescent="0.2">
      <c r="B5662" s="27"/>
    </row>
    <row r="5663" spans="2:2" x14ac:dyDescent="0.2">
      <c r="B5663" s="27"/>
    </row>
    <row r="5664" spans="2:2" x14ac:dyDescent="0.2">
      <c r="B5664" s="27"/>
    </row>
    <row r="5665" spans="2:2" x14ac:dyDescent="0.2">
      <c r="B5665" s="27"/>
    </row>
    <row r="5666" spans="2:2" x14ac:dyDescent="0.2">
      <c r="B5666" s="27"/>
    </row>
    <row r="5667" spans="2:2" x14ac:dyDescent="0.2">
      <c r="B5667" s="27"/>
    </row>
    <row r="5668" spans="2:2" x14ac:dyDescent="0.2">
      <c r="B5668" s="27"/>
    </row>
    <row r="5669" spans="2:2" x14ac:dyDescent="0.2">
      <c r="B5669" s="27"/>
    </row>
    <row r="5670" spans="2:2" x14ac:dyDescent="0.2">
      <c r="B5670" s="27"/>
    </row>
    <row r="5671" spans="2:2" x14ac:dyDescent="0.2">
      <c r="B5671" s="27"/>
    </row>
    <row r="5672" spans="2:2" x14ac:dyDescent="0.2">
      <c r="B5672" s="27"/>
    </row>
    <row r="5673" spans="2:2" x14ac:dyDescent="0.2">
      <c r="B5673" s="27"/>
    </row>
    <row r="5674" spans="2:2" x14ac:dyDescent="0.2">
      <c r="B5674" s="27"/>
    </row>
    <row r="5675" spans="2:2" x14ac:dyDescent="0.2">
      <c r="B5675" s="27"/>
    </row>
    <row r="5676" spans="2:2" x14ac:dyDescent="0.2">
      <c r="B5676" s="27"/>
    </row>
    <row r="5677" spans="2:2" x14ac:dyDescent="0.2">
      <c r="B5677" s="27"/>
    </row>
    <row r="5678" spans="2:2" x14ac:dyDescent="0.2">
      <c r="B5678" s="27"/>
    </row>
    <row r="5679" spans="2:2" x14ac:dyDescent="0.2">
      <c r="B5679" s="27"/>
    </row>
    <row r="5680" spans="2:2" x14ac:dyDescent="0.2">
      <c r="B5680" s="27"/>
    </row>
    <row r="5681" spans="2:2" x14ac:dyDescent="0.2">
      <c r="B5681" s="27"/>
    </row>
    <row r="5682" spans="2:2" x14ac:dyDescent="0.2">
      <c r="B5682" s="27"/>
    </row>
    <row r="5683" spans="2:2" x14ac:dyDescent="0.2">
      <c r="B5683" s="27"/>
    </row>
    <row r="5684" spans="2:2" x14ac:dyDescent="0.2">
      <c r="B5684" s="27"/>
    </row>
    <row r="5685" spans="2:2" x14ac:dyDescent="0.2">
      <c r="B5685" s="27"/>
    </row>
    <row r="5686" spans="2:2" x14ac:dyDescent="0.2">
      <c r="B5686" s="27"/>
    </row>
    <row r="5687" spans="2:2" x14ac:dyDescent="0.2">
      <c r="B5687" s="27"/>
    </row>
    <row r="5688" spans="2:2" x14ac:dyDescent="0.2">
      <c r="B5688" s="27"/>
    </row>
    <row r="5689" spans="2:2" x14ac:dyDescent="0.2">
      <c r="B5689" s="27"/>
    </row>
    <row r="5690" spans="2:2" x14ac:dyDescent="0.2">
      <c r="B5690" s="27"/>
    </row>
    <row r="5691" spans="2:2" x14ac:dyDescent="0.2">
      <c r="B5691" s="27"/>
    </row>
    <row r="5692" spans="2:2" x14ac:dyDescent="0.2">
      <c r="B5692" s="27"/>
    </row>
    <row r="5693" spans="2:2" x14ac:dyDescent="0.2">
      <c r="B5693" s="27"/>
    </row>
    <row r="5694" spans="2:2" x14ac:dyDescent="0.2">
      <c r="B5694" s="27"/>
    </row>
    <row r="5695" spans="2:2" x14ac:dyDescent="0.2">
      <c r="B5695" s="27"/>
    </row>
    <row r="5696" spans="2:2" x14ac:dyDescent="0.2">
      <c r="B5696" s="27"/>
    </row>
    <row r="5697" spans="2:2" x14ac:dyDescent="0.2">
      <c r="B5697" s="27"/>
    </row>
    <row r="5698" spans="2:2" x14ac:dyDescent="0.2">
      <c r="B5698" s="27"/>
    </row>
    <row r="5699" spans="2:2" x14ac:dyDescent="0.2">
      <c r="B5699" s="27"/>
    </row>
    <row r="5700" spans="2:2" x14ac:dyDescent="0.2">
      <c r="B5700" s="27"/>
    </row>
    <row r="5701" spans="2:2" x14ac:dyDescent="0.2">
      <c r="B5701" s="27"/>
    </row>
    <row r="5702" spans="2:2" x14ac:dyDescent="0.2">
      <c r="B5702" s="27"/>
    </row>
    <row r="5703" spans="2:2" x14ac:dyDescent="0.2">
      <c r="B5703" s="27"/>
    </row>
    <row r="5704" spans="2:2" x14ac:dyDescent="0.2">
      <c r="B5704" s="27"/>
    </row>
    <row r="5705" spans="2:2" x14ac:dyDescent="0.2">
      <c r="B5705" s="27"/>
    </row>
    <row r="5706" spans="2:2" x14ac:dyDescent="0.2">
      <c r="B5706" s="27"/>
    </row>
    <row r="5707" spans="2:2" x14ac:dyDescent="0.2">
      <c r="B5707" s="27"/>
    </row>
    <row r="5708" spans="2:2" x14ac:dyDescent="0.2">
      <c r="B5708" s="27"/>
    </row>
    <row r="5709" spans="2:2" x14ac:dyDescent="0.2">
      <c r="B5709" s="27"/>
    </row>
    <row r="5710" spans="2:2" x14ac:dyDescent="0.2">
      <c r="B5710" s="27"/>
    </row>
    <row r="5711" spans="2:2" x14ac:dyDescent="0.2">
      <c r="B5711" s="27"/>
    </row>
    <row r="5712" spans="2:2" x14ac:dyDescent="0.2">
      <c r="B5712" s="27"/>
    </row>
    <row r="5713" spans="2:2" x14ac:dyDescent="0.2">
      <c r="B5713" s="27"/>
    </row>
    <row r="5714" spans="2:2" x14ac:dyDescent="0.2">
      <c r="B5714" s="27"/>
    </row>
    <row r="5715" spans="2:2" x14ac:dyDescent="0.2">
      <c r="B5715" s="27"/>
    </row>
    <row r="5716" spans="2:2" x14ac:dyDescent="0.2">
      <c r="B5716" s="27"/>
    </row>
    <row r="5717" spans="2:2" x14ac:dyDescent="0.2">
      <c r="B5717" s="27"/>
    </row>
    <row r="5718" spans="2:2" x14ac:dyDescent="0.2">
      <c r="B5718" s="27"/>
    </row>
    <row r="5719" spans="2:2" x14ac:dyDescent="0.2">
      <c r="B5719" s="27"/>
    </row>
    <row r="5720" spans="2:2" x14ac:dyDescent="0.2">
      <c r="B5720" s="27"/>
    </row>
    <row r="5721" spans="2:2" x14ac:dyDescent="0.2">
      <c r="B5721" s="27"/>
    </row>
    <row r="5722" spans="2:2" x14ac:dyDescent="0.2">
      <c r="B5722" s="27"/>
    </row>
    <row r="5723" spans="2:2" x14ac:dyDescent="0.2">
      <c r="B5723" s="27"/>
    </row>
    <row r="5724" spans="2:2" x14ac:dyDescent="0.2">
      <c r="B5724" s="27"/>
    </row>
    <row r="5725" spans="2:2" x14ac:dyDescent="0.2">
      <c r="B5725" s="27"/>
    </row>
    <row r="5726" spans="2:2" x14ac:dyDescent="0.2">
      <c r="B5726" s="27"/>
    </row>
    <row r="5727" spans="2:2" x14ac:dyDescent="0.2">
      <c r="B5727" s="27"/>
    </row>
    <row r="5728" spans="2:2" x14ac:dyDescent="0.2">
      <c r="B5728" s="27"/>
    </row>
    <row r="5729" spans="2:2" x14ac:dyDescent="0.2">
      <c r="B5729" s="27"/>
    </row>
    <row r="5730" spans="2:2" x14ac:dyDescent="0.2">
      <c r="B5730" s="27"/>
    </row>
    <row r="5731" spans="2:2" x14ac:dyDescent="0.2">
      <c r="B5731" s="27"/>
    </row>
    <row r="5732" spans="2:2" x14ac:dyDescent="0.2">
      <c r="B5732" s="27"/>
    </row>
    <row r="5733" spans="2:2" x14ac:dyDescent="0.2">
      <c r="B5733" s="27"/>
    </row>
    <row r="5734" spans="2:2" x14ac:dyDescent="0.2">
      <c r="B5734" s="27"/>
    </row>
    <row r="5735" spans="2:2" x14ac:dyDescent="0.2">
      <c r="B5735" s="27"/>
    </row>
    <row r="5736" spans="2:2" x14ac:dyDescent="0.2">
      <c r="B5736" s="27"/>
    </row>
    <row r="5737" spans="2:2" x14ac:dyDescent="0.2">
      <c r="B5737" s="27"/>
    </row>
    <row r="5738" spans="2:2" x14ac:dyDescent="0.2">
      <c r="B5738" s="27"/>
    </row>
    <row r="5739" spans="2:2" x14ac:dyDescent="0.2">
      <c r="B5739" s="27"/>
    </row>
    <row r="5740" spans="2:2" x14ac:dyDescent="0.2">
      <c r="B5740" s="27"/>
    </row>
    <row r="5741" spans="2:2" x14ac:dyDescent="0.2">
      <c r="B5741" s="27"/>
    </row>
    <row r="5742" spans="2:2" x14ac:dyDescent="0.2">
      <c r="B5742" s="27"/>
    </row>
    <row r="5743" spans="2:2" x14ac:dyDescent="0.2">
      <c r="B5743" s="27"/>
    </row>
    <row r="5744" spans="2:2" x14ac:dyDescent="0.2">
      <c r="B5744" s="27"/>
    </row>
    <row r="5745" spans="2:2" x14ac:dyDescent="0.2">
      <c r="B5745" s="27"/>
    </row>
    <row r="5746" spans="2:2" x14ac:dyDescent="0.2">
      <c r="B5746" s="27"/>
    </row>
    <row r="5747" spans="2:2" x14ac:dyDescent="0.2">
      <c r="B5747" s="27"/>
    </row>
    <row r="5748" spans="2:2" x14ac:dyDescent="0.2">
      <c r="B5748" s="27"/>
    </row>
    <row r="5749" spans="2:2" x14ac:dyDescent="0.2">
      <c r="B5749" s="27"/>
    </row>
    <row r="5750" spans="2:2" x14ac:dyDescent="0.2">
      <c r="B5750" s="27"/>
    </row>
    <row r="5751" spans="2:2" x14ac:dyDescent="0.2">
      <c r="B5751" s="27"/>
    </row>
    <row r="5752" spans="2:2" x14ac:dyDescent="0.2">
      <c r="B5752" s="27"/>
    </row>
    <row r="5753" spans="2:2" x14ac:dyDescent="0.2">
      <c r="B5753" s="27"/>
    </row>
    <row r="5754" spans="2:2" x14ac:dyDescent="0.2">
      <c r="B5754" s="27"/>
    </row>
    <row r="5755" spans="2:2" x14ac:dyDescent="0.2">
      <c r="B5755" s="27"/>
    </row>
    <row r="5756" spans="2:2" x14ac:dyDescent="0.2">
      <c r="B5756" s="27"/>
    </row>
    <row r="5757" spans="2:2" x14ac:dyDescent="0.2">
      <c r="B5757" s="27"/>
    </row>
    <row r="5758" spans="2:2" x14ac:dyDescent="0.2">
      <c r="B5758" s="27"/>
    </row>
    <row r="5759" spans="2:2" x14ac:dyDescent="0.2">
      <c r="B5759" s="27"/>
    </row>
    <row r="5760" spans="2:2" x14ac:dyDescent="0.2">
      <c r="B5760" s="27"/>
    </row>
    <row r="5761" spans="2:2" x14ac:dyDescent="0.2">
      <c r="B5761" s="27"/>
    </row>
    <row r="5762" spans="2:2" x14ac:dyDescent="0.2">
      <c r="B5762" s="27"/>
    </row>
    <row r="5763" spans="2:2" x14ac:dyDescent="0.2">
      <c r="B5763" s="27"/>
    </row>
    <row r="5764" spans="2:2" x14ac:dyDescent="0.2">
      <c r="B5764" s="27"/>
    </row>
    <row r="5765" spans="2:2" x14ac:dyDescent="0.2">
      <c r="B5765" s="27"/>
    </row>
    <row r="5766" spans="2:2" x14ac:dyDescent="0.2">
      <c r="B5766" s="27"/>
    </row>
    <row r="5767" spans="2:2" x14ac:dyDescent="0.2">
      <c r="B5767" s="27"/>
    </row>
    <row r="5768" spans="2:2" x14ac:dyDescent="0.2">
      <c r="B5768" s="27"/>
    </row>
    <row r="5769" spans="2:2" x14ac:dyDescent="0.2">
      <c r="B5769" s="27"/>
    </row>
    <row r="5770" spans="2:2" x14ac:dyDescent="0.2">
      <c r="B5770" s="27"/>
    </row>
    <row r="5771" spans="2:2" x14ac:dyDescent="0.2">
      <c r="B5771" s="27"/>
    </row>
    <row r="5772" spans="2:2" x14ac:dyDescent="0.2">
      <c r="B5772" s="27"/>
    </row>
    <row r="5773" spans="2:2" x14ac:dyDescent="0.2">
      <c r="B5773" s="27"/>
    </row>
    <row r="5774" spans="2:2" x14ac:dyDescent="0.2">
      <c r="B5774" s="27"/>
    </row>
    <row r="5775" spans="2:2" x14ac:dyDescent="0.2">
      <c r="B5775" s="27"/>
    </row>
    <row r="5776" spans="2:2" x14ac:dyDescent="0.2">
      <c r="B5776" s="27"/>
    </row>
    <row r="5777" spans="2:2" x14ac:dyDescent="0.2">
      <c r="B5777" s="27"/>
    </row>
    <row r="5778" spans="2:2" x14ac:dyDescent="0.2">
      <c r="B5778" s="27"/>
    </row>
    <row r="5779" spans="2:2" x14ac:dyDescent="0.2">
      <c r="B5779" s="27"/>
    </row>
    <row r="5780" spans="2:2" x14ac:dyDescent="0.2">
      <c r="B5780" s="27"/>
    </row>
    <row r="5781" spans="2:2" x14ac:dyDescent="0.2">
      <c r="B5781" s="27"/>
    </row>
    <row r="5782" spans="2:2" x14ac:dyDescent="0.2">
      <c r="B5782" s="27"/>
    </row>
    <row r="5783" spans="2:2" x14ac:dyDescent="0.2">
      <c r="B5783" s="27"/>
    </row>
    <row r="5784" spans="2:2" x14ac:dyDescent="0.2">
      <c r="B5784" s="27"/>
    </row>
    <row r="5785" spans="2:2" x14ac:dyDescent="0.2">
      <c r="B5785" s="27"/>
    </row>
    <row r="5786" spans="2:2" x14ac:dyDescent="0.2">
      <c r="B5786" s="27"/>
    </row>
    <row r="5787" spans="2:2" x14ac:dyDescent="0.2">
      <c r="B5787" s="27"/>
    </row>
    <row r="5788" spans="2:2" x14ac:dyDescent="0.2">
      <c r="B5788" s="27"/>
    </row>
    <row r="5789" spans="2:2" x14ac:dyDescent="0.2">
      <c r="B5789" s="27"/>
    </row>
    <row r="5790" spans="2:2" x14ac:dyDescent="0.2">
      <c r="B5790" s="27"/>
    </row>
    <row r="5791" spans="2:2" x14ac:dyDescent="0.2">
      <c r="B5791" s="27"/>
    </row>
    <row r="5792" spans="2:2" x14ac:dyDescent="0.2">
      <c r="B5792" s="27"/>
    </row>
    <row r="5793" spans="2:2" x14ac:dyDescent="0.2">
      <c r="B5793" s="27"/>
    </row>
    <row r="5794" spans="2:2" x14ac:dyDescent="0.2">
      <c r="B5794" s="27"/>
    </row>
    <row r="5795" spans="2:2" x14ac:dyDescent="0.2">
      <c r="B5795" s="27"/>
    </row>
    <row r="5796" spans="2:2" x14ac:dyDescent="0.2">
      <c r="B5796" s="27"/>
    </row>
    <row r="5797" spans="2:2" x14ac:dyDescent="0.2">
      <c r="B5797" s="27"/>
    </row>
    <row r="5798" spans="2:2" x14ac:dyDescent="0.2">
      <c r="B5798" s="27"/>
    </row>
    <row r="5799" spans="2:2" x14ac:dyDescent="0.2">
      <c r="B5799" s="27"/>
    </row>
    <row r="5800" spans="2:2" x14ac:dyDescent="0.2">
      <c r="B5800" s="27"/>
    </row>
    <row r="5801" spans="2:2" x14ac:dyDescent="0.2">
      <c r="B5801" s="27"/>
    </row>
    <row r="5802" spans="2:2" x14ac:dyDescent="0.2">
      <c r="B5802" s="27"/>
    </row>
    <row r="5803" spans="2:2" x14ac:dyDescent="0.2">
      <c r="B5803" s="27"/>
    </row>
    <row r="5804" spans="2:2" x14ac:dyDescent="0.2">
      <c r="B5804" s="27"/>
    </row>
    <row r="5805" spans="2:2" x14ac:dyDescent="0.2">
      <c r="B5805" s="27"/>
    </row>
    <row r="5806" spans="2:2" x14ac:dyDescent="0.2">
      <c r="B5806" s="27"/>
    </row>
    <row r="5807" spans="2:2" x14ac:dyDescent="0.2">
      <c r="B5807" s="27"/>
    </row>
    <row r="5808" spans="2:2" x14ac:dyDescent="0.2">
      <c r="B5808" s="27"/>
    </row>
    <row r="5809" spans="2:2" x14ac:dyDescent="0.2">
      <c r="B5809" s="27"/>
    </row>
    <row r="5810" spans="2:2" x14ac:dyDescent="0.2">
      <c r="B5810" s="27"/>
    </row>
    <row r="5811" spans="2:2" x14ac:dyDescent="0.2">
      <c r="B5811" s="27"/>
    </row>
    <row r="5812" spans="2:2" x14ac:dyDescent="0.2">
      <c r="B5812" s="27"/>
    </row>
    <row r="5813" spans="2:2" x14ac:dyDescent="0.2">
      <c r="B5813" s="27"/>
    </row>
    <row r="5814" spans="2:2" x14ac:dyDescent="0.2">
      <c r="B5814" s="27"/>
    </row>
    <row r="5815" spans="2:2" x14ac:dyDescent="0.2">
      <c r="B5815" s="27"/>
    </row>
    <row r="5816" spans="2:2" x14ac:dyDescent="0.2">
      <c r="B5816" s="27"/>
    </row>
    <row r="5817" spans="2:2" x14ac:dyDescent="0.2">
      <c r="B5817" s="27"/>
    </row>
    <row r="5818" spans="2:2" x14ac:dyDescent="0.2">
      <c r="B5818" s="27"/>
    </row>
    <row r="5819" spans="2:2" x14ac:dyDescent="0.2">
      <c r="B5819" s="27"/>
    </row>
    <row r="5820" spans="2:2" x14ac:dyDescent="0.2">
      <c r="B5820" s="27"/>
    </row>
    <row r="5821" spans="2:2" x14ac:dyDescent="0.2">
      <c r="B5821" s="27"/>
    </row>
    <row r="5822" spans="2:2" x14ac:dyDescent="0.2">
      <c r="B5822" s="27"/>
    </row>
    <row r="5823" spans="2:2" x14ac:dyDescent="0.2">
      <c r="B5823" s="27"/>
    </row>
    <row r="5824" spans="2:2" x14ac:dyDescent="0.2">
      <c r="B5824" s="27"/>
    </row>
    <row r="5825" spans="2:2" x14ac:dyDescent="0.2">
      <c r="B5825" s="27"/>
    </row>
    <row r="5826" spans="2:2" x14ac:dyDescent="0.2">
      <c r="B5826" s="27"/>
    </row>
    <row r="5827" spans="2:2" x14ac:dyDescent="0.2">
      <c r="B5827" s="27"/>
    </row>
    <row r="5828" spans="2:2" x14ac:dyDescent="0.2">
      <c r="B5828" s="27"/>
    </row>
    <row r="5829" spans="2:2" x14ac:dyDescent="0.2">
      <c r="B5829" s="27"/>
    </row>
    <row r="5830" spans="2:2" x14ac:dyDescent="0.2">
      <c r="B5830" s="27"/>
    </row>
    <row r="5831" spans="2:2" x14ac:dyDescent="0.2">
      <c r="B5831" s="27"/>
    </row>
    <row r="5832" spans="2:2" x14ac:dyDescent="0.2">
      <c r="B5832" s="27"/>
    </row>
    <row r="5833" spans="2:2" x14ac:dyDescent="0.2">
      <c r="B5833" s="27"/>
    </row>
    <row r="5834" spans="2:2" x14ac:dyDescent="0.2">
      <c r="B5834" s="27"/>
    </row>
    <row r="5835" spans="2:2" x14ac:dyDescent="0.2">
      <c r="B5835" s="27"/>
    </row>
    <row r="5836" spans="2:2" x14ac:dyDescent="0.2">
      <c r="B5836" s="27"/>
    </row>
    <row r="5837" spans="2:2" x14ac:dyDescent="0.2">
      <c r="B5837" s="27"/>
    </row>
    <row r="5838" spans="2:2" x14ac:dyDescent="0.2">
      <c r="B5838" s="27"/>
    </row>
    <row r="5839" spans="2:2" x14ac:dyDescent="0.2">
      <c r="B5839" s="27"/>
    </row>
    <row r="5840" spans="2:2" x14ac:dyDescent="0.2">
      <c r="B5840" s="27"/>
    </row>
    <row r="5841" spans="2:2" x14ac:dyDescent="0.2">
      <c r="B5841" s="27"/>
    </row>
    <row r="5842" spans="2:2" x14ac:dyDescent="0.2">
      <c r="B5842" s="27"/>
    </row>
    <row r="5843" spans="2:2" x14ac:dyDescent="0.2">
      <c r="B5843" s="27"/>
    </row>
    <row r="5844" spans="2:2" x14ac:dyDescent="0.2">
      <c r="B5844" s="27"/>
    </row>
    <row r="5845" spans="2:2" x14ac:dyDescent="0.2">
      <c r="B5845" s="27"/>
    </row>
    <row r="5846" spans="2:2" x14ac:dyDescent="0.2">
      <c r="B5846" s="27"/>
    </row>
    <row r="5847" spans="2:2" x14ac:dyDescent="0.2">
      <c r="B5847" s="27"/>
    </row>
    <row r="5848" spans="2:2" x14ac:dyDescent="0.2">
      <c r="B5848" s="27"/>
    </row>
    <row r="5849" spans="2:2" x14ac:dyDescent="0.2">
      <c r="B5849" s="27"/>
    </row>
    <row r="5850" spans="2:2" x14ac:dyDescent="0.2">
      <c r="B5850" s="27"/>
    </row>
    <row r="5851" spans="2:2" x14ac:dyDescent="0.2">
      <c r="B5851" s="27"/>
    </row>
    <row r="5852" spans="2:2" x14ac:dyDescent="0.2">
      <c r="B5852" s="27"/>
    </row>
    <row r="5853" spans="2:2" x14ac:dyDescent="0.2">
      <c r="B5853" s="27"/>
    </row>
    <row r="5854" spans="2:2" x14ac:dyDescent="0.2">
      <c r="B5854" s="27"/>
    </row>
    <row r="5855" spans="2:2" x14ac:dyDescent="0.2">
      <c r="B5855" s="27"/>
    </row>
    <row r="5856" spans="2:2" x14ac:dyDescent="0.2">
      <c r="B5856" s="27"/>
    </row>
    <row r="5857" spans="2:2" x14ac:dyDescent="0.2">
      <c r="B5857" s="27"/>
    </row>
    <row r="5858" spans="2:2" x14ac:dyDescent="0.2">
      <c r="B5858" s="27"/>
    </row>
    <row r="5859" spans="2:2" x14ac:dyDescent="0.2">
      <c r="B5859" s="27"/>
    </row>
    <row r="5860" spans="2:2" x14ac:dyDescent="0.2">
      <c r="B5860" s="27"/>
    </row>
    <row r="5861" spans="2:2" x14ac:dyDescent="0.2">
      <c r="B5861" s="27"/>
    </row>
    <row r="5862" spans="2:2" x14ac:dyDescent="0.2">
      <c r="B5862" s="27"/>
    </row>
    <row r="5863" spans="2:2" x14ac:dyDescent="0.2">
      <c r="B5863" s="27"/>
    </row>
    <row r="5864" spans="2:2" x14ac:dyDescent="0.2">
      <c r="B5864" s="27"/>
    </row>
    <row r="5865" spans="2:2" x14ac:dyDescent="0.2">
      <c r="B5865" s="27"/>
    </row>
    <row r="5866" spans="2:2" x14ac:dyDescent="0.2">
      <c r="B5866" s="27"/>
    </row>
    <row r="5867" spans="2:2" x14ac:dyDescent="0.2">
      <c r="B5867" s="27"/>
    </row>
    <row r="5868" spans="2:2" x14ac:dyDescent="0.2">
      <c r="B5868" s="27"/>
    </row>
    <row r="5869" spans="2:2" x14ac:dyDescent="0.2">
      <c r="B5869" s="27"/>
    </row>
    <row r="5870" spans="2:2" x14ac:dyDescent="0.2">
      <c r="B5870" s="27"/>
    </row>
    <row r="5871" spans="2:2" x14ac:dyDescent="0.2">
      <c r="B5871" s="27"/>
    </row>
    <row r="5872" spans="2:2" x14ac:dyDescent="0.2">
      <c r="B5872" s="27"/>
    </row>
    <row r="5873" spans="2:2" x14ac:dyDescent="0.2">
      <c r="B5873" s="27"/>
    </row>
    <row r="5874" spans="2:2" x14ac:dyDescent="0.2">
      <c r="B5874" s="27"/>
    </row>
    <row r="5875" spans="2:2" x14ac:dyDescent="0.2">
      <c r="B5875" s="27"/>
    </row>
    <row r="5876" spans="2:2" x14ac:dyDescent="0.2">
      <c r="B5876" s="27"/>
    </row>
    <row r="5877" spans="2:2" x14ac:dyDescent="0.2">
      <c r="B5877" s="27"/>
    </row>
    <row r="5878" spans="2:2" x14ac:dyDescent="0.2">
      <c r="B5878" s="27"/>
    </row>
    <row r="5879" spans="2:2" x14ac:dyDescent="0.2">
      <c r="B5879" s="27"/>
    </row>
    <row r="5880" spans="2:2" x14ac:dyDescent="0.2">
      <c r="B5880" s="27"/>
    </row>
    <row r="5881" spans="2:2" x14ac:dyDescent="0.2">
      <c r="B5881" s="27"/>
    </row>
    <row r="5882" spans="2:2" x14ac:dyDescent="0.2">
      <c r="B5882" s="27"/>
    </row>
    <row r="5883" spans="2:2" x14ac:dyDescent="0.2">
      <c r="B5883" s="27"/>
    </row>
    <row r="5884" spans="2:2" x14ac:dyDescent="0.2">
      <c r="B5884" s="27"/>
    </row>
    <row r="5885" spans="2:2" x14ac:dyDescent="0.2">
      <c r="B5885" s="27"/>
    </row>
    <row r="5886" spans="2:2" x14ac:dyDescent="0.2">
      <c r="B5886" s="27"/>
    </row>
    <row r="5887" spans="2:2" x14ac:dyDescent="0.2">
      <c r="B5887" s="27"/>
    </row>
    <row r="5888" spans="2:2" x14ac:dyDescent="0.2">
      <c r="B5888" s="27"/>
    </row>
    <row r="5889" spans="2:2" x14ac:dyDescent="0.2">
      <c r="B5889" s="27"/>
    </row>
    <row r="5890" spans="2:2" x14ac:dyDescent="0.2">
      <c r="B5890" s="27"/>
    </row>
    <row r="5891" spans="2:2" x14ac:dyDescent="0.2">
      <c r="B5891" s="27"/>
    </row>
    <row r="5892" spans="2:2" x14ac:dyDescent="0.2">
      <c r="B5892" s="27"/>
    </row>
    <row r="5893" spans="2:2" x14ac:dyDescent="0.2">
      <c r="B5893" s="27"/>
    </row>
    <row r="5894" spans="2:2" x14ac:dyDescent="0.2">
      <c r="B5894" s="27"/>
    </row>
    <row r="5895" spans="2:2" x14ac:dyDescent="0.2">
      <c r="B5895" s="27"/>
    </row>
    <row r="5896" spans="2:2" x14ac:dyDescent="0.2">
      <c r="B5896" s="27"/>
    </row>
    <row r="5897" spans="2:2" x14ac:dyDescent="0.2">
      <c r="B5897" s="27"/>
    </row>
    <row r="5898" spans="2:2" x14ac:dyDescent="0.2">
      <c r="B5898" s="27"/>
    </row>
    <row r="5899" spans="2:2" x14ac:dyDescent="0.2">
      <c r="B5899" s="27"/>
    </row>
    <row r="5900" spans="2:2" x14ac:dyDescent="0.2">
      <c r="B5900" s="27"/>
    </row>
    <row r="5901" spans="2:2" x14ac:dyDescent="0.2">
      <c r="B5901" s="27"/>
    </row>
    <row r="5902" spans="2:2" x14ac:dyDescent="0.2">
      <c r="B5902" s="27"/>
    </row>
    <row r="5903" spans="2:2" x14ac:dyDescent="0.2">
      <c r="B5903" s="27"/>
    </row>
    <row r="5904" spans="2:2" x14ac:dyDescent="0.2">
      <c r="B5904" s="27"/>
    </row>
    <row r="5905" spans="2:2" x14ac:dyDescent="0.2">
      <c r="B5905" s="27"/>
    </row>
    <row r="5906" spans="2:2" x14ac:dyDescent="0.2">
      <c r="B5906" s="27"/>
    </row>
    <row r="5907" spans="2:2" x14ac:dyDescent="0.2">
      <c r="B5907" s="27"/>
    </row>
    <row r="5908" spans="2:2" x14ac:dyDescent="0.2">
      <c r="B5908" s="27"/>
    </row>
    <row r="5909" spans="2:2" x14ac:dyDescent="0.2">
      <c r="B5909" s="27"/>
    </row>
    <row r="5910" spans="2:2" x14ac:dyDescent="0.2">
      <c r="B5910" s="27"/>
    </row>
    <row r="5911" spans="2:2" x14ac:dyDescent="0.2">
      <c r="B5911" s="27"/>
    </row>
    <row r="5912" spans="2:2" x14ac:dyDescent="0.2">
      <c r="B5912" s="27"/>
    </row>
    <row r="5913" spans="2:2" x14ac:dyDescent="0.2">
      <c r="B5913" s="27"/>
    </row>
    <row r="5914" spans="2:2" x14ac:dyDescent="0.2">
      <c r="B5914" s="27"/>
    </row>
    <row r="5915" spans="2:2" x14ac:dyDescent="0.2">
      <c r="B5915" s="27"/>
    </row>
    <row r="5916" spans="2:2" x14ac:dyDescent="0.2">
      <c r="B5916" s="27"/>
    </row>
    <row r="5917" spans="2:2" x14ac:dyDescent="0.2">
      <c r="B5917" s="27"/>
    </row>
    <row r="5918" spans="2:2" x14ac:dyDescent="0.2">
      <c r="B5918" s="27"/>
    </row>
    <row r="5919" spans="2:2" x14ac:dyDescent="0.2">
      <c r="B5919" s="27"/>
    </row>
    <row r="5920" spans="2:2" x14ac:dyDescent="0.2">
      <c r="B5920" s="27"/>
    </row>
    <row r="5921" spans="2:2" x14ac:dyDescent="0.2">
      <c r="B5921" s="27"/>
    </row>
    <row r="5922" spans="2:2" x14ac:dyDescent="0.2">
      <c r="B5922" s="27"/>
    </row>
    <row r="5923" spans="2:2" x14ac:dyDescent="0.2">
      <c r="B5923" s="27"/>
    </row>
    <row r="5924" spans="2:2" x14ac:dyDescent="0.2">
      <c r="B5924" s="27"/>
    </row>
    <row r="5925" spans="2:2" x14ac:dyDescent="0.2">
      <c r="B5925" s="27"/>
    </row>
    <row r="5926" spans="2:2" x14ac:dyDescent="0.2">
      <c r="B5926" s="27"/>
    </row>
    <row r="5927" spans="2:2" x14ac:dyDescent="0.2">
      <c r="B5927" s="27"/>
    </row>
    <row r="5928" spans="2:2" x14ac:dyDescent="0.2">
      <c r="B5928" s="27"/>
    </row>
    <row r="5929" spans="2:2" x14ac:dyDescent="0.2">
      <c r="B5929" s="27"/>
    </row>
    <row r="5930" spans="2:2" x14ac:dyDescent="0.2">
      <c r="B5930" s="27"/>
    </row>
    <row r="5931" spans="2:2" x14ac:dyDescent="0.2">
      <c r="B5931" s="27"/>
    </row>
    <row r="5932" spans="2:2" x14ac:dyDescent="0.2">
      <c r="B5932" s="27"/>
    </row>
    <row r="5933" spans="2:2" x14ac:dyDescent="0.2">
      <c r="B5933" s="27"/>
    </row>
    <row r="5934" spans="2:2" x14ac:dyDescent="0.2">
      <c r="B5934" s="27"/>
    </row>
    <row r="5935" spans="2:2" x14ac:dyDescent="0.2">
      <c r="B5935" s="27"/>
    </row>
    <row r="5936" spans="2:2" x14ac:dyDescent="0.2">
      <c r="B5936" s="27"/>
    </row>
    <row r="5937" spans="2:2" x14ac:dyDescent="0.2">
      <c r="B5937" s="27"/>
    </row>
    <row r="5938" spans="2:2" x14ac:dyDescent="0.2">
      <c r="B5938" s="27"/>
    </row>
    <row r="5939" spans="2:2" x14ac:dyDescent="0.2">
      <c r="B5939" s="27"/>
    </row>
    <row r="5940" spans="2:2" x14ac:dyDescent="0.2">
      <c r="B5940" s="27"/>
    </row>
    <row r="5941" spans="2:2" x14ac:dyDescent="0.2">
      <c r="B5941" s="27"/>
    </row>
    <row r="5942" spans="2:2" x14ac:dyDescent="0.2">
      <c r="B5942" s="27"/>
    </row>
    <row r="5943" spans="2:2" x14ac:dyDescent="0.2">
      <c r="B5943" s="27"/>
    </row>
    <row r="5944" spans="2:2" x14ac:dyDescent="0.2">
      <c r="B5944" s="27"/>
    </row>
    <row r="5945" spans="2:2" x14ac:dyDescent="0.2">
      <c r="B5945" s="27"/>
    </row>
    <row r="5946" spans="2:2" x14ac:dyDescent="0.2">
      <c r="B5946" s="27"/>
    </row>
    <row r="5947" spans="2:2" x14ac:dyDescent="0.2">
      <c r="B5947" s="27"/>
    </row>
    <row r="5948" spans="2:2" x14ac:dyDescent="0.2">
      <c r="B5948" s="27"/>
    </row>
    <row r="5949" spans="2:2" x14ac:dyDescent="0.2">
      <c r="B5949" s="27"/>
    </row>
    <row r="5950" spans="2:2" x14ac:dyDescent="0.2">
      <c r="B5950" s="27"/>
    </row>
    <row r="5951" spans="2:2" x14ac:dyDescent="0.2">
      <c r="B5951" s="27"/>
    </row>
    <row r="5952" spans="2:2" x14ac:dyDescent="0.2">
      <c r="B5952" s="27"/>
    </row>
    <row r="5953" spans="2:2" x14ac:dyDescent="0.2">
      <c r="B5953" s="27"/>
    </row>
    <row r="5954" spans="2:2" x14ac:dyDescent="0.2">
      <c r="B5954" s="27"/>
    </row>
    <row r="5955" spans="2:2" x14ac:dyDescent="0.2">
      <c r="B5955" s="27"/>
    </row>
    <row r="5956" spans="2:2" x14ac:dyDescent="0.2">
      <c r="B5956" s="27"/>
    </row>
    <row r="5957" spans="2:2" x14ac:dyDescent="0.2">
      <c r="B5957" s="27"/>
    </row>
    <row r="5958" spans="2:2" x14ac:dyDescent="0.2">
      <c r="B5958" s="27"/>
    </row>
    <row r="5959" spans="2:2" x14ac:dyDescent="0.2">
      <c r="B5959" s="27"/>
    </row>
    <row r="5960" spans="2:2" x14ac:dyDescent="0.2">
      <c r="B5960" s="27"/>
    </row>
    <row r="5961" spans="2:2" x14ac:dyDescent="0.2">
      <c r="B5961" s="27"/>
    </row>
    <row r="5962" spans="2:2" x14ac:dyDescent="0.2">
      <c r="B5962" s="27"/>
    </row>
    <row r="5963" spans="2:2" x14ac:dyDescent="0.2">
      <c r="B5963" s="27"/>
    </row>
    <row r="5964" spans="2:2" x14ac:dyDescent="0.2">
      <c r="B5964" s="27"/>
    </row>
    <row r="5965" spans="2:2" x14ac:dyDescent="0.2">
      <c r="B5965" s="27"/>
    </row>
    <row r="5966" spans="2:2" x14ac:dyDescent="0.2">
      <c r="B5966" s="27"/>
    </row>
    <row r="5967" spans="2:2" x14ac:dyDescent="0.2">
      <c r="B5967" s="27"/>
    </row>
    <row r="5968" spans="2:2" x14ac:dyDescent="0.2">
      <c r="B5968" s="27"/>
    </row>
    <row r="5969" spans="2:2" x14ac:dyDescent="0.2">
      <c r="B5969" s="27"/>
    </row>
    <row r="5970" spans="2:2" x14ac:dyDescent="0.2">
      <c r="B5970" s="27"/>
    </row>
    <row r="5971" spans="2:2" x14ac:dyDescent="0.2">
      <c r="B5971" s="27"/>
    </row>
    <row r="5972" spans="2:2" x14ac:dyDescent="0.2">
      <c r="B5972" s="27"/>
    </row>
    <row r="5973" spans="2:2" x14ac:dyDescent="0.2">
      <c r="B5973" s="27"/>
    </row>
    <row r="5974" spans="2:2" x14ac:dyDescent="0.2">
      <c r="B5974" s="27"/>
    </row>
    <row r="5975" spans="2:2" x14ac:dyDescent="0.2">
      <c r="B5975" s="27"/>
    </row>
    <row r="5976" spans="2:2" x14ac:dyDescent="0.2">
      <c r="B5976" s="27"/>
    </row>
    <row r="5977" spans="2:2" x14ac:dyDescent="0.2">
      <c r="B5977" s="27"/>
    </row>
    <row r="5978" spans="2:2" x14ac:dyDescent="0.2">
      <c r="B5978" s="27"/>
    </row>
    <row r="5979" spans="2:2" x14ac:dyDescent="0.2">
      <c r="B5979" s="27"/>
    </row>
    <row r="5980" spans="2:2" x14ac:dyDescent="0.2">
      <c r="B5980" s="27"/>
    </row>
    <row r="5981" spans="2:2" x14ac:dyDescent="0.2">
      <c r="B5981" s="27"/>
    </row>
    <row r="5982" spans="2:2" x14ac:dyDescent="0.2">
      <c r="B5982" s="27"/>
    </row>
    <row r="5983" spans="2:2" x14ac:dyDescent="0.2">
      <c r="B5983" s="27"/>
    </row>
    <row r="5984" spans="2:2" x14ac:dyDescent="0.2">
      <c r="B5984" s="27"/>
    </row>
    <row r="5985" spans="2:2" x14ac:dyDescent="0.2">
      <c r="B5985" s="27"/>
    </row>
    <row r="5986" spans="2:2" x14ac:dyDescent="0.2">
      <c r="B5986" s="27"/>
    </row>
    <row r="5987" spans="2:2" x14ac:dyDescent="0.2">
      <c r="B5987" s="27"/>
    </row>
    <row r="5988" spans="2:2" x14ac:dyDescent="0.2">
      <c r="B5988" s="27"/>
    </row>
    <row r="5989" spans="2:2" x14ac:dyDescent="0.2">
      <c r="B5989" s="27"/>
    </row>
    <row r="5990" spans="2:2" x14ac:dyDescent="0.2">
      <c r="B5990" s="27"/>
    </row>
    <row r="5991" spans="2:2" x14ac:dyDescent="0.2">
      <c r="B5991" s="27"/>
    </row>
    <row r="5992" spans="2:2" x14ac:dyDescent="0.2">
      <c r="B5992" s="27"/>
    </row>
    <row r="5993" spans="2:2" x14ac:dyDescent="0.2">
      <c r="B5993" s="27"/>
    </row>
    <row r="5994" spans="2:2" x14ac:dyDescent="0.2">
      <c r="B5994" s="27"/>
    </row>
    <row r="5995" spans="2:2" x14ac:dyDescent="0.2">
      <c r="B5995" s="27"/>
    </row>
    <row r="5996" spans="2:2" x14ac:dyDescent="0.2">
      <c r="B5996" s="27"/>
    </row>
    <row r="5997" spans="2:2" x14ac:dyDescent="0.2">
      <c r="B5997" s="27"/>
    </row>
    <row r="5998" spans="2:2" x14ac:dyDescent="0.2">
      <c r="B5998" s="27"/>
    </row>
    <row r="5999" spans="2:2" x14ac:dyDescent="0.2">
      <c r="B5999" s="27"/>
    </row>
    <row r="6000" spans="2:2" x14ac:dyDescent="0.2">
      <c r="B6000" s="27"/>
    </row>
    <row r="6001" spans="2:2" x14ac:dyDescent="0.2">
      <c r="B6001" s="27"/>
    </row>
    <row r="6002" spans="2:2" x14ac:dyDescent="0.2">
      <c r="B6002" s="27"/>
    </row>
    <row r="6003" spans="2:2" x14ac:dyDescent="0.2">
      <c r="B6003" s="27"/>
    </row>
    <row r="6004" spans="2:2" x14ac:dyDescent="0.2">
      <c r="B6004" s="27"/>
    </row>
    <row r="6005" spans="2:2" x14ac:dyDescent="0.2">
      <c r="B6005" s="27"/>
    </row>
    <row r="6006" spans="2:2" x14ac:dyDescent="0.2">
      <c r="B6006" s="27"/>
    </row>
    <row r="6007" spans="2:2" x14ac:dyDescent="0.2">
      <c r="B6007" s="27"/>
    </row>
    <row r="6008" spans="2:2" x14ac:dyDescent="0.2">
      <c r="B6008" s="27"/>
    </row>
    <row r="6009" spans="2:2" x14ac:dyDescent="0.2">
      <c r="B6009" s="27"/>
    </row>
    <row r="6010" spans="2:2" x14ac:dyDescent="0.2">
      <c r="B6010" s="27"/>
    </row>
    <row r="6011" spans="2:2" x14ac:dyDescent="0.2">
      <c r="B6011" s="27"/>
    </row>
    <row r="6012" spans="2:2" x14ac:dyDescent="0.2">
      <c r="B6012" s="27"/>
    </row>
    <row r="6013" spans="2:2" x14ac:dyDescent="0.2">
      <c r="B6013" s="27"/>
    </row>
    <row r="6014" spans="2:2" x14ac:dyDescent="0.2">
      <c r="B6014" s="27"/>
    </row>
    <row r="6015" spans="2:2" x14ac:dyDescent="0.2">
      <c r="B6015" s="27"/>
    </row>
    <row r="6016" spans="2:2" x14ac:dyDescent="0.2">
      <c r="B6016" s="27"/>
    </row>
    <row r="6017" spans="2:2" x14ac:dyDescent="0.2">
      <c r="B6017" s="27"/>
    </row>
    <row r="6018" spans="2:2" x14ac:dyDescent="0.2">
      <c r="B6018" s="27"/>
    </row>
    <row r="6019" spans="2:2" x14ac:dyDescent="0.2">
      <c r="B6019" s="27"/>
    </row>
    <row r="6020" spans="2:2" x14ac:dyDescent="0.2">
      <c r="B6020" s="27"/>
    </row>
    <row r="6021" spans="2:2" x14ac:dyDescent="0.2">
      <c r="B6021" s="27"/>
    </row>
    <row r="6022" spans="2:2" x14ac:dyDescent="0.2">
      <c r="B6022" s="27"/>
    </row>
    <row r="6023" spans="2:2" x14ac:dyDescent="0.2">
      <c r="B6023" s="27"/>
    </row>
    <row r="6024" spans="2:2" x14ac:dyDescent="0.2">
      <c r="B6024" s="27"/>
    </row>
    <row r="6025" spans="2:2" x14ac:dyDescent="0.2">
      <c r="B6025" s="27"/>
    </row>
    <row r="6026" spans="2:2" x14ac:dyDescent="0.2">
      <c r="B6026" s="27"/>
    </row>
    <row r="6027" spans="2:2" x14ac:dyDescent="0.2">
      <c r="B6027" s="27"/>
    </row>
    <row r="6028" spans="2:2" x14ac:dyDescent="0.2">
      <c r="B6028" s="27"/>
    </row>
    <row r="6029" spans="2:2" x14ac:dyDescent="0.2">
      <c r="B6029" s="27"/>
    </row>
    <row r="6030" spans="2:2" x14ac:dyDescent="0.2">
      <c r="B6030" s="27"/>
    </row>
    <row r="6031" spans="2:2" x14ac:dyDescent="0.2">
      <c r="B6031" s="27"/>
    </row>
    <row r="6032" spans="2:2" x14ac:dyDescent="0.2">
      <c r="B6032" s="27"/>
    </row>
    <row r="6033" spans="2:2" x14ac:dyDescent="0.2">
      <c r="B6033" s="27"/>
    </row>
    <row r="6034" spans="2:2" x14ac:dyDescent="0.2">
      <c r="B6034" s="27"/>
    </row>
    <row r="6035" spans="2:2" x14ac:dyDescent="0.2">
      <c r="B6035" s="27"/>
    </row>
    <row r="6036" spans="2:2" x14ac:dyDescent="0.2">
      <c r="B6036" s="27"/>
    </row>
    <row r="6037" spans="2:2" x14ac:dyDescent="0.2">
      <c r="B6037" s="27"/>
    </row>
    <row r="6038" spans="2:2" x14ac:dyDescent="0.2">
      <c r="B6038" s="27"/>
    </row>
    <row r="6039" spans="2:2" x14ac:dyDescent="0.2">
      <c r="B6039" s="27"/>
    </row>
    <row r="6040" spans="2:2" x14ac:dyDescent="0.2">
      <c r="B6040" s="27"/>
    </row>
    <row r="6041" spans="2:2" x14ac:dyDescent="0.2">
      <c r="B6041" s="27"/>
    </row>
    <row r="6042" spans="2:2" x14ac:dyDescent="0.2">
      <c r="B6042" s="27"/>
    </row>
    <row r="6043" spans="2:2" x14ac:dyDescent="0.2">
      <c r="B6043" s="27"/>
    </row>
    <row r="6044" spans="2:2" x14ac:dyDescent="0.2">
      <c r="B6044" s="27"/>
    </row>
    <row r="6045" spans="2:2" x14ac:dyDescent="0.2">
      <c r="B6045" s="27"/>
    </row>
    <row r="6046" spans="2:2" x14ac:dyDescent="0.2">
      <c r="B6046" s="27"/>
    </row>
    <row r="6047" spans="2:2" x14ac:dyDescent="0.2">
      <c r="B6047" s="27"/>
    </row>
    <row r="6048" spans="2:2" x14ac:dyDescent="0.2">
      <c r="B6048" s="27"/>
    </row>
    <row r="6049" spans="2:2" x14ac:dyDescent="0.2">
      <c r="B6049" s="27"/>
    </row>
    <row r="6050" spans="2:2" x14ac:dyDescent="0.2">
      <c r="B6050" s="27"/>
    </row>
    <row r="6051" spans="2:2" x14ac:dyDescent="0.2">
      <c r="B6051" s="27"/>
    </row>
    <row r="6052" spans="2:2" x14ac:dyDescent="0.2">
      <c r="B6052" s="27"/>
    </row>
    <row r="6053" spans="2:2" x14ac:dyDescent="0.2">
      <c r="B6053" s="27"/>
    </row>
    <row r="6054" spans="2:2" x14ac:dyDescent="0.2">
      <c r="B6054" s="27"/>
    </row>
    <row r="6055" spans="2:2" x14ac:dyDescent="0.2">
      <c r="B6055" s="27"/>
    </row>
    <row r="6056" spans="2:2" x14ac:dyDescent="0.2">
      <c r="B6056" s="27"/>
    </row>
    <row r="6057" spans="2:2" x14ac:dyDescent="0.2">
      <c r="B6057" s="27"/>
    </row>
    <row r="6058" spans="2:2" x14ac:dyDescent="0.2">
      <c r="B6058" s="27"/>
    </row>
    <row r="6059" spans="2:2" x14ac:dyDescent="0.2">
      <c r="B6059" s="27"/>
    </row>
    <row r="6060" spans="2:2" x14ac:dyDescent="0.2">
      <c r="B6060" s="27"/>
    </row>
    <row r="6061" spans="2:2" x14ac:dyDescent="0.2">
      <c r="B6061" s="27"/>
    </row>
    <row r="6062" spans="2:2" x14ac:dyDescent="0.2">
      <c r="B6062" s="27"/>
    </row>
    <row r="6063" spans="2:2" x14ac:dyDescent="0.2">
      <c r="B6063" s="27"/>
    </row>
    <row r="6064" spans="2:2" x14ac:dyDescent="0.2">
      <c r="B6064" s="27"/>
    </row>
    <row r="6065" spans="2:2" x14ac:dyDescent="0.2">
      <c r="B6065" s="27"/>
    </row>
    <row r="6066" spans="2:2" x14ac:dyDescent="0.2">
      <c r="B6066" s="27"/>
    </row>
    <row r="6067" spans="2:2" x14ac:dyDescent="0.2">
      <c r="B6067" s="27"/>
    </row>
    <row r="6068" spans="2:2" x14ac:dyDescent="0.2">
      <c r="B6068" s="27"/>
    </row>
    <row r="6069" spans="2:2" x14ac:dyDescent="0.2">
      <c r="B6069" s="27"/>
    </row>
    <row r="6070" spans="2:2" x14ac:dyDescent="0.2">
      <c r="B6070" s="27"/>
    </row>
    <row r="6071" spans="2:2" x14ac:dyDescent="0.2">
      <c r="B6071" s="27"/>
    </row>
    <row r="6072" spans="2:2" x14ac:dyDescent="0.2">
      <c r="B6072" s="27"/>
    </row>
    <row r="6073" spans="2:2" x14ac:dyDescent="0.2">
      <c r="B6073" s="27"/>
    </row>
    <row r="6074" spans="2:2" x14ac:dyDescent="0.2">
      <c r="B6074" s="27"/>
    </row>
    <row r="6075" spans="2:2" x14ac:dyDescent="0.2">
      <c r="B6075" s="27"/>
    </row>
    <row r="6076" spans="2:2" x14ac:dyDescent="0.2">
      <c r="B6076" s="27"/>
    </row>
    <row r="6077" spans="2:2" x14ac:dyDescent="0.2">
      <c r="B6077" s="27"/>
    </row>
    <row r="6078" spans="2:2" x14ac:dyDescent="0.2">
      <c r="B6078" s="27"/>
    </row>
    <row r="6079" spans="2:2" x14ac:dyDescent="0.2">
      <c r="B6079" s="27"/>
    </row>
    <row r="6080" spans="2:2" x14ac:dyDescent="0.2">
      <c r="B6080" s="27"/>
    </row>
    <row r="6081" spans="2:2" x14ac:dyDescent="0.2">
      <c r="B6081" s="27"/>
    </row>
    <row r="6082" spans="2:2" x14ac:dyDescent="0.2">
      <c r="B6082" s="27"/>
    </row>
    <row r="6083" spans="2:2" x14ac:dyDescent="0.2">
      <c r="B6083" s="27"/>
    </row>
    <row r="6084" spans="2:2" x14ac:dyDescent="0.2">
      <c r="B6084" s="27"/>
    </row>
    <row r="6085" spans="2:2" x14ac:dyDescent="0.2">
      <c r="B6085" s="27"/>
    </row>
    <row r="6086" spans="2:2" x14ac:dyDescent="0.2">
      <c r="B6086" s="27"/>
    </row>
    <row r="6087" spans="2:2" x14ac:dyDescent="0.2">
      <c r="B6087" s="27"/>
    </row>
    <row r="6088" spans="2:2" x14ac:dyDescent="0.2">
      <c r="B6088" s="27"/>
    </row>
    <row r="6089" spans="2:2" x14ac:dyDescent="0.2">
      <c r="B6089" s="27"/>
    </row>
    <row r="6090" spans="2:2" x14ac:dyDescent="0.2">
      <c r="B6090" s="27"/>
    </row>
    <row r="6091" spans="2:2" x14ac:dyDescent="0.2">
      <c r="B6091" s="27"/>
    </row>
    <row r="6092" spans="2:2" x14ac:dyDescent="0.2">
      <c r="B6092" s="27"/>
    </row>
    <row r="6093" spans="2:2" x14ac:dyDescent="0.2">
      <c r="B6093" s="27"/>
    </row>
    <row r="6094" spans="2:2" x14ac:dyDescent="0.2">
      <c r="B6094" s="27"/>
    </row>
    <row r="6095" spans="2:2" x14ac:dyDescent="0.2">
      <c r="B6095" s="27"/>
    </row>
    <row r="6096" spans="2:2" x14ac:dyDescent="0.2">
      <c r="B6096" s="27"/>
    </row>
    <row r="6097" spans="2:2" x14ac:dyDescent="0.2">
      <c r="B6097" s="27"/>
    </row>
    <row r="6098" spans="2:2" x14ac:dyDescent="0.2">
      <c r="B6098" s="27"/>
    </row>
    <row r="6099" spans="2:2" x14ac:dyDescent="0.2">
      <c r="B6099" s="27"/>
    </row>
    <row r="6100" spans="2:2" x14ac:dyDescent="0.2">
      <c r="B6100" s="27"/>
    </row>
    <row r="6101" spans="2:2" x14ac:dyDescent="0.2">
      <c r="B6101" s="27"/>
    </row>
    <row r="6102" spans="2:2" x14ac:dyDescent="0.2">
      <c r="B6102" s="27"/>
    </row>
    <row r="6103" spans="2:2" x14ac:dyDescent="0.2">
      <c r="B6103" s="27"/>
    </row>
    <row r="6104" spans="2:2" x14ac:dyDescent="0.2">
      <c r="B6104" s="27"/>
    </row>
    <row r="6105" spans="2:2" x14ac:dyDescent="0.2">
      <c r="B6105" s="27"/>
    </row>
    <row r="6106" spans="2:2" x14ac:dyDescent="0.2">
      <c r="B6106" s="27"/>
    </row>
    <row r="6107" spans="2:2" x14ac:dyDescent="0.2">
      <c r="B6107" s="27"/>
    </row>
    <row r="6108" spans="2:2" x14ac:dyDescent="0.2">
      <c r="B6108" s="27"/>
    </row>
    <row r="6109" spans="2:2" x14ac:dyDescent="0.2">
      <c r="B6109" s="27"/>
    </row>
    <row r="6110" spans="2:2" x14ac:dyDescent="0.2">
      <c r="B6110" s="27"/>
    </row>
    <row r="6111" spans="2:2" x14ac:dyDescent="0.2">
      <c r="B6111" s="27"/>
    </row>
    <row r="6112" spans="2:2" x14ac:dyDescent="0.2">
      <c r="B6112" s="27"/>
    </row>
    <row r="6113" spans="2:2" x14ac:dyDescent="0.2">
      <c r="B6113" s="27"/>
    </row>
    <row r="6114" spans="2:2" x14ac:dyDescent="0.2">
      <c r="B6114" s="27"/>
    </row>
    <row r="6115" spans="2:2" x14ac:dyDescent="0.2">
      <c r="B6115" s="27"/>
    </row>
    <row r="6116" spans="2:2" x14ac:dyDescent="0.2">
      <c r="B6116" s="27"/>
    </row>
    <row r="6117" spans="2:2" x14ac:dyDescent="0.2">
      <c r="B6117" s="27"/>
    </row>
    <row r="6118" spans="2:2" x14ac:dyDescent="0.2">
      <c r="B6118" s="27"/>
    </row>
    <row r="6119" spans="2:2" x14ac:dyDescent="0.2">
      <c r="B6119" s="27"/>
    </row>
    <row r="6120" spans="2:2" x14ac:dyDescent="0.2">
      <c r="B6120" s="27"/>
    </row>
    <row r="6121" spans="2:2" x14ac:dyDescent="0.2">
      <c r="B6121" s="27"/>
    </row>
    <row r="6122" spans="2:2" x14ac:dyDescent="0.2">
      <c r="B6122" s="27"/>
    </row>
    <row r="6123" spans="2:2" x14ac:dyDescent="0.2">
      <c r="B6123" s="27"/>
    </row>
    <row r="6124" spans="2:2" x14ac:dyDescent="0.2">
      <c r="B6124" s="27"/>
    </row>
    <row r="6125" spans="2:2" x14ac:dyDescent="0.2">
      <c r="B6125" s="27"/>
    </row>
    <row r="6126" spans="2:2" x14ac:dyDescent="0.2">
      <c r="B6126" s="27"/>
    </row>
    <row r="6127" spans="2:2" x14ac:dyDescent="0.2">
      <c r="B6127" s="27"/>
    </row>
    <row r="6128" spans="2:2" x14ac:dyDescent="0.2">
      <c r="B6128" s="27"/>
    </row>
    <row r="6129" spans="2:2" x14ac:dyDescent="0.2">
      <c r="B6129" s="27"/>
    </row>
    <row r="6130" spans="2:2" x14ac:dyDescent="0.2">
      <c r="B6130" s="27"/>
    </row>
    <row r="6131" spans="2:2" x14ac:dyDescent="0.2">
      <c r="B6131" s="27"/>
    </row>
    <row r="6132" spans="2:2" x14ac:dyDescent="0.2">
      <c r="B6132" s="27"/>
    </row>
    <row r="6133" spans="2:2" x14ac:dyDescent="0.2">
      <c r="B6133" s="27"/>
    </row>
    <row r="6134" spans="2:2" x14ac:dyDescent="0.2">
      <c r="B6134" s="27"/>
    </row>
    <row r="6135" spans="2:2" x14ac:dyDescent="0.2">
      <c r="B6135" s="27"/>
    </row>
    <row r="6136" spans="2:2" x14ac:dyDescent="0.2">
      <c r="B6136" s="27"/>
    </row>
    <row r="6137" spans="2:2" x14ac:dyDescent="0.2">
      <c r="B6137" s="27"/>
    </row>
    <row r="6138" spans="2:2" x14ac:dyDescent="0.2">
      <c r="B6138" s="27"/>
    </row>
    <row r="6139" spans="2:2" x14ac:dyDescent="0.2">
      <c r="B6139" s="27"/>
    </row>
    <row r="6140" spans="2:2" x14ac:dyDescent="0.2">
      <c r="B6140" s="27"/>
    </row>
    <row r="6141" spans="2:2" x14ac:dyDescent="0.2">
      <c r="B6141" s="27"/>
    </row>
    <row r="6142" spans="2:2" x14ac:dyDescent="0.2">
      <c r="B6142" s="27"/>
    </row>
    <row r="6143" spans="2:2" x14ac:dyDescent="0.2">
      <c r="B6143" s="27"/>
    </row>
    <row r="6144" spans="2:2" x14ac:dyDescent="0.2">
      <c r="B6144" s="27"/>
    </row>
    <row r="6145" spans="2:2" x14ac:dyDescent="0.2">
      <c r="B6145" s="27"/>
    </row>
    <row r="6146" spans="2:2" x14ac:dyDescent="0.2">
      <c r="B6146" s="27"/>
    </row>
    <row r="6147" spans="2:2" x14ac:dyDescent="0.2">
      <c r="B6147" s="27"/>
    </row>
    <row r="6148" spans="2:2" x14ac:dyDescent="0.2">
      <c r="B6148" s="27"/>
    </row>
    <row r="6149" spans="2:2" x14ac:dyDescent="0.2">
      <c r="B6149" s="27"/>
    </row>
    <row r="6150" spans="2:2" x14ac:dyDescent="0.2">
      <c r="B6150" s="27"/>
    </row>
    <row r="6151" spans="2:2" x14ac:dyDescent="0.2">
      <c r="B6151" s="27"/>
    </row>
    <row r="6152" spans="2:2" x14ac:dyDescent="0.2">
      <c r="B6152" s="27"/>
    </row>
    <row r="6153" spans="2:2" x14ac:dyDescent="0.2">
      <c r="B6153" s="27"/>
    </row>
    <row r="6154" spans="2:2" x14ac:dyDescent="0.2">
      <c r="B6154" s="27"/>
    </row>
    <row r="6155" spans="2:2" x14ac:dyDescent="0.2">
      <c r="B6155" s="27"/>
    </row>
    <row r="6156" spans="2:2" x14ac:dyDescent="0.2">
      <c r="B6156" s="27"/>
    </row>
    <row r="6157" spans="2:2" x14ac:dyDescent="0.2">
      <c r="B6157" s="27"/>
    </row>
    <row r="6158" spans="2:2" x14ac:dyDescent="0.2">
      <c r="B6158" s="27"/>
    </row>
    <row r="6159" spans="2:2" x14ac:dyDescent="0.2">
      <c r="B6159" s="27"/>
    </row>
    <row r="6160" spans="2:2" x14ac:dyDescent="0.2">
      <c r="B6160" s="27"/>
    </row>
    <row r="6161" spans="2:2" x14ac:dyDescent="0.2">
      <c r="B6161" s="27"/>
    </row>
    <row r="6162" spans="2:2" x14ac:dyDescent="0.2">
      <c r="B6162" s="27"/>
    </row>
    <row r="6163" spans="2:2" x14ac:dyDescent="0.2">
      <c r="B6163" s="27"/>
    </row>
    <row r="6164" spans="2:2" x14ac:dyDescent="0.2">
      <c r="B6164" s="27"/>
    </row>
    <row r="6165" spans="2:2" x14ac:dyDescent="0.2">
      <c r="B6165" s="27"/>
    </row>
    <row r="6166" spans="2:2" x14ac:dyDescent="0.2">
      <c r="B6166" s="27"/>
    </row>
    <row r="6167" spans="2:2" x14ac:dyDescent="0.2">
      <c r="B6167" s="27"/>
    </row>
    <row r="6168" spans="2:2" x14ac:dyDescent="0.2">
      <c r="B6168" s="27"/>
    </row>
    <row r="6169" spans="2:2" x14ac:dyDescent="0.2">
      <c r="B6169" s="27"/>
    </row>
    <row r="6170" spans="2:2" x14ac:dyDescent="0.2">
      <c r="B6170" s="27"/>
    </row>
    <row r="6171" spans="2:2" x14ac:dyDescent="0.2">
      <c r="B6171" s="27"/>
    </row>
    <row r="6172" spans="2:2" x14ac:dyDescent="0.2">
      <c r="B6172" s="27"/>
    </row>
    <row r="6173" spans="2:2" x14ac:dyDescent="0.2">
      <c r="B6173" s="27"/>
    </row>
    <row r="6174" spans="2:2" x14ac:dyDescent="0.2">
      <c r="B6174" s="27"/>
    </row>
    <row r="6175" spans="2:2" x14ac:dyDescent="0.2">
      <c r="B6175" s="27"/>
    </row>
    <row r="6176" spans="2:2" x14ac:dyDescent="0.2">
      <c r="B6176" s="27"/>
    </row>
    <row r="6177" spans="2:2" x14ac:dyDescent="0.2">
      <c r="B6177" s="27"/>
    </row>
    <row r="6178" spans="2:2" x14ac:dyDescent="0.2">
      <c r="B6178" s="27"/>
    </row>
    <row r="6179" spans="2:2" x14ac:dyDescent="0.2">
      <c r="B6179" s="27"/>
    </row>
    <row r="6180" spans="2:2" x14ac:dyDescent="0.2">
      <c r="B6180" s="27"/>
    </row>
    <row r="6181" spans="2:2" x14ac:dyDescent="0.2">
      <c r="B6181" s="27"/>
    </row>
    <row r="6182" spans="2:2" x14ac:dyDescent="0.2">
      <c r="B6182" s="27"/>
    </row>
    <row r="6183" spans="2:2" x14ac:dyDescent="0.2">
      <c r="B6183" s="27"/>
    </row>
    <row r="6184" spans="2:2" x14ac:dyDescent="0.2">
      <c r="B6184" s="27"/>
    </row>
    <row r="6185" spans="2:2" x14ac:dyDescent="0.2">
      <c r="B6185" s="27"/>
    </row>
    <row r="6186" spans="2:2" x14ac:dyDescent="0.2">
      <c r="B6186" s="27"/>
    </row>
    <row r="6187" spans="2:2" x14ac:dyDescent="0.2">
      <c r="B6187" s="27"/>
    </row>
    <row r="6188" spans="2:2" x14ac:dyDescent="0.2">
      <c r="B6188" s="27"/>
    </row>
    <row r="6189" spans="2:2" x14ac:dyDescent="0.2">
      <c r="B6189" s="27"/>
    </row>
    <row r="6190" spans="2:2" x14ac:dyDescent="0.2">
      <c r="B6190" s="27"/>
    </row>
    <row r="6191" spans="2:2" x14ac:dyDescent="0.2">
      <c r="B6191" s="27"/>
    </row>
    <row r="6192" spans="2:2" x14ac:dyDescent="0.2">
      <c r="B6192" s="27"/>
    </row>
    <row r="6193" spans="2:2" x14ac:dyDescent="0.2">
      <c r="B6193" s="27"/>
    </row>
    <row r="6194" spans="2:2" x14ac:dyDescent="0.2">
      <c r="B6194" s="27"/>
    </row>
    <row r="6195" spans="2:2" x14ac:dyDescent="0.2">
      <c r="B6195" s="27"/>
    </row>
    <row r="6196" spans="2:2" x14ac:dyDescent="0.2">
      <c r="B6196" s="27"/>
    </row>
    <row r="6197" spans="2:2" x14ac:dyDescent="0.2">
      <c r="B6197" s="27"/>
    </row>
    <row r="6198" spans="2:2" x14ac:dyDescent="0.2">
      <c r="B6198" s="27"/>
    </row>
    <row r="6199" spans="2:2" x14ac:dyDescent="0.2">
      <c r="B6199" s="27"/>
    </row>
    <row r="6200" spans="2:2" x14ac:dyDescent="0.2">
      <c r="B6200" s="27"/>
    </row>
    <row r="6201" spans="2:2" x14ac:dyDescent="0.2">
      <c r="B6201" s="27"/>
    </row>
    <row r="6202" spans="2:2" x14ac:dyDescent="0.2">
      <c r="B6202" s="27"/>
    </row>
    <row r="6203" spans="2:2" x14ac:dyDescent="0.2">
      <c r="B6203" s="27"/>
    </row>
    <row r="6204" spans="2:2" x14ac:dyDescent="0.2">
      <c r="B6204" s="27"/>
    </row>
    <row r="6205" spans="2:2" x14ac:dyDescent="0.2">
      <c r="B6205" s="27"/>
    </row>
    <row r="6206" spans="2:2" x14ac:dyDescent="0.2">
      <c r="B6206" s="27"/>
    </row>
    <row r="6207" spans="2:2" x14ac:dyDescent="0.2">
      <c r="B6207" s="27"/>
    </row>
    <row r="6208" spans="2:2" x14ac:dyDescent="0.2">
      <c r="B6208" s="27"/>
    </row>
    <row r="6209" spans="2:2" x14ac:dyDescent="0.2">
      <c r="B6209" s="27"/>
    </row>
    <row r="6210" spans="2:2" x14ac:dyDescent="0.2">
      <c r="B6210" s="27"/>
    </row>
    <row r="6211" spans="2:2" x14ac:dyDescent="0.2">
      <c r="B6211" s="27"/>
    </row>
    <row r="6212" spans="2:2" x14ac:dyDescent="0.2">
      <c r="B6212" s="27"/>
    </row>
    <row r="6213" spans="2:2" x14ac:dyDescent="0.2">
      <c r="B6213" s="27"/>
    </row>
    <row r="6214" spans="2:2" x14ac:dyDescent="0.2">
      <c r="B6214" s="27"/>
    </row>
    <row r="6215" spans="2:2" x14ac:dyDescent="0.2">
      <c r="B6215" s="27"/>
    </row>
    <row r="6216" spans="2:2" x14ac:dyDescent="0.2">
      <c r="B6216" s="27"/>
    </row>
    <row r="6217" spans="2:2" x14ac:dyDescent="0.2">
      <c r="B6217" s="27"/>
    </row>
    <row r="6218" spans="2:2" x14ac:dyDescent="0.2">
      <c r="B6218" s="27"/>
    </row>
    <row r="6219" spans="2:2" x14ac:dyDescent="0.2">
      <c r="B6219" s="27"/>
    </row>
    <row r="6220" spans="2:2" x14ac:dyDescent="0.2">
      <c r="B6220" s="27"/>
    </row>
    <row r="6221" spans="2:2" x14ac:dyDescent="0.2">
      <c r="B6221" s="27"/>
    </row>
    <row r="6222" spans="2:2" x14ac:dyDescent="0.2">
      <c r="B6222" s="27"/>
    </row>
    <row r="6223" spans="2:2" x14ac:dyDescent="0.2">
      <c r="B6223" s="27"/>
    </row>
    <row r="6224" spans="2:2" x14ac:dyDescent="0.2">
      <c r="B6224" s="27"/>
    </row>
    <row r="6225" spans="2:2" x14ac:dyDescent="0.2">
      <c r="B6225" s="27"/>
    </row>
    <row r="6226" spans="2:2" x14ac:dyDescent="0.2">
      <c r="B6226" s="27"/>
    </row>
    <row r="6227" spans="2:2" x14ac:dyDescent="0.2">
      <c r="B6227" s="27"/>
    </row>
    <row r="6228" spans="2:2" x14ac:dyDescent="0.2">
      <c r="B6228" s="27"/>
    </row>
    <row r="6229" spans="2:2" x14ac:dyDescent="0.2">
      <c r="B6229" s="27"/>
    </row>
    <row r="6230" spans="2:2" x14ac:dyDescent="0.2">
      <c r="B6230" s="27"/>
    </row>
    <row r="6231" spans="2:2" x14ac:dyDescent="0.2">
      <c r="B6231" s="27"/>
    </row>
    <row r="6232" spans="2:2" x14ac:dyDescent="0.2">
      <c r="B6232" s="27"/>
    </row>
    <row r="6233" spans="2:2" x14ac:dyDescent="0.2">
      <c r="B6233" s="27"/>
    </row>
    <row r="6234" spans="2:2" x14ac:dyDescent="0.2">
      <c r="B6234" s="27"/>
    </row>
    <row r="6235" spans="2:2" x14ac:dyDescent="0.2">
      <c r="B6235" s="27"/>
    </row>
    <row r="6236" spans="2:2" x14ac:dyDescent="0.2">
      <c r="B6236" s="27"/>
    </row>
    <row r="6237" spans="2:2" x14ac:dyDescent="0.2">
      <c r="B6237" s="27"/>
    </row>
    <row r="6238" spans="2:2" x14ac:dyDescent="0.2">
      <c r="B6238" s="27"/>
    </row>
    <row r="6239" spans="2:2" x14ac:dyDescent="0.2">
      <c r="B6239" s="27"/>
    </row>
    <row r="6240" spans="2:2" x14ac:dyDescent="0.2">
      <c r="B6240" s="27"/>
    </row>
    <row r="6241" spans="2:2" x14ac:dyDescent="0.2">
      <c r="B6241" s="27"/>
    </row>
    <row r="6242" spans="2:2" x14ac:dyDescent="0.2">
      <c r="B6242" s="27"/>
    </row>
    <row r="6243" spans="2:2" x14ac:dyDescent="0.2">
      <c r="B6243" s="27"/>
    </row>
    <row r="6244" spans="2:2" x14ac:dyDescent="0.2">
      <c r="B6244" s="27"/>
    </row>
    <row r="6245" spans="2:2" x14ac:dyDescent="0.2">
      <c r="B6245" s="27"/>
    </row>
    <row r="6246" spans="2:2" x14ac:dyDescent="0.2">
      <c r="B6246" s="27"/>
    </row>
    <row r="6247" spans="2:2" x14ac:dyDescent="0.2">
      <c r="B6247" s="27"/>
    </row>
    <row r="6248" spans="2:2" x14ac:dyDescent="0.2">
      <c r="B6248" s="27"/>
    </row>
    <row r="6249" spans="2:2" x14ac:dyDescent="0.2">
      <c r="B6249" s="27"/>
    </row>
    <row r="6250" spans="2:2" x14ac:dyDescent="0.2">
      <c r="B6250" s="27"/>
    </row>
    <row r="6251" spans="2:2" x14ac:dyDescent="0.2">
      <c r="B6251" s="27"/>
    </row>
    <row r="6252" spans="2:2" x14ac:dyDescent="0.2">
      <c r="B6252" s="27"/>
    </row>
    <row r="6253" spans="2:2" x14ac:dyDescent="0.2">
      <c r="B6253" s="27"/>
    </row>
    <row r="6254" spans="2:2" x14ac:dyDescent="0.2">
      <c r="B6254" s="27"/>
    </row>
    <row r="6255" spans="2:2" x14ac:dyDescent="0.2">
      <c r="B6255" s="27"/>
    </row>
    <row r="6256" spans="2:2" x14ac:dyDescent="0.2">
      <c r="B6256" s="27"/>
    </row>
    <row r="6257" spans="2:2" x14ac:dyDescent="0.2">
      <c r="B6257" s="27"/>
    </row>
    <row r="6258" spans="2:2" x14ac:dyDescent="0.2">
      <c r="B6258" s="27"/>
    </row>
    <row r="6259" spans="2:2" x14ac:dyDescent="0.2">
      <c r="B6259" s="27"/>
    </row>
    <row r="6260" spans="2:2" x14ac:dyDescent="0.2">
      <c r="B6260" s="27"/>
    </row>
    <row r="6261" spans="2:2" x14ac:dyDescent="0.2">
      <c r="B6261" s="27"/>
    </row>
    <row r="6262" spans="2:2" x14ac:dyDescent="0.2">
      <c r="B6262" s="27"/>
    </row>
    <row r="6263" spans="2:2" x14ac:dyDescent="0.2">
      <c r="B6263" s="27"/>
    </row>
    <row r="6264" spans="2:2" x14ac:dyDescent="0.2">
      <c r="B6264" s="27"/>
    </row>
    <row r="6265" spans="2:2" x14ac:dyDescent="0.2">
      <c r="B6265" s="27"/>
    </row>
    <row r="6266" spans="2:2" x14ac:dyDescent="0.2">
      <c r="B6266" s="27"/>
    </row>
    <row r="6267" spans="2:2" x14ac:dyDescent="0.2">
      <c r="B6267" s="27"/>
    </row>
    <row r="6268" spans="2:2" x14ac:dyDescent="0.2">
      <c r="B6268" s="27"/>
    </row>
    <row r="6269" spans="2:2" x14ac:dyDescent="0.2">
      <c r="B6269" s="27"/>
    </row>
    <row r="6270" spans="2:2" x14ac:dyDescent="0.2">
      <c r="B6270" s="27"/>
    </row>
    <row r="6271" spans="2:2" x14ac:dyDescent="0.2">
      <c r="B6271" s="27"/>
    </row>
    <row r="6272" spans="2:2" x14ac:dyDescent="0.2">
      <c r="B6272" s="27"/>
    </row>
    <row r="6273" spans="2:2" x14ac:dyDescent="0.2">
      <c r="B6273" s="27"/>
    </row>
    <row r="6274" spans="2:2" x14ac:dyDescent="0.2">
      <c r="B6274" s="27"/>
    </row>
    <row r="6275" spans="2:2" x14ac:dyDescent="0.2">
      <c r="B6275" s="27"/>
    </row>
    <row r="6276" spans="2:2" x14ac:dyDescent="0.2">
      <c r="B6276" s="27"/>
    </row>
    <row r="6277" spans="2:2" x14ac:dyDescent="0.2">
      <c r="B6277" s="27"/>
    </row>
    <row r="6278" spans="2:2" x14ac:dyDescent="0.2">
      <c r="B6278" s="27"/>
    </row>
    <row r="6279" spans="2:2" x14ac:dyDescent="0.2">
      <c r="B6279" s="27"/>
    </row>
    <row r="6280" spans="2:2" x14ac:dyDescent="0.2">
      <c r="B6280" s="27"/>
    </row>
    <row r="6281" spans="2:2" x14ac:dyDescent="0.2">
      <c r="B6281" s="27"/>
    </row>
    <row r="6282" spans="2:2" x14ac:dyDescent="0.2">
      <c r="B6282" s="27"/>
    </row>
    <row r="6283" spans="2:2" x14ac:dyDescent="0.2">
      <c r="B6283" s="27"/>
    </row>
    <row r="6284" spans="2:2" x14ac:dyDescent="0.2">
      <c r="B6284" s="27"/>
    </row>
    <row r="6285" spans="2:2" x14ac:dyDescent="0.2">
      <c r="B6285" s="27"/>
    </row>
    <row r="6286" spans="2:2" x14ac:dyDescent="0.2">
      <c r="B6286" s="27"/>
    </row>
    <row r="6287" spans="2:2" x14ac:dyDescent="0.2">
      <c r="B6287" s="27"/>
    </row>
    <row r="6288" spans="2:2" x14ac:dyDescent="0.2">
      <c r="B6288" s="27"/>
    </row>
    <row r="6289" spans="2:2" x14ac:dyDescent="0.2">
      <c r="B6289" s="27"/>
    </row>
    <row r="6290" spans="2:2" x14ac:dyDescent="0.2">
      <c r="B6290" s="27"/>
    </row>
    <row r="6291" spans="2:2" x14ac:dyDescent="0.2">
      <c r="B6291" s="27"/>
    </row>
    <row r="6292" spans="2:2" x14ac:dyDescent="0.2">
      <c r="B6292" s="27"/>
    </row>
    <row r="6293" spans="2:2" x14ac:dyDescent="0.2">
      <c r="B6293" s="27"/>
    </row>
    <row r="6294" spans="2:2" x14ac:dyDescent="0.2">
      <c r="B6294" s="27"/>
    </row>
    <row r="6295" spans="2:2" x14ac:dyDescent="0.2">
      <c r="B6295" s="27"/>
    </row>
    <row r="6296" spans="2:2" x14ac:dyDescent="0.2">
      <c r="B6296" s="27"/>
    </row>
    <row r="6297" spans="2:2" x14ac:dyDescent="0.2">
      <c r="B6297" s="27"/>
    </row>
    <row r="6298" spans="2:2" x14ac:dyDescent="0.2">
      <c r="B6298" s="27"/>
    </row>
    <row r="6299" spans="2:2" x14ac:dyDescent="0.2">
      <c r="B6299" s="27"/>
    </row>
    <row r="6300" spans="2:2" x14ac:dyDescent="0.2">
      <c r="B6300" s="27"/>
    </row>
    <row r="6301" spans="2:2" x14ac:dyDescent="0.2">
      <c r="B6301" s="27"/>
    </row>
    <row r="6302" spans="2:2" x14ac:dyDescent="0.2">
      <c r="B6302" s="27"/>
    </row>
    <row r="6303" spans="2:2" x14ac:dyDescent="0.2">
      <c r="B6303" s="27"/>
    </row>
    <row r="6304" spans="2:2" x14ac:dyDescent="0.2">
      <c r="B6304" s="27"/>
    </row>
    <row r="6305" spans="2:2" x14ac:dyDescent="0.2">
      <c r="B6305" s="27"/>
    </row>
    <row r="6306" spans="2:2" x14ac:dyDescent="0.2">
      <c r="B6306" s="27"/>
    </row>
    <row r="6307" spans="2:2" x14ac:dyDescent="0.2">
      <c r="B6307" s="27"/>
    </row>
    <row r="6308" spans="2:2" x14ac:dyDescent="0.2">
      <c r="B6308" s="27"/>
    </row>
    <row r="6309" spans="2:2" x14ac:dyDescent="0.2">
      <c r="B6309" s="27"/>
    </row>
    <row r="6310" spans="2:2" x14ac:dyDescent="0.2">
      <c r="B6310" s="27"/>
    </row>
    <row r="6311" spans="2:2" x14ac:dyDescent="0.2">
      <c r="B6311" s="27"/>
    </row>
    <row r="6312" spans="2:2" x14ac:dyDescent="0.2">
      <c r="B6312" s="27"/>
    </row>
    <row r="6313" spans="2:2" x14ac:dyDescent="0.2">
      <c r="B6313" s="27"/>
    </row>
    <row r="6314" spans="2:2" x14ac:dyDescent="0.2">
      <c r="B6314" s="27"/>
    </row>
    <row r="6315" spans="2:2" x14ac:dyDescent="0.2">
      <c r="B6315" s="27"/>
    </row>
    <row r="6316" spans="2:2" x14ac:dyDescent="0.2">
      <c r="B6316" s="27"/>
    </row>
    <row r="6317" spans="2:2" x14ac:dyDescent="0.2">
      <c r="B6317" s="27"/>
    </row>
    <row r="6318" spans="2:2" x14ac:dyDescent="0.2">
      <c r="B6318" s="27"/>
    </row>
    <row r="6319" spans="2:2" x14ac:dyDescent="0.2">
      <c r="B6319" s="27"/>
    </row>
    <row r="6320" spans="2:2" x14ac:dyDescent="0.2">
      <c r="B6320" s="27"/>
    </row>
    <row r="6321" spans="2:2" x14ac:dyDescent="0.2">
      <c r="B6321" s="27"/>
    </row>
    <row r="6322" spans="2:2" x14ac:dyDescent="0.2">
      <c r="B6322" s="27"/>
    </row>
    <row r="6323" spans="2:2" x14ac:dyDescent="0.2">
      <c r="B6323" s="27"/>
    </row>
    <row r="6324" spans="2:2" x14ac:dyDescent="0.2">
      <c r="B6324" s="27"/>
    </row>
    <row r="6325" spans="2:2" x14ac:dyDescent="0.2">
      <c r="B6325" s="27"/>
    </row>
    <row r="6326" spans="2:2" x14ac:dyDescent="0.2">
      <c r="B6326" s="27"/>
    </row>
    <row r="6327" spans="2:2" x14ac:dyDescent="0.2">
      <c r="B6327" s="27"/>
    </row>
    <row r="6328" spans="2:2" x14ac:dyDescent="0.2">
      <c r="B6328" s="27"/>
    </row>
    <row r="6329" spans="2:2" x14ac:dyDescent="0.2">
      <c r="B6329" s="27"/>
    </row>
    <row r="6330" spans="2:2" x14ac:dyDescent="0.2">
      <c r="B6330" s="27"/>
    </row>
    <row r="6331" spans="2:2" x14ac:dyDescent="0.2">
      <c r="B6331" s="27"/>
    </row>
    <row r="6332" spans="2:2" x14ac:dyDescent="0.2">
      <c r="B6332" s="27"/>
    </row>
    <row r="6333" spans="2:2" x14ac:dyDescent="0.2">
      <c r="B6333" s="27"/>
    </row>
    <row r="6334" spans="2:2" x14ac:dyDescent="0.2">
      <c r="B6334" s="27"/>
    </row>
    <row r="6335" spans="2:2" x14ac:dyDescent="0.2">
      <c r="B6335" s="27"/>
    </row>
    <row r="6336" spans="2:2" x14ac:dyDescent="0.2">
      <c r="B6336" s="27"/>
    </row>
    <row r="6337" spans="2:2" x14ac:dyDescent="0.2">
      <c r="B6337" s="27"/>
    </row>
    <row r="6338" spans="2:2" x14ac:dyDescent="0.2">
      <c r="B6338" s="27"/>
    </row>
    <row r="6339" spans="2:2" x14ac:dyDescent="0.2">
      <c r="B6339" s="27"/>
    </row>
    <row r="6340" spans="2:2" x14ac:dyDescent="0.2">
      <c r="B6340" s="27"/>
    </row>
    <row r="6341" spans="2:2" x14ac:dyDescent="0.2">
      <c r="B6341" s="27"/>
    </row>
    <row r="6342" spans="2:2" x14ac:dyDescent="0.2">
      <c r="B6342" s="27"/>
    </row>
    <row r="6343" spans="2:2" x14ac:dyDescent="0.2">
      <c r="B6343" s="27"/>
    </row>
    <row r="6344" spans="2:2" x14ac:dyDescent="0.2">
      <c r="B6344" s="27"/>
    </row>
    <row r="6345" spans="2:2" x14ac:dyDescent="0.2">
      <c r="B6345" s="27"/>
    </row>
    <row r="6346" spans="2:2" x14ac:dyDescent="0.2">
      <c r="B6346" s="27"/>
    </row>
    <row r="6347" spans="2:2" x14ac:dyDescent="0.2">
      <c r="B6347" s="27"/>
    </row>
    <row r="6348" spans="2:2" x14ac:dyDescent="0.2">
      <c r="B6348" s="27"/>
    </row>
    <row r="6349" spans="2:2" x14ac:dyDescent="0.2">
      <c r="B6349" s="27"/>
    </row>
    <row r="6350" spans="2:2" x14ac:dyDescent="0.2">
      <c r="B6350" s="27"/>
    </row>
    <row r="6351" spans="2:2" x14ac:dyDescent="0.2">
      <c r="B6351" s="27"/>
    </row>
    <row r="6352" spans="2:2" x14ac:dyDescent="0.2">
      <c r="B6352" s="27"/>
    </row>
    <row r="6353" spans="2:2" x14ac:dyDescent="0.2">
      <c r="B6353" s="27"/>
    </row>
    <row r="6354" spans="2:2" x14ac:dyDescent="0.2">
      <c r="B6354" s="27"/>
    </row>
    <row r="6355" spans="2:2" x14ac:dyDescent="0.2">
      <c r="B6355" s="27"/>
    </row>
    <row r="6356" spans="2:2" x14ac:dyDescent="0.2">
      <c r="B6356" s="27"/>
    </row>
    <row r="6357" spans="2:2" x14ac:dyDescent="0.2">
      <c r="B6357" s="27"/>
    </row>
    <row r="6358" spans="2:2" x14ac:dyDescent="0.2">
      <c r="B6358" s="27"/>
    </row>
    <row r="6359" spans="2:2" x14ac:dyDescent="0.2">
      <c r="B6359" s="27"/>
    </row>
    <row r="6360" spans="2:2" x14ac:dyDescent="0.2">
      <c r="B6360" s="27"/>
    </row>
    <row r="6361" spans="2:2" x14ac:dyDescent="0.2">
      <c r="B6361" s="27"/>
    </row>
    <row r="6362" spans="2:2" x14ac:dyDescent="0.2">
      <c r="B6362" s="27"/>
    </row>
    <row r="6363" spans="2:2" x14ac:dyDescent="0.2">
      <c r="B6363" s="27"/>
    </row>
    <row r="6364" spans="2:2" x14ac:dyDescent="0.2">
      <c r="B6364" s="27"/>
    </row>
    <row r="6365" spans="2:2" x14ac:dyDescent="0.2">
      <c r="B6365" s="27"/>
    </row>
    <row r="6366" spans="2:2" x14ac:dyDescent="0.2">
      <c r="B6366" s="27"/>
    </row>
    <row r="6367" spans="2:2" x14ac:dyDescent="0.2">
      <c r="B6367" s="27"/>
    </row>
    <row r="6368" spans="2:2" x14ac:dyDescent="0.2">
      <c r="B6368" s="27"/>
    </row>
    <row r="6369" spans="2:2" x14ac:dyDescent="0.2">
      <c r="B6369" s="27"/>
    </row>
    <row r="6370" spans="2:2" x14ac:dyDescent="0.2">
      <c r="B6370" s="27"/>
    </row>
    <row r="6371" spans="2:2" x14ac:dyDescent="0.2">
      <c r="B6371" s="27"/>
    </row>
    <row r="6372" spans="2:2" x14ac:dyDescent="0.2">
      <c r="B6372" s="27"/>
    </row>
    <row r="6373" spans="2:2" x14ac:dyDescent="0.2">
      <c r="B6373" s="27"/>
    </row>
    <row r="6374" spans="2:2" x14ac:dyDescent="0.2">
      <c r="B6374" s="27"/>
    </row>
    <row r="6375" spans="2:2" x14ac:dyDescent="0.2">
      <c r="B6375" s="27"/>
    </row>
    <row r="6376" spans="2:2" x14ac:dyDescent="0.2">
      <c r="B6376" s="27"/>
    </row>
    <row r="6377" spans="2:2" x14ac:dyDescent="0.2">
      <c r="B6377" s="27"/>
    </row>
    <row r="6378" spans="2:2" x14ac:dyDescent="0.2">
      <c r="B6378" s="27"/>
    </row>
    <row r="6379" spans="2:2" x14ac:dyDescent="0.2">
      <c r="B6379" s="27"/>
    </row>
    <row r="6380" spans="2:2" x14ac:dyDescent="0.2">
      <c r="B6380" s="27"/>
    </row>
    <row r="6381" spans="2:2" x14ac:dyDescent="0.2">
      <c r="B6381" s="27"/>
    </row>
    <row r="6382" spans="2:2" x14ac:dyDescent="0.2">
      <c r="B6382" s="27"/>
    </row>
    <row r="6383" spans="2:2" x14ac:dyDescent="0.2">
      <c r="B6383" s="27"/>
    </row>
    <row r="6384" spans="2:2" x14ac:dyDescent="0.2">
      <c r="B6384" s="27"/>
    </row>
    <row r="6385" spans="2:2" x14ac:dyDescent="0.2">
      <c r="B6385" s="27"/>
    </row>
    <row r="6386" spans="2:2" x14ac:dyDescent="0.2">
      <c r="B6386" s="27"/>
    </row>
    <row r="6387" spans="2:2" x14ac:dyDescent="0.2">
      <c r="B6387" s="27"/>
    </row>
    <row r="6388" spans="2:2" x14ac:dyDescent="0.2">
      <c r="B6388" s="27"/>
    </row>
    <row r="6389" spans="2:2" x14ac:dyDescent="0.2">
      <c r="B6389" s="27"/>
    </row>
    <row r="6390" spans="2:2" x14ac:dyDescent="0.2">
      <c r="B6390" s="27"/>
    </row>
    <row r="6391" spans="2:2" x14ac:dyDescent="0.2">
      <c r="B6391" s="27"/>
    </row>
    <row r="6392" spans="2:2" x14ac:dyDescent="0.2">
      <c r="B6392" s="27"/>
    </row>
    <row r="6393" spans="2:2" x14ac:dyDescent="0.2">
      <c r="B6393" s="27"/>
    </row>
    <row r="6394" spans="2:2" x14ac:dyDescent="0.2">
      <c r="B6394" s="27"/>
    </row>
    <row r="6395" spans="2:2" x14ac:dyDescent="0.2">
      <c r="B6395" s="27"/>
    </row>
    <row r="6396" spans="2:2" x14ac:dyDescent="0.2">
      <c r="B6396" s="27"/>
    </row>
    <row r="6397" spans="2:2" x14ac:dyDescent="0.2">
      <c r="B6397" s="27"/>
    </row>
    <row r="6398" spans="2:2" x14ac:dyDescent="0.2">
      <c r="B6398" s="27"/>
    </row>
    <row r="6399" spans="2:2" x14ac:dyDescent="0.2">
      <c r="B6399" s="27"/>
    </row>
    <row r="6400" spans="2:2" x14ac:dyDescent="0.2">
      <c r="B6400" s="27"/>
    </row>
    <row r="6401" spans="2:2" x14ac:dyDescent="0.2">
      <c r="B6401" s="27"/>
    </row>
    <row r="6402" spans="2:2" x14ac:dyDescent="0.2">
      <c r="B6402" s="27"/>
    </row>
    <row r="6403" spans="2:2" x14ac:dyDescent="0.2">
      <c r="B6403" s="27"/>
    </row>
    <row r="6404" spans="2:2" x14ac:dyDescent="0.2">
      <c r="B6404" s="27"/>
    </row>
    <row r="6405" spans="2:2" x14ac:dyDescent="0.2">
      <c r="B6405" s="27"/>
    </row>
    <row r="6406" spans="2:2" x14ac:dyDescent="0.2">
      <c r="B6406" s="27"/>
    </row>
    <row r="6407" spans="2:2" x14ac:dyDescent="0.2">
      <c r="B6407" s="27"/>
    </row>
    <row r="6408" spans="2:2" x14ac:dyDescent="0.2">
      <c r="B6408" s="27"/>
    </row>
    <row r="6409" spans="2:2" x14ac:dyDescent="0.2">
      <c r="B6409" s="27"/>
    </row>
    <row r="6410" spans="2:2" x14ac:dyDescent="0.2">
      <c r="B6410" s="27"/>
    </row>
    <row r="6411" spans="2:2" x14ac:dyDescent="0.2">
      <c r="B6411" s="27"/>
    </row>
    <row r="6412" spans="2:2" x14ac:dyDescent="0.2">
      <c r="B6412" s="27"/>
    </row>
    <row r="6413" spans="2:2" x14ac:dyDescent="0.2">
      <c r="B6413" s="27"/>
    </row>
    <row r="6414" spans="2:2" x14ac:dyDescent="0.2">
      <c r="B6414" s="27"/>
    </row>
    <row r="6415" spans="2:2" x14ac:dyDescent="0.2">
      <c r="B6415" s="27"/>
    </row>
    <row r="6416" spans="2:2" x14ac:dyDescent="0.2">
      <c r="B6416" s="27"/>
    </row>
    <row r="6417" spans="2:2" x14ac:dyDescent="0.2">
      <c r="B6417" s="27"/>
    </row>
    <row r="6418" spans="2:2" x14ac:dyDescent="0.2">
      <c r="B6418" s="27"/>
    </row>
    <row r="6419" spans="2:2" x14ac:dyDescent="0.2">
      <c r="B6419" s="27"/>
    </row>
    <row r="6420" spans="2:2" x14ac:dyDescent="0.2">
      <c r="B6420" s="27"/>
    </row>
    <row r="6421" spans="2:2" x14ac:dyDescent="0.2">
      <c r="B6421" s="27"/>
    </row>
    <row r="6422" spans="2:2" x14ac:dyDescent="0.2">
      <c r="B6422" s="27"/>
    </row>
    <row r="6423" spans="2:2" x14ac:dyDescent="0.2">
      <c r="B6423" s="27"/>
    </row>
    <row r="6424" spans="2:2" x14ac:dyDescent="0.2">
      <c r="B6424" s="27"/>
    </row>
    <row r="6425" spans="2:2" x14ac:dyDescent="0.2">
      <c r="B6425" s="27"/>
    </row>
    <row r="6426" spans="2:2" x14ac:dyDescent="0.2">
      <c r="B6426" s="27"/>
    </row>
    <row r="6427" spans="2:2" x14ac:dyDescent="0.2">
      <c r="B6427" s="27"/>
    </row>
    <row r="6428" spans="2:2" x14ac:dyDescent="0.2">
      <c r="B6428" s="27"/>
    </row>
    <row r="6429" spans="2:2" x14ac:dyDescent="0.2">
      <c r="B6429" s="27"/>
    </row>
    <row r="6430" spans="2:2" x14ac:dyDescent="0.2">
      <c r="B6430" s="27"/>
    </row>
    <row r="6431" spans="2:2" x14ac:dyDescent="0.2">
      <c r="B6431" s="27"/>
    </row>
    <row r="6432" spans="2:2" x14ac:dyDescent="0.2">
      <c r="B6432" s="27"/>
    </row>
    <row r="6433" spans="2:2" x14ac:dyDescent="0.2">
      <c r="B6433" s="27"/>
    </row>
    <row r="6434" spans="2:2" x14ac:dyDescent="0.2">
      <c r="B6434" s="27"/>
    </row>
    <row r="6435" spans="2:2" x14ac:dyDescent="0.2">
      <c r="B6435" s="27"/>
    </row>
    <row r="6436" spans="2:2" x14ac:dyDescent="0.2">
      <c r="B6436" s="27"/>
    </row>
    <row r="6437" spans="2:2" x14ac:dyDescent="0.2">
      <c r="B6437" s="27"/>
    </row>
    <row r="6438" spans="2:2" x14ac:dyDescent="0.2">
      <c r="B6438" s="27"/>
    </row>
    <row r="6439" spans="2:2" x14ac:dyDescent="0.2">
      <c r="B6439" s="27"/>
    </row>
    <row r="6440" spans="2:2" x14ac:dyDescent="0.2">
      <c r="B6440" s="27"/>
    </row>
    <row r="6441" spans="2:2" x14ac:dyDescent="0.2">
      <c r="B6441" s="27"/>
    </row>
    <row r="6442" spans="2:2" x14ac:dyDescent="0.2">
      <c r="B6442" s="27"/>
    </row>
    <row r="6443" spans="2:2" x14ac:dyDescent="0.2">
      <c r="B6443" s="27"/>
    </row>
    <row r="6444" spans="2:2" x14ac:dyDescent="0.2">
      <c r="B6444" s="27"/>
    </row>
    <row r="6445" spans="2:2" x14ac:dyDescent="0.2">
      <c r="B6445" s="27"/>
    </row>
    <row r="6446" spans="2:2" x14ac:dyDescent="0.2">
      <c r="B6446" s="27"/>
    </row>
    <row r="6447" spans="2:2" x14ac:dyDescent="0.2">
      <c r="B6447" s="27"/>
    </row>
    <row r="6448" spans="2:2" x14ac:dyDescent="0.2">
      <c r="B6448" s="27"/>
    </row>
    <row r="6449" spans="2:2" x14ac:dyDescent="0.2">
      <c r="B6449" s="27"/>
    </row>
    <row r="6450" spans="2:2" x14ac:dyDescent="0.2">
      <c r="B6450" s="27"/>
    </row>
    <row r="6451" spans="2:2" x14ac:dyDescent="0.2">
      <c r="B6451" s="27"/>
    </row>
    <row r="6452" spans="2:2" x14ac:dyDescent="0.2">
      <c r="B6452" s="27"/>
    </row>
    <row r="6453" spans="2:2" x14ac:dyDescent="0.2">
      <c r="B6453" s="27"/>
    </row>
    <row r="6454" spans="2:2" x14ac:dyDescent="0.2">
      <c r="B6454" s="27"/>
    </row>
    <row r="6455" spans="2:2" x14ac:dyDescent="0.2">
      <c r="B6455" s="27"/>
    </row>
    <row r="6456" spans="2:2" x14ac:dyDescent="0.2">
      <c r="B6456" s="27"/>
    </row>
    <row r="6457" spans="2:2" x14ac:dyDescent="0.2">
      <c r="B6457" s="27"/>
    </row>
    <row r="6458" spans="2:2" x14ac:dyDescent="0.2">
      <c r="B6458" s="27"/>
    </row>
    <row r="6459" spans="2:2" x14ac:dyDescent="0.2">
      <c r="B6459" s="27"/>
    </row>
    <row r="6460" spans="2:2" x14ac:dyDescent="0.2">
      <c r="B6460" s="27"/>
    </row>
    <row r="6461" spans="2:2" x14ac:dyDescent="0.2">
      <c r="B6461" s="27"/>
    </row>
    <row r="6462" spans="2:2" x14ac:dyDescent="0.2">
      <c r="B6462" s="27"/>
    </row>
    <row r="6463" spans="2:2" x14ac:dyDescent="0.2">
      <c r="B6463" s="27"/>
    </row>
    <row r="6464" spans="2:2" x14ac:dyDescent="0.2">
      <c r="B6464" s="27"/>
    </row>
    <row r="6465" spans="2:2" x14ac:dyDescent="0.2">
      <c r="B6465" s="27"/>
    </row>
    <row r="6466" spans="2:2" x14ac:dyDescent="0.2">
      <c r="B6466" s="27"/>
    </row>
    <row r="6467" spans="2:2" x14ac:dyDescent="0.2">
      <c r="B6467" s="27"/>
    </row>
    <row r="6468" spans="2:2" x14ac:dyDescent="0.2">
      <c r="B6468" s="27"/>
    </row>
    <row r="6469" spans="2:2" x14ac:dyDescent="0.2">
      <c r="B6469" s="27"/>
    </row>
    <row r="6470" spans="2:2" x14ac:dyDescent="0.2">
      <c r="B6470" s="27"/>
    </row>
    <row r="6471" spans="2:2" x14ac:dyDescent="0.2">
      <c r="B6471" s="27"/>
    </row>
    <row r="6472" spans="2:2" x14ac:dyDescent="0.2">
      <c r="B6472" s="27"/>
    </row>
    <row r="6473" spans="2:2" x14ac:dyDescent="0.2">
      <c r="B6473" s="27"/>
    </row>
    <row r="6474" spans="2:2" x14ac:dyDescent="0.2">
      <c r="B6474" s="27"/>
    </row>
    <row r="6475" spans="2:2" x14ac:dyDescent="0.2">
      <c r="B6475" s="27"/>
    </row>
    <row r="6476" spans="2:2" x14ac:dyDescent="0.2">
      <c r="B6476" s="27"/>
    </row>
    <row r="6477" spans="2:2" x14ac:dyDescent="0.2">
      <c r="B6477" s="27"/>
    </row>
    <row r="6478" spans="2:2" x14ac:dyDescent="0.2">
      <c r="B6478" s="27"/>
    </row>
    <row r="6479" spans="2:2" x14ac:dyDescent="0.2">
      <c r="B6479" s="27"/>
    </row>
    <row r="6480" spans="2:2" x14ac:dyDescent="0.2">
      <c r="B6480" s="27"/>
    </row>
    <row r="6481" spans="2:2" x14ac:dyDescent="0.2">
      <c r="B6481" s="27"/>
    </row>
    <row r="6482" spans="2:2" x14ac:dyDescent="0.2">
      <c r="B6482" s="27"/>
    </row>
    <row r="6483" spans="2:2" x14ac:dyDescent="0.2">
      <c r="B6483" s="27"/>
    </row>
    <row r="6484" spans="2:2" x14ac:dyDescent="0.2">
      <c r="B6484" s="27"/>
    </row>
    <row r="6485" spans="2:2" x14ac:dyDescent="0.2">
      <c r="B6485" s="27"/>
    </row>
    <row r="6486" spans="2:2" x14ac:dyDescent="0.2">
      <c r="B6486" s="27"/>
    </row>
    <row r="6487" spans="2:2" x14ac:dyDescent="0.2">
      <c r="B6487" s="27"/>
    </row>
    <row r="6488" spans="2:2" x14ac:dyDescent="0.2">
      <c r="B6488" s="27"/>
    </row>
    <row r="6489" spans="2:2" x14ac:dyDescent="0.2">
      <c r="B6489" s="27"/>
    </row>
    <row r="6490" spans="2:2" x14ac:dyDescent="0.2">
      <c r="B6490" s="27"/>
    </row>
    <row r="6491" spans="2:2" x14ac:dyDescent="0.2">
      <c r="B6491" s="27"/>
    </row>
    <row r="6492" spans="2:2" x14ac:dyDescent="0.2">
      <c r="B6492" s="27"/>
    </row>
    <row r="6493" spans="2:2" x14ac:dyDescent="0.2">
      <c r="B6493" s="27"/>
    </row>
    <row r="6494" spans="2:2" x14ac:dyDescent="0.2">
      <c r="B6494" s="27"/>
    </row>
    <row r="6495" spans="2:2" x14ac:dyDescent="0.2">
      <c r="B6495" s="27"/>
    </row>
    <row r="6496" spans="2:2" x14ac:dyDescent="0.2">
      <c r="B6496" s="27"/>
    </row>
    <row r="6497" spans="2:2" x14ac:dyDescent="0.2">
      <c r="B6497" s="27"/>
    </row>
    <row r="6498" spans="2:2" x14ac:dyDescent="0.2">
      <c r="B6498" s="27"/>
    </row>
    <row r="6499" spans="2:2" x14ac:dyDescent="0.2">
      <c r="B6499" s="27"/>
    </row>
    <row r="6500" spans="2:2" x14ac:dyDescent="0.2">
      <c r="B6500" s="27"/>
    </row>
    <row r="6501" spans="2:2" x14ac:dyDescent="0.2">
      <c r="B6501" s="27"/>
    </row>
    <row r="6502" spans="2:2" x14ac:dyDescent="0.2">
      <c r="B6502" s="27"/>
    </row>
    <row r="6503" spans="2:2" x14ac:dyDescent="0.2">
      <c r="B6503" s="27"/>
    </row>
    <row r="6504" spans="2:2" x14ac:dyDescent="0.2">
      <c r="B6504" s="27"/>
    </row>
    <row r="6505" spans="2:2" x14ac:dyDescent="0.2">
      <c r="B6505" s="27"/>
    </row>
    <row r="6506" spans="2:2" x14ac:dyDescent="0.2">
      <c r="B6506" s="27"/>
    </row>
    <row r="6507" spans="2:2" x14ac:dyDescent="0.2">
      <c r="B6507" s="27"/>
    </row>
    <row r="6508" spans="2:2" x14ac:dyDescent="0.2">
      <c r="B6508" s="27"/>
    </row>
    <row r="6509" spans="2:2" x14ac:dyDescent="0.2">
      <c r="B6509" s="27"/>
    </row>
    <row r="6510" spans="2:2" x14ac:dyDescent="0.2">
      <c r="B6510" s="27"/>
    </row>
    <row r="6511" spans="2:2" x14ac:dyDescent="0.2">
      <c r="B6511" s="27"/>
    </row>
    <row r="6512" spans="2:2" x14ac:dyDescent="0.2">
      <c r="B6512" s="27"/>
    </row>
    <row r="6513" spans="2:2" x14ac:dyDescent="0.2">
      <c r="B6513" s="27"/>
    </row>
    <row r="6514" spans="2:2" x14ac:dyDescent="0.2">
      <c r="B6514" s="27"/>
    </row>
    <row r="6515" spans="2:2" x14ac:dyDescent="0.2">
      <c r="B6515" s="27"/>
    </row>
    <row r="6516" spans="2:2" x14ac:dyDescent="0.2">
      <c r="B6516" s="27"/>
    </row>
    <row r="6517" spans="2:2" x14ac:dyDescent="0.2">
      <c r="B6517" s="27"/>
    </row>
    <row r="6518" spans="2:2" x14ac:dyDescent="0.2">
      <c r="B6518" s="27"/>
    </row>
    <row r="6519" spans="2:2" x14ac:dyDescent="0.2">
      <c r="B6519" s="27"/>
    </row>
    <row r="6520" spans="2:2" x14ac:dyDescent="0.2">
      <c r="B6520" s="27"/>
    </row>
    <row r="6521" spans="2:2" x14ac:dyDescent="0.2">
      <c r="B6521" s="27"/>
    </row>
    <row r="6522" spans="2:2" x14ac:dyDescent="0.2">
      <c r="B6522" s="27"/>
    </row>
    <row r="6523" spans="2:2" x14ac:dyDescent="0.2">
      <c r="B6523" s="27"/>
    </row>
    <row r="6524" spans="2:2" x14ac:dyDescent="0.2">
      <c r="B6524" s="27"/>
    </row>
    <row r="6525" spans="2:2" x14ac:dyDescent="0.2">
      <c r="B6525" s="27"/>
    </row>
    <row r="6526" spans="2:2" x14ac:dyDescent="0.2">
      <c r="B6526" s="27"/>
    </row>
    <row r="6527" spans="2:2" x14ac:dyDescent="0.2">
      <c r="B6527" s="27"/>
    </row>
    <row r="6528" spans="2:2" x14ac:dyDescent="0.2">
      <c r="B6528" s="27"/>
    </row>
    <row r="6529" spans="2:2" x14ac:dyDescent="0.2">
      <c r="B6529" s="27"/>
    </row>
    <row r="6530" spans="2:2" x14ac:dyDescent="0.2">
      <c r="B6530" s="27"/>
    </row>
    <row r="6531" spans="2:2" x14ac:dyDescent="0.2">
      <c r="B6531" s="27"/>
    </row>
    <row r="6532" spans="2:2" x14ac:dyDescent="0.2">
      <c r="B6532" s="27"/>
    </row>
    <row r="6533" spans="2:2" x14ac:dyDescent="0.2">
      <c r="B6533" s="27"/>
    </row>
    <row r="6534" spans="2:2" x14ac:dyDescent="0.2">
      <c r="B6534" s="27"/>
    </row>
    <row r="6535" spans="2:2" x14ac:dyDescent="0.2">
      <c r="B6535" s="27"/>
    </row>
    <row r="6536" spans="2:2" x14ac:dyDescent="0.2">
      <c r="B6536" s="27"/>
    </row>
    <row r="6537" spans="2:2" x14ac:dyDescent="0.2">
      <c r="B6537" s="27"/>
    </row>
    <row r="6538" spans="2:2" x14ac:dyDescent="0.2">
      <c r="B6538" s="27"/>
    </row>
    <row r="6539" spans="2:2" x14ac:dyDescent="0.2">
      <c r="B6539" s="27"/>
    </row>
    <row r="6540" spans="2:2" x14ac:dyDescent="0.2">
      <c r="B6540" s="27"/>
    </row>
    <row r="6541" spans="2:2" x14ac:dyDescent="0.2">
      <c r="B6541" s="27"/>
    </row>
    <row r="6542" spans="2:2" x14ac:dyDescent="0.2">
      <c r="B6542" s="27"/>
    </row>
    <row r="6543" spans="2:2" x14ac:dyDescent="0.2">
      <c r="B6543" s="27"/>
    </row>
    <row r="6544" spans="2:2" x14ac:dyDescent="0.2">
      <c r="B6544" s="27"/>
    </row>
    <row r="6545" spans="2:2" x14ac:dyDescent="0.2">
      <c r="B6545" s="27"/>
    </row>
    <row r="6546" spans="2:2" x14ac:dyDescent="0.2">
      <c r="B6546" s="27"/>
    </row>
    <row r="6547" spans="2:2" x14ac:dyDescent="0.2">
      <c r="B6547" s="27"/>
    </row>
    <row r="6548" spans="2:2" x14ac:dyDescent="0.2">
      <c r="B6548" s="27"/>
    </row>
    <row r="6549" spans="2:2" x14ac:dyDescent="0.2">
      <c r="B6549" s="27"/>
    </row>
    <row r="6550" spans="2:2" x14ac:dyDescent="0.2">
      <c r="B6550" s="27"/>
    </row>
    <row r="6551" spans="2:2" x14ac:dyDescent="0.2">
      <c r="B6551" s="27"/>
    </row>
    <row r="6552" spans="2:2" x14ac:dyDescent="0.2">
      <c r="B6552" s="27"/>
    </row>
    <row r="6553" spans="2:2" x14ac:dyDescent="0.2">
      <c r="B6553" s="27"/>
    </row>
    <row r="6554" spans="2:2" x14ac:dyDescent="0.2">
      <c r="B6554" s="27"/>
    </row>
    <row r="6555" spans="2:2" x14ac:dyDescent="0.2">
      <c r="B6555" s="27"/>
    </row>
    <row r="6556" spans="2:2" x14ac:dyDescent="0.2">
      <c r="B6556" s="27"/>
    </row>
    <row r="6557" spans="2:2" x14ac:dyDescent="0.2">
      <c r="B6557" s="27"/>
    </row>
    <row r="6558" spans="2:2" x14ac:dyDescent="0.2">
      <c r="B6558" s="27"/>
    </row>
    <row r="6559" spans="2:2" x14ac:dyDescent="0.2">
      <c r="B6559" s="27"/>
    </row>
    <row r="6560" spans="2:2" x14ac:dyDescent="0.2">
      <c r="B6560" s="27"/>
    </row>
    <row r="6561" spans="2:2" x14ac:dyDescent="0.2">
      <c r="B6561" s="27"/>
    </row>
    <row r="6562" spans="2:2" x14ac:dyDescent="0.2">
      <c r="B6562" s="27"/>
    </row>
    <row r="6563" spans="2:2" x14ac:dyDescent="0.2">
      <c r="B6563" s="27"/>
    </row>
    <row r="6564" spans="2:2" x14ac:dyDescent="0.2">
      <c r="B6564" s="27"/>
    </row>
    <row r="6565" spans="2:2" x14ac:dyDescent="0.2">
      <c r="B6565" s="27"/>
    </row>
    <row r="6566" spans="2:2" x14ac:dyDescent="0.2">
      <c r="B6566" s="27"/>
    </row>
    <row r="6567" spans="2:2" x14ac:dyDescent="0.2">
      <c r="B6567" s="27"/>
    </row>
    <row r="6568" spans="2:2" x14ac:dyDescent="0.2">
      <c r="B6568" s="27"/>
    </row>
    <row r="6569" spans="2:2" x14ac:dyDescent="0.2">
      <c r="B6569" s="27"/>
    </row>
    <row r="6570" spans="2:2" x14ac:dyDescent="0.2">
      <c r="B6570" s="27"/>
    </row>
    <row r="6571" spans="2:2" x14ac:dyDescent="0.2">
      <c r="B6571" s="27"/>
    </row>
    <row r="6572" spans="2:2" x14ac:dyDescent="0.2">
      <c r="B6572" s="27"/>
    </row>
    <row r="6573" spans="2:2" x14ac:dyDescent="0.2">
      <c r="B6573" s="27"/>
    </row>
    <row r="6574" spans="2:2" x14ac:dyDescent="0.2">
      <c r="B6574" s="27"/>
    </row>
    <row r="6575" spans="2:2" x14ac:dyDescent="0.2">
      <c r="B6575" s="27"/>
    </row>
    <row r="6576" spans="2:2" x14ac:dyDescent="0.2">
      <c r="B6576" s="27"/>
    </row>
    <row r="6577" spans="2:2" x14ac:dyDescent="0.2">
      <c r="B6577" s="27"/>
    </row>
    <row r="6578" spans="2:2" x14ac:dyDescent="0.2">
      <c r="B6578" s="27"/>
    </row>
    <row r="6579" spans="2:2" x14ac:dyDescent="0.2">
      <c r="B6579" s="27"/>
    </row>
    <row r="6580" spans="2:2" x14ac:dyDescent="0.2">
      <c r="B6580" s="27"/>
    </row>
    <row r="6581" spans="2:2" x14ac:dyDescent="0.2">
      <c r="B6581" s="27"/>
    </row>
    <row r="6582" spans="2:2" x14ac:dyDescent="0.2">
      <c r="B6582" s="27"/>
    </row>
    <row r="6583" spans="2:2" x14ac:dyDescent="0.2">
      <c r="B6583" s="27"/>
    </row>
    <row r="6584" spans="2:2" x14ac:dyDescent="0.2">
      <c r="B6584" s="27"/>
    </row>
    <row r="6585" spans="2:2" x14ac:dyDescent="0.2">
      <c r="B6585" s="27"/>
    </row>
    <row r="6586" spans="2:2" x14ac:dyDescent="0.2">
      <c r="B6586" s="27"/>
    </row>
    <row r="6587" spans="2:2" x14ac:dyDescent="0.2">
      <c r="B6587" s="27"/>
    </row>
    <row r="6588" spans="2:2" x14ac:dyDescent="0.2">
      <c r="B6588" s="27"/>
    </row>
    <row r="6589" spans="2:2" x14ac:dyDescent="0.2">
      <c r="B6589" s="27"/>
    </row>
    <row r="6590" spans="2:2" x14ac:dyDescent="0.2">
      <c r="B6590" s="27"/>
    </row>
    <row r="6591" spans="2:2" x14ac:dyDescent="0.2">
      <c r="B6591" s="27"/>
    </row>
    <row r="6592" spans="2:2" x14ac:dyDescent="0.2">
      <c r="B6592" s="27"/>
    </row>
    <row r="6593" spans="2:2" x14ac:dyDescent="0.2">
      <c r="B6593" s="27"/>
    </row>
    <row r="6594" spans="2:2" x14ac:dyDescent="0.2">
      <c r="B6594" s="27"/>
    </row>
    <row r="6595" spans="2:2" x14ac:dyDescent="0.2">
      <c r="B6595" s="27"/>
    </row>
    <row r="6596" spans="2:2" x14ac:dyDescent="0.2">
      <c r="B6596" s="27"/>
    </row>
    <row r="6597" spans="2:2" x14ac:dyDescent="0.2">
      <c r="B6597" s="27"/>
    </row>
    <row r="6598" spans="2:2" x14ac:dyDescent="0.2">
      <c r="B6598" s="27"/>
    </row>
    <row r="6599" spans="2:2" x14ac:dyDescent="0.2">
      <c r="B6599" s="27"/>
    </row>
    <row r="6600" spans="2:2" x14ac:dyDescent="0.2">
      <c r="B6600" s="27"/>
    </row>
    <row r="6601" spans="2:2" x14ac:dyDescent="0.2">
      <c r="B6601" s="27"/>
    </row>
    <row r="6602" spans="2:2" x14ac:dyDescent="0.2">
      <c r="B6602" s="27"/>
    </row>
    <row r="6603" spans="2:2" x14ac:dyDescent="0.2">
      <c r="B6603" s="27"/>
    </row>
    <row r="6604" spans="2:2" x14ac:dyDescent="0.2">
      <c r="B6604" s="27"/>
    </row>
    <row r="6605" spans="2:2" x14ac:dyDescent="0.2">
      <c r="B6605" s="27"/>
    </row>
    <row r="6606" spans="2:2" x14ac:dyDescent="0.2">
      <c r="B6606" s="27"/>
    </row>
    <row r="6607" spans="2:2" x14ac:dyDescent="0.2">
      <c r="B6607" s="27"/>
    </row>
    <row r="6608" spans="2:2" x14ac:dyDescent="0.2">
      <c r="B6608" s="27"/>
    </row>
    <row r="6609" spans="2:2" x14ac:dyDescent="0.2">
      <c r="B6609" s="27"/>
    </row>
    <row r="6610" spans="2:2" x14ac:dyDescent="0.2">
      <c r="B6610" s="27"/>
    </row>
    <row r="6611" spans="2:2" x14ac:dyDescent="0.2">
      <c r="B6611" s="27"/>
    </row>
    <row r="6612" spans="2:2" x14ac:dyDescent="0.2">
      <c r="B6612" s="27"/>
    </row>
    <row r="6613" spans="2:2" x14ac:dyDescent="0.2">
      <c r="B6613" s="27"/>
    </row>
    <row r="6614" spans="2:2" x14ac:dyDescent="0.2">
      <c r="B6614" s="27"/>
    </row>
    <row r="6615" spans="2:2" x14ac:dyDescent="0.2">
      <c r="B6615" s="27"/>
    </row>
    <row r="6616" spans="2:2" x14ac:dyDescent="0.2">
      <c r="B6616" s="27"/>
    </row>
    <row r="6617" spans="2:2" x14ac:dyDescent="0.2">
      <c r="B6617" s="27"/>
    </row>
    <row r="6618" spans="2:2" x14ac:dyDescent="0.2">
      <c r="B6618" s="27"/>
    </row>
    <row r="6619" spans="2:2" x14ac:dyDescent="0.2">
      <c r="B6619" s="27"/>
    </row>
    <row r="6620" spans="2:2" x14ac:dyDescent="0.2">
      <c r="B6620" s="27"/>
    </row>
    <row r="6621" spans="2:2" x14ac:dyDescent="0.2">
      <c r="B6621" s="27"/>
    </row>
    <row r="6622" spans="2:2" x14ac:dyDescent="0.2">
      <c r="B6622" s="27"/>
    </row>
    <row r="6623" spans="2:2" x14ac:dyDescent="0.2">
      <c r="B6623" s="27"/>
    </row>
    <row r="6624" spans="2:2" x14ac:dyDescent="0.2">
      <c r="B6624" s="27"/>
    </row>
    <row r="6625" spans="2:2" x14ac:dyDescent="0.2">
      <c r="B6625" s="27"/>
    </row>
    <row r="6626" spans="2:2" x14ac:dyDescent="0.2">
      <c r="B6626" s="27"/>
    </row>
    <row r="6627" spans="2:2" x14ac:dyDescent="0.2">
      <c r="B6627" s="27"/>
    </row>
    <row r="6628" spans="2:2" x14ac:dyDescent="0.2">
      <c r="B6628" s="27"/>
    </row>
    <row r="6629" spans="2:2" x14ac:dyDescent="0.2">
      <c r="B6629" s="27"/>
    </row>
    <row r="6630" spans="2:2" x14ac:dyDescent="0.2">
      <c r="B6630" s="27"/>
    </row>
    <row r="6631" spans="2:2" x14ac:dyDescent="0.2">
      <c r="B6631" s="27"/>
    </row>
    <row r="6632" spans="2:2" x14ac:dyDescent="0.2">
      <c r="B6632" s="27"/>
    </row>
    <row r="6633" spans="2:2" x14ac:dyDescent="0.2">
      <c r="B6633" s="27"/>
    </row>
    <row r="6634" spans="2:2" x14ac:dyDescent="0.2">
      <c r="B6634" s="27"/>
    </row>
    <row r="6635" spans="2:2" x14ac:dyDescent="0.2">
      <c r="B6635" s="27"/>
    </row>
    <row r="6636" spans="2:2" x14ac:dyDescent="0.2">
      <c r="B6636" s="27"/>
    </row>
    <row r="6637" spans="2:2" x14ac:dyDescent="0.2">
      <c r="B6637" s="27"/>
    </row>
    <row r="6638" spans="2:2" x14ac:dyDescent="0.2">
      <c r="B6638" s="27"/>
    </row>
    <row r="6639" spans="2:2" x14ac:dyDescent="0.2">
      <c r="B6639" s="27"/>
    </row>
    <row r="6640" spans="2:2" x14ac:dyDescent="0.2">
      <c r="B6640" s="27"/>
    </row>
    <row r="6641" spans="2:2" x14ac:dyDescent="0.2">
      <c r="B6641" s="27"/>
    </row>
    <row r="6642" spans="2:2" x14ac:dyDescent="0.2">
      <c r="B6642" s="27"/>
    </row>
    <row r="6643" spans="2:2" x14ac:dyDescent="0.2">
      <c r="B6643" s="27"/>
    </row>
    <row r="6644" spans="2:2" x14ac:dyDescent="0.2">
      <c r="B6644" s="27"/>
    </row>
    <row r="6645" spans="2:2" x14ac:dyDescent="0.2">
      <c r="B6645" s="27"/>
    </row>
    <row r="6646" spans="2:2" x14ac:dyDescent="0.2">
      <c r="B6646" s="27"/>
    </row>
    <row r="6647" spans="2:2" x14ac:dyDescent="0.2">
      <c r="B6647" s="27"/>
    </row>
    <row r="6648" spans="2:2" x14ac:dyDescent="0.2">
      <c r="B6648" s="27"/>
    </row>
    <row r="6649" spans="2:2" x14ac:dyDescent="0.2">
      <c r="B6649" s="27"/>
    </row>
    <row r="6650" spans="2:2" x14ac:dyDescent="0.2">
      <c r="B6650" s="27"/>
    </row>
    <row r="6651" spans="2:2" x14ac:dyDescent="0.2">
      <c r="B6651" s="27"/>
    </row>
    <row r="6652" spans="2:2" x14ac:dyDescent="0.2">
      <c r="B6652" s="27"/>
    </row>
    <row r="6653" spans="2:2" x14ac:dyDescent="0.2">
      <c r="B6653" s="27"/>
    </row>
    <row r="6654" spans="2:2" x14ac:dyDescent="0.2">
      <c r="B6654" s="27"/>
    </row>
    <row r="6655" spans="2:2" x14ac:dyDescent="0.2">
      <c r="B6655" s="27"/>
    </row>
    <row r="6656" spans="2:2" x14ac:dyDescent="0.2">
      <c r="B6656" s="27"/>
    </row>
    <row r="6657" spans="2:2" x14ac:dyDescent="0.2">
      <c r="B6657" s="27"/>
    </row>
    <row r="6658" spans="2:2" x14ac:dyDescent="0.2">
      <c r="B6658" s="27"/>
    </row>
    <row r="6659" spans="2:2" x14ac:dyDescent="0.2">
      <c r="B6659" s="27"/>
    </row>
    <row r="6660" spans="2:2" x14ac:dyDescent="0.2">
      <c r="B6660" s="27"/>
    </row>
    <row r="6661" spans="2:2" x14ac:dyDescent="0.2">
      <c r="B6661" s="27"/>
    </row>
    <row r="6662" spans="2:2" x14ac:dyDescent="0.2">
      <c r="B6662" s="27"/>
    </row>
    <row r="6663" spans="2:2" x14ac:dyDescent="0.2">
      <c r="B6663" s="27"/>
    </row>
    <row r="6664" spans="2:2" x14ac:dyDescent="0.2">
      <c r="B6664" s="27"/>
    </row>
    <row r="6665" spans="2:2" x14ac:dyDescent="0.2">
      <c r="B6665" s="27"/>
    </row>
    <row r="6666" spans="2:2" x14ac:dyDescent="0.2">
      <c r="B6666" s="27"/>
    </row>
    <row r="6667" spans="2:2" x14ac:dyDescent="0.2">
      <c r="B6667" s="27"/>
    </row>
    <row r="6668" spans="2:2" x14ac:dyDescent="0.2">
      <c r="B6668" s="27"/>
    </row>
    <row r="6669" spans="2:2" x14ac:dyDescent="0.2">
      <c r="B6669" s="27"/>
    </row>
    <row r="6670" spans="2:2" x14ac:dyDescent="0.2">
      <c r="B6670" s="27"/>
    </row>
    <row r="6671" spans="2:2" x14ac:dyDescent="0.2">
      <c r="B6671" s="27"/>
    </row>
    <row r="6672" spans="2:2" x14ac:dyDescent="0.2">
      <c r="B6672" s="27"/>
    </row>
    <row r="6673" spans="2:2" x14ac:dyDescent="0.2">
      <c r="B6673" s="27"/>
    </row>
    <row r="6674" spans="2:2" x14ac:dyDescent="0.2">
      <c r="B6674" s="27"/>
    </row>
    <row r="6675" spans="2:2" x14ac:dyDescent="0.2">
      <c r="B6675" s="27"/>
    </row>
    <row r="6676" spans="2:2" x14ac:dyDescent="0.2">
      <c r="B6676" s="27"/>
    </row>
    <row r="6677" spans="2:2" x14ac:dyDescent="0.2">
      <c r="B6677" s="27"/>
    </row>
    <row r="6678" spans="2:2" x14ac:dyDescent="0.2">
      <c r="B6678" s="27"/>
    </row>
    <row r="6679" spans="2:2" x14ac:dyDescent="0.2">
      <c r="B6679" s="27"/>
    </row>
    <row r="6680" spans="2:2" x14ac:dyDescent="0.2">
      <c r="B6680" s="27"/>
    </row>
    <row r="6681" spans="2:2" x14ac:dyDescent="0.2">
      <c r="B6681" s="27"/>
    </row>
    <row r="6682" spans="2:2" x14ac:dyDescent="0.2">
      <c r="B6682" s="27"/>
    </row>
    <row r="6683" spans="2:2" x14ac:dyDescent="0.2">
      <c r="B6683" s="27"/>
    </row>
    <row r="6684" spans="2:2" x14ac:dyDescent="0.2">
      <c r="B6684" s="27"/>
    </row>
    <row r="6685" spans="2:2" x14ac:dyDescent="0.2">
      <c r="B6685" s="27"/>
    </row>
    <row r="6686" spans="2:2" x14ac:dyDescent="0.2">
      <c r="B6686" s="27"/>
    </row>
    <row r="6687" spans="2:2" x14ac:dyDescent="0.2">
      <c r="B6687" s="27"/>
    </row>
    <row r="6688" spans="2:2" x14ac:dyDescent="0.2">
      <c r="B6688" s="27"/>
    </row>
    <row r="6689" spans="2:2" x14ac:dyDescent="0.2">
      <c r="B6689" s="27"/>
    </row>
    <row r="6690" spans="2:2" x14ac:dyDescent="0.2">
      <c r="B6690" s="27"/>
    </row>
    <row r="6691" spans="2:2" x14ac:dyDescent="0.2">
      <c r="B6691" s="27"/>
    </row>
    <row r="6692" spans="2:2" x14ac:dyDescent="0.2">
      <c r="B6692" s="27"/>
    </row>
    <row r="6693" spans="2:2" x14ac:dyDescent="0.2">
      <c r="B6693" s="27"/>
    </row>
    <row r="6694" spans="2:2" x14ac:dyDescent="0.2">
      <c r="B6694" s="27"/>
    </row>
    <row r="6695" spans="2:2" x14ac:dyDescent="0.2">
      <c r="B6695" s="27"/>
    </row>
    <row r="6696" spans="2:2" x14ac:dyDescent="0.2">
      <c r="B6696" s="27"/>
    </row>
    <row r="6697" spans="2:2" x14ac:dyDescent="0.2">
      <c r="B6697" s="27"/>
    </row>
    <row r="6698" spans="2:2" x14ac:dyDescent="0.2">
      <c r="B6698" s="27"/>
    </row>
    <row r="6699" spans="2:2" x14ac:dyDescent="0.2">
      <c r="B6699" s="27"/>
    </row>
    <row r="6700" spans="2:2" x14ac:dyDescent="0.2">
      <c r="B6700" s="27"/>
    </row>
    <row r="6701" spans="2:2" x14ac:dyDescent="0.2">
      <c r="B6701" s="27"/>
    </row>
    <row r="6702" spans="2:2" x14ac:dyDescent="0.2">
      <c r="B6702" s="27"/>
    </row>
    <row r="6703" spans="2:2" x14ac:dyDescent="0.2">
      <c r="B6703" s="27"/>
    </row>
    <row r="6704" spans="2:2" x14ac:dyDescent="0.2">
      <c r="B6704" s="27"/>
    </row>
    <row r="6705" spans="2:2" x14ac:dyDescent="0.2">
      <c r="B6705" s="27"/>
    </row>
    <row r="6706" spans="2:2" x14ac:dyDescent="0.2">
      <c r="B6706" s="27"/>
    </row>
    <row r="6707" spans="2:2" x14ac:dyDescent="0.2">
      <c r="B6707" s="27"/>
    </row>
    <row r="6708" spans="2:2" x14ac:dyDescent="0.2">
      <c r="B6708" s="27"/>
    </row>
    <row r="6709" spans="2:2" x14ac:dyDescent="0.2">
      <c r="B6709" s="27"/>
    </row>
    <row r="6710" spans="2:2" x14ac:dyDescent="0.2">
      <c r="B6710" s="27"/>
    </row>
    <row r="6711" spans="2:2" x14ac:dyDescent="0.2">
      <c r="B6711" s="27"/>
    </row>
    <row r="6712" spans="2:2" x14ac:dyDescent="0.2">
      <c r="B6712" s="27"/>
    </row>
    <row r="6713" spans="2:2" x14ac:dyDescent="0.2">
      <c r="B6713" s="27"/>
    </row>
    <row r="6714" spans="2:2" x14ac:dyDescent="0.2">
      <c r="B6714" s="27"/>
    </row>
    <row r="6715" spans="2:2" x14ac:dyDescent="0.2">
      <c r="B6715" s="27"/>
    </row>
    <row r="6716" spans="2:2" x14ac:dyDescent="0.2">
      <c r="B6716" s="27"/>
    </row>
    <row r="6717" spans="2:2" x14ac:dyDescent="0.2">
      <c r="B6717" s="27"/>
    </row>
    <row r="6718" spans="2:2" x14ac:dyDescent="0.2">
      <c r="B6718" s="27"/>
    </row>
    <row r="6719" spans="2:2" x14ac:dyDescent="0.2">
      <c r="B6719" s="27"/>
    </row>
    <row r="6720" spans="2:2" x14ac:dyDescent="0.2">
      <c r="B6720" s="27"/>
    </row>
    <row r="6721" spans="2:2" x14ac:dyDescent="0.2">
      <c r="B6721" s="27"/>
    </row>
    <row r="6722" spans="2:2" x14ac:dyDescent="0.2">
      <c r="B6722" s="27"/>
    </row>
    <row r="6723" spans="2:2" x14ac:dyDescent="0.2">
      <c r="B6723" s="27"/>
    </row>
    <row r="6724" spans="2:2" x14ac:dyDescent="0.2">
      <c r="B6724" s="27"/>
    </row>
    <row r="6725" spans="2:2" x14ac:dyDescent="0.2">
      <c r="B6725" s="27"/>
    </row>
    <row r="6726" spans="2:2" x14ac:dyDescent="0.2">
      <c r="B6726" s="27"/>
    </row>
    <row r="6727" spans="2:2" x14ac:dyDescent="0.2">
      <c r="B6727" s="27"/>
    </row>
    <row r="6728" spans="2:2" x14ac:dyDescent="0.2">
      <c r="B6728" s="27"/>
    </row>
    <row r="6729" spans="2:2" x14ac:dyDescent="0.2">
      <c r="B6729" s="27"/>
    </row>
    <row r="6730" spans="2:2" x14ac:dyDescent="0.2">
      <c r="B6730" s="27"/>
    </row>
    <row r="6731" spans="2:2" x14ac:dyDescent="0.2">
      <c r="B6731" s="27"/>
    </row>
    <row r="6732" spans="2:2" x14ac:dyDescent="0.2">
      <c r="B6732" s="27"/>
    </row>
    <row r="6733" spans="2:2" x14ac:dyDescent="0.2">
      <c r="B6733" s="27"/>
    </row>
    <row r="6734" spans="2:2" x14ac:dyDescent="0.2">
      <c r="B6734" s="27"/>
    </row>
    <row r="6735" spans="2:2" x14ac:dyDescent="0.2">
      <c r="B6735" s="27"/>
    </row>
    <row r="6736" spans="2:2" x14ac:dyDescent="0.2">
      <c r="B6736" s="27"/>
    </row>
    <row r="6737" spans="2:2" x14ac:dyDescent="0.2">
      <c r="B6737" s="27"/>
    </row>
    <row r="6738" spans="2:2" x14ac:dyDescent="0.2">
      <c r="B6738" s="27"/>
    </row>
    <row r="6739" spans="2:2" x14ac:dyDescent="0.2">
      <c r="B6739" s="27"/>
    </row>
    <row r="6740" spans="2:2" x14ac:dyDescent="0.2">
      <c r="B6740" s="27"/>
    </row>
    <row r="6741" spans="2:2" x14ac:dyDescent="0.2">
      <c r="B6741" s="27"/>
    </row>
    <row r="6742" spans="2:2" x14ac:dyDescent="0.2">
      <c r="B6742" s="27"/>
    </row>
    <row r="6743" spans="2:2" x14ac:dyDescent="0.2">
      <c r="B6743" s="27"/>
    </row>
    <row r="6744" spans="2:2" x14ac:dyDescent="0.2">
      <c r="B6744" s="27"/>
    </row>
    <row r="6745" spans="2:2" x14ac:dyDescent="0.2">
      <c r="B6745" s="27"/>
    </row>
    <row r="6746" spans="2:2" x14ac:dyDescent="0.2">
      <c r="B6746" s="27"/>
    </row>
    <row r="6747" spans="2:2" x14ac:dyDescent="0.2">
      <c r="B6747" s="27"/>
    </row>
    <row r="6748" spans="2:2" x14ac:dyDescent="0.2">
      <c r="B6748" s="27"/>
    </row>
    <row r="6749" spans="2:2" x14ac:dyDescent="0.2">
      <c r="B6749" s="27"/>
    </row>
    <row r="6750" spans="2:2" x14ac:dyDescent="0.2">
      <c r="B6750" s="27"/>
    </row>
    <row r="6751" spans="2:2" x14ac:dyDescent="0.2">
      <c r="B6751" s="27"/>
    </row>
    <row r="6752" spans="2:2" x14ac:dyDescent="0.2">
      <c r="B6752" s="27"/>
    </row>
    <row r="6753" spans="2:2" x14ac:dyDescent="0.2">
      <c r="B6753" s="27"/>
    </row>
    <row r="6754" spans="2:2" x14ac:dyDescent="0.2">
      <c r="B6754" s="27"/>
    </row>
    <row r="6755" spans="2:2" x14ac:dyDescent="0.2">
      <c r="B6755" s="27"/>
    </row>
    <row r="6756" spans="2:2" x14ac:dyDescent="0.2">
      <c r="B6756" s="27"/>
    </row>
    <row r="6757" spans="2:2" x14ac:dyDescent="0.2">
      <c r="B6757" s="27"/>
    </row>
    <row r="6758" spans="2:2" x14ac:dyDescent="0.2">
      <c r="B6758" s="27"/>
    </row>
    <row r="6759" spans="2:2" x14ac:dyDescent="0.2">
      <c r="B6759" s="27"/>
    </row>
    <row r="6760" spans="2:2" x14ac:dyDescent="0.2">
      <c r="B6760" s="27"/>
    </row>
    <row r="6761" spans="2:2" x14ac:dyDescent="0.2">
      <c r="B6761" s="27"/>
    </row>
    <row r="6762" spans="2:2" x14ac:dyDescent="0.2">
      <c r="B6762" s="27"/>
    </row>
    <row r="6763" spans="2:2" x14ac:dyDescent="0.2">
      <c r="B6763" s="27"/>
    </row>
    <row r="6764" spans="2:2" x14ac:dyDescent="0.2">
      <c r="B6764" s="27"/>
    </row>
    <row r="6765" spans="2:2" x14ac:dyDescent="0.2">
      <c r="B6765" s="27"/>
    </row>
    <row r="6766" spans="2:2" x14ac:dyDescent="0.2">
      <c r="B6766" s="27"/>
    </row>
    <row r="6767" spans="2:2" x14ac:dyDescent="0.2">
      <c r="B6767" s="27"/>
    </row>
    <row r="6768" spans="2:2" x14ac:dyDescent="0.2">
      <c r="B6768" s="27"/>
    </row>
    <row r="6769" spans="2:2" x14ac:dyDescent="0.2">
      <c r="B6769" s="27"/>
    </row>
    <row r="6770" spans="2:2" x14ac:dyDescent="0.2">
      <c r="B6770" s="27"/>
    </row>
    <row r="6771" spans="2:2" x14ac:dyDescent="0.2">
      <c r="B6771" s="27"/>
    </row>
    <row r="6772" spans="2:2" x14ac:dyDescent="0.2">
      <c r="B6772" s="27"/>
    </row>
    <row r="6773" spans="2:2" x14ac:dyDescent="0.2">
      <c r="B6773" s="27"/>
    </row>
    <row r="6774" spans="2:2" x14ac:dyDescent="0.2">
      <c r="B6774" s="27"/>
    </row>
    <row r="6775" spans="2:2" x14ac:dyDescent="0.2">
      <c r="B6775" s="27"/>
    </row>
    <row r="6776" spans="2:2" x14ac:dyDescent="0.2">
      <c r="B6776" s="27"/>
    </row>
    <row r="6777" spans="2:2" x14ac:dyDescent="0.2">
      <c r="B6777" s="27"/>
    </row>
    <row r="6778" spans="2:2" x14ac:dyDescent="0.2">
      <c r="B6778" s="27"/>
    </row>
    <row r="6779" spans="2:2" x14ac:dyDescent="0.2">
      <c r="B6779" s="27"/>
    </row>
    <row r="6780" spans="2:2" x14ac:dyDescent="0.2">
      <c r="B6780" s="27"/>
    </row>
    <row r="6781" spans="2:2" x14ac:dyDescent="0.2">
      <c r="B6781" s="27"/>
    </row>
    <row r="6782" spans="2:2" x14ac:dyDescent="0.2">
      <c r="B6782" s="27"/>
    </row>
    <row r="6783" spans="2:2" x14ac:dyDescent="0.2">
      <c r="B6783" s="27"/>
    </row>
    <row r="6784" spans="2:2" x14ac:dyDescent="0.2">
      <c r="B6784" s="27"/>
    </row>
    <row r="6785" spans="2:2" x14ac:dyDescent="0.2">
      <c r="B6785" s="27"/>
    </row>
    <row r="6786" spans="2:2" x14ac:dyDescent="0.2">
      <c r="B6786" s="27"/>
    </row>
    <row r="6787" spans="2:2" x14ac:dyDescent="0.2">
      <c r="B6787" s="27"/>
    </row>
    <row r="6788" spans="2:2" x14ac:dyDescent="0.2">
      <c r="B6788" s="27"/>
    </row>
    <row r="6789" spans="2:2" x14ac:dyDescent="0.2">
      <c r="B6789" s="27"/>
    </row>
    <row r="6790" spans="2:2" x14ac:dyDescent="0.2">
      <c r="B6790" s="27"/>
    </row>
    <row r="6791" spans="2:2" x14ac:dyDescent="0.2">
      <c r="B6791" s="27"/>
    </row>
    <row r="6792" spans="2:2" x14ac:dyDescent="0.2">
      <c r="B6792" s="27"/>
    </row>
    <row r="6793" spans="2:2" x14ac:dyDescent="0.2">
      <c r="B6793" s="27"/>
    </row>
    <row r="6794" spans="2:2" x14ac:dyDescent="0.2">
      <c r="B6794" s="27"/>
    </row>
    <row r="6795" spans="2:2" x14ac:dyDescent="0.2">
      <c r="B6795" s="27"/>
    </row>
    <row r="6796" spans="2:2" x14ac:dyDescent="0.2">
      <c r="B6796" s="27"/>
    </row>
    <row r="6797" spans="2:2" x14ac:dyDescent="0.2">
      <c r="B6797" s="27"/>
    </row>
    <row r="6798" spans="2:2" x14ac:dyDescent="0.2">
      <c r="B6798" s="27"/>
    </row>
    <row r="6799" spans="2:2" x14ac:dyDescent="0.2">
      <c r="B6799" s="27"/>
    </row>
    <row r="6800" spans="2:2" x14ac:dyDescent="0.2">
      <c r="B6800" s="27"/>
    </row>
    <row r="6801" spans="2:2" x14ac:dyDescent="0.2">
      <c r="B6801" s="27"/>
    </row>
    <row r="6802" spans="2:2" x14ac:dyDescent="0.2">
      <c r="B6802" s="27"/>
    </row>
    <row r="6803" spans="2:2" x14ac:dyDescent="0.2">
      <c r="B6803" s="27"/>
    </row>
    <row r="6804" spans="2:2" x14ac:dyDescent="0.2">
      <c r="B6804" s="27"/>
    </row>
    <row r="6805" spans="2:2" x14ac:dyDescent="0.2">
      <c r="B6805" s="27"/>
    </row>
    <row r="6806" spans="2:2" x14ac:dyDescent="0.2">
      <c r="B6806" s="27"/>
    </row>
    <row r="6807" spans="2:2" x14ac:dyDescent="0.2">
      <c r="B6807" s="27"/>
    </row>
    <row r="6808" spans="2:2" x14ac:dyDescent="0.2">
      <c r="B6808" s="27"/>
    </row>
    <row r="6809" spans="2:2" x14ac:dyDescent="0.2">
      <c r="B6809" s="27"/>
    </row>
    <row r="6810" spans="2:2" x14ac:dyDescent="0.2">
      <c r="B6810" s="27"/>
    </row>
    <row r="6811" spans="2:2" x14ac:dyDescent="0.2">
      <c r="B6811" s="27"/>
    </row>
    <row r="6812" spans="2:2" x14ac:dyDescent="0.2">
      <c r="B6812" s="27"/>
    </row>
    <row r="6813" spans="2:2" x14ac:dyDescent="0.2">
      <c r="B6813" s="27"/>
    </row>
    <row r="6814" spans="2:2" x14ac:dyDescent="0.2">
      <c r="B6814" s="27"/>
    </row>
    <row r="6815" spans="2:2" x14ac:dyDescent="0.2">
      <c r="B6815" s="27"/>
    </row>
    <row r="6816" spans="2:2" x14ac:dyDescent="0.2">
      <c r="B6816" s="27"/>
    </row>
    <row r="6817" spans="2:2" x14ac:dyDescent="0.2">
      <c r="B6817" s="27"/>
    </row>
    <row r="6818" spans="2:2" x14ac:dyDescent="0.2">
      <c r="B6818" s="27"/>
    </row>
    <row r="6819" spans="2:2" x14ac:dyDescent="0.2">
      <c r="B6819" s="27"/>
    </row>
    <row r="6820" spans="2:2" x14ac:dyDescent="0.2">
      <c r="B6820" s="27"/>
    </row>
    <row r="6821" spans="2:2" x14ac:dyDescent="0.2">
      <c r="B6821" s="27"/>
    </row>
    <row r="6822" spans="2:2" x14ac:dyDescent="0.2">
      <c r="B6822" s="27"/>
    </row>
    <row r="6823" spans="2:2" x14ac:dyDescent="0.2">
      <c r="B6823" s="27"/>
    </row>
    <row r="6824" spans="2:2" x14ac:dyDescent="0.2">
      <c r="B6824" s="27"/>
    </row>
    <row r="6825" spans="2:2" x14ac:dyDescent="0.2">
      <c r="B6825" s="27"/>
    </row>
    <row r="6826" spans="2:2" x14ac:dyDescent="0.2">
      <c r="B6826" s="27"/>
    </row>
    <row r="6827" spans="2:2" x14ac:dyDescent="0.2">
      <c r="B6827" s="27"/>
    </row>
    <row r="6828" spans="2:2" x14ac:dyDescent="0.2">
      <c r="B6828" s="27"/>
    </row>
    <row r="6829" spans="2:2" x14ac:dyDescent="0.2">
      <c r="B6829" s="27"/>
    </row>
    <row r="6830" spans="2:2" x14ac:dyDescent="0.2">
      <c r="B6830" s="27"/>
    </row>
    <row r="6831" spans="2:2" x14ac:dyDescent="0.2">
      <c r="B6831" s="27"/>
    </row>
    <row r="6832" spans="2:2" x14ac:dyDescent="0.2">
      <c r="B6832" s="27"/>
    </row>
    <row r="6833" spans="2:2" x14ac:dyDescent="0.2">
      <c r="B6833" s="27"/>
    </row>
    <row r="6834" spans="2:2" x14ac:dyDescent="0.2">
      <c r="B6834" s="27"/>
    </row>
    <row r="6835" spans="2:2" x14ac:dyDescent="0.2">
      <c r="B6835" s="27"/>
    </row>
    <row r="6836" spans="2:2" x14ac:dyDescent="0.2">
      <c r="B6836" s="27"/>
    </row>
    <row r="6837" spans="2:2" x14ac:dyDescent="0.2">
      <c r="B6837" s="27"/>
    </row>
    <row r="6838" spans="2:2" x14ac:dyDescent="0.2">
      <c r="B6838" s="27"/>
    </row>
    <row r="6839" spans="2:2" x14ac:dyDescent="0.2">
      <c r="B6839" s="27"/>
    </row>
    <row r="6840" spans="2:2" x14ac:dyDescent="0.2">
      <c r="B6840" s="27"/>
    </row>
    <row r="6841" spans="2:2" x14ac:dyDescent="0.2">
      <c r="B6841" s="27"/>
    </row>
    <row r="6842" spans="2:2" x14ac:dyDescent="0.2">
      <c r="B6842" s="27"/>
    </row>
    <row r="6843" spans="2:2" x14ac:dyDescent="0.2">
      <c r="B6843" s="27"/>
    </row>
    <row r="6844" spans="2:2" x14ac:dyDescent="0.2">
      <c r="B6844" s="27"/>
    </row>
    <row r="6845" spans="2:2" x14ac:dyDescent="0.2">
      <c r="B6845" s="27"/>
    </row>
    <row r="6846" spans="2:2" x14ac:dyDescent="0.2">
      <c r="B6846" s="27"/>
    </row>
    <row r="6847" spans="2:2" x14ac:dyDescent="0.2">
      <c r="B6847" s="27"/>
    </row>
    <row r="6848" spans="2:2" x14ac:dyDescent="0.2">
      <c r="B6848" s="27"/>
    </row>
    <row r="6849" spans="2:2" x14ac:dyDescent="0.2">
      <c r="B6849" s="27"/>
    </row>
    <row r="6850" spans="2:2" x14ac:dyDescent="0.2">
      <c r="B6850" s="27"/>
    </row>
    <row r="6851" spans="2:2" x14ac:dyDescent="0.2">
      <c r="B6851" s="27"/>
    </row>
    <row r="6852" spans="2:2" x14ac:dyDescent="0.2">
      <c r="B6852" s="27"/>
    </row>
    <row r="6853" spans="2:2" x14ac:dyDescent="0.2">
      <c r="B6853" s="27"/>
    </row>
    <row r="6854" spans="2:2" x14ac:dyDescent="0.2">
      <c r="B6854" s="27"/>
    </row>
    <row r="6855" spans="2:2" x14ac:dyDescent="0.2">
      <c r="B6855" s="27"/>
    </row>
    <row r="6856" spans="2:2" x14ac:dyDescent="0.2">
      <c r="B6856" s="27"/>
    </row>
    <row r="6857" spans="2:2" x14ac:dyDescent="0.2">
      <c r="B6857" s="27"/>
    </row>
    <row r="6858" spans="2:2" x14ac:dyDescent="0.2">
      <c r="B6858" s="27"/>
    </row>
    <row r="6859" spans="2:2" x14ac:dyDescent="0.2">
      <c r="B6859" s="27"/>
    </row>
    <row r="6860" spans="2:2" x14ac:dyDescent="0.2">
      <c r="B6860" s="27"/>
    </row>
    <row r="6861" spans="2:2" x14ac:dyDescent="0.2">
      <c r="B6861" s="27"/>
    </row>
    <row r="6862" spans="2:2" x14ac:dyDescent="0.2">
      <c r="B6862" s="27"/>
    </row>
    <row r="6863" spans="2:2" x14ac:dyDescent="0.2">
      <c r="B6863" s="27"/>
    </row>
    <row r="6864" spans="2:2" x14ac:dyDescent="0.2">
      <c r="B6864" s="27"/>
    </row>
    <row r="6865" spans="2:2" x14ac:dyDescent="0.2">
      <c r="B6865" s="27"/>
    </row>
    <row r="6866" spans="2:2" x14ac:dyDescent="0.2">
      <c r="B6866" s="27"/>
    </row>
    <row r="6867" spans="2:2" x14ac:dyDescent="0.2">
      <c r="B6867" s="27"/>
    </row>
    <row r="6868" spans="2:2" x14ac:dyDescent="0.2">
      <c r="B6868" s="27"/>
    </row>
    <row r="6869" spans="2:2" x14ac:dyDescent="0.2">
      <c r="B6869" s="27"/>
    </row>
    <row r="6870" spans="2:2" x14ac:dyDescent="0.2">
      <c r="B6870" s="27"/>
    </row>
    <row r="6871" spans="2:2" x14ac:dyDescent="0.2">
      <c r="B6871" s="27"/>
    </row>
    <row r="6872" spans="2:2" x14ac:dyDescent="0.2">
      <c r="B6872" s="27"/>
    </row>
    <row r="6873" spans="2:2" x14ac:dyDescent="0.2">
      <c r="B6873" s="27"/>
    </row>
    <row r="6874" spans="2:2" x14ac:dyDescent="0.2">
      <c r="B6874" s="27"/>
    </row>
    <row r="6875" spans="2:2" x14ac:dyDescent="0.2">
      <c r="B6875" s="27"/>
    </row>
    <row r="6876" spans="2:2" x14ac:dyDescent="0.2">
      <c r="B6876" s="27"/>
    </row>
    <row r="6877" spans="2:2" x14ac:dyDescent="0.2">
      <c r="B6877" s="27"/>
    </row>
    <row r="6878" spans="2:2" x14ac:dyDescent="0.2">
      <c r="B6878" s="27"/>
    </row>
    <row r="6879" spans="2:2" x14ac:dyDescent="0.2">
      <c r="B6879" s="27"/>
    </row>
    <row r="6880" spans="2:2" x14ac:dyDescent="0.2">
      <c r="B6880" s="27"/>
    </row>
    <row r="6881" spans="2:2" x14ac:dyDescent="0.2">
      <c r="B6881" s="27"/>
    </row>
    <row r="6882" spans="2:2" x14ac:dyDescent="0.2">
      <c r="B6882" s="27"/>
    </row>
    <row r="6883" spans="2:2" x14ac:dyDescent="0.2">
      <c r="B6883" s="27"/>
    </row>
    <row r="6884" spans="2:2" x14ac:dyDescent="0.2">
      <c r="B6884" s="27"/>
    </row>
    <row r="6885" spans="2:2" x14ac:dyDescent="0.2">
      <c r="B6885" s="27"/>
    </row>
    <row r="6886" spans="2:2" x14ac:dyDescent="0.2">
      <c r="B6886" s="27"/>
    </row>
    <row r="6887" spans="2:2" x14ac:dyDescent="0.2">
      <c r="B6887" s="27"/>
    </row>
    <row r="6888" spans="2:2" x14ac:dyDescent="0.2">
      <c r="B6888" s="27"/>
    </row>
    <row r="6889" spans="2:2" x14ac:dyDescent="0.2">
      <c r="B6889" s="27"/>
    </row>
    <row r="6890" spans="2:2" x14ac:dyDescent="0.2">
      <c r="B6890" s="27"/>
    </row>
    <row r="6891" spans="2:2" x14ac:dyDescent="0.2">
      <c r="B6891" s="27"/>
    </row>
    <row r="6892" spans="2:2" x14ac:dyDescent="0.2">
      <c r="B6892" s="27"/>
    </row>
    <row r="6893" spans="2:2" x14ac:dyDescent="0.2">
      <c r="B6893" s="27"/>
    </row>
    <row r="6894" spans="2:2" x14ac:dyDescent="0.2">
      <c r="B6894" s="27"/>
    </row>
    <row r="6895" spans="2:2" x14ac:dyDescent="0.2">
      <c r="B6895" s="27"/>
    </row>
    <row r="6896" spans="2:2" x14ac:dyDescent="0.2">
      <c r="B6896" s="27"/>
    </row>
    <row r="6897" spans="2:2" x14ac:dyDescent="0.2">
      <c r="B6897" s="27"/>
    </row>
    <row r="6898" spans="2:2" x14ac:dyDescent="0.2">
      <c r="B6898" s="27"/>
    </row>
    <row r="6899" spans="2:2" x14ac:dyDescent="0.2">
      <c r="B6899" s="27"/>
    </row>
    <row r="6900" spans="2:2" x14ac:dyDescent="0.2">
      <c r="B6900" s="27"/>
    </row>
    <row r="6901" spans="2:2" x14ac:dyDescent="0.2">
      <c r="B6901" s="27"/>
    </row>
    <row r="6902" spans="2:2" x14ac:dyDescent="0.2">
      <c r="B6902" s="27"/>
    </row>
    <row r="6903" spans="2:2" x14ac:dyDescent="0.2">
      <c r="B6903" s="27"/>
    </row>
    <row r="6904" spans="2:2" x14ac:dyDescent="0.2">
      <c r="B6904" s="27"/>
    </row>
    <row r="6905" spans="2:2" x14ac:dyDescent="0.2">
      <c r="B6905" s="27"/>
    </row>
    <row r="6906" spans="2:2" x14ac:dyDescent="0.2">
      <c r="B6906" s="27"/>
    </row>
    <row r="6907" spans="2:2" x14ac:dyDescent="0.2">
      <c r="B6907" s="27"/>
    </row>
    <row r="6908" spans="2:2" x14ac:dyDescent="0.2">
      <c r="B6908" s="27"/>
    </row>
    <row r="6909" spans="2:2" x14ac:dyDescent="0.2">
      <c r="B6909" s="27"/>
    </row>
    <row r="6910" spans="2:2" x14ac:dyDescent="0.2">
      <c r="B6910" s="27"/>
    </row>
    <row r="6911" spans="2:2" x14ac:dyDescent="0.2">
      <c r="B6911" s="27"/>
    </row>
    <row r="6912" spans="2:2" x14ac:dyDescent="0.2">
      <c r="B6912" s="27"/>
    </row>
    <row r="6913" spans="2:2" x14ac:dyDescent="0.2">
      <c r="B6913" s="27"/>
    </row>
    <row r="6914" spans="2:2" x14ac:dyDescent="0.2">
      <c r="B6914" s="27"/>
    </row>
    <row r="6915" spans="2:2" x14ac:dyDescent="0.2">
      <c r="B6915" s="27"/>
    </row>
    <row r="6916" spans="2:2" x14ac:dyDescent="0.2">
      <c r="B6916" s="27"/>
    </row>
    <row r="6917" spans="2:2" x14ac:dyDescent="0.2">
      <c r="B6917" s="27"/>
    </row>
    <row r="6918" spans="2:2" x14ac:dyDescent="0.2">
      <c r="B6918" s="27"/>
    </row>
    <row r="6919" spans="2:2" x14ac:dyDescent="0.2">
      <c r="B6919" s="27"/>
    </row>
    <row r="6920" spans="2:2" x14ac:dyDescent="0.2">
      <c r="B6920" s="27"/>
    </row>
    <row r="6921" spans="2:2" x14ac:dyDescent="0.2">
      <c r="B6921" s="27"/>
    </row>
    <row r="6922" spans="2:2" x14ac:dyDescent="0.2">
      <c r="B6922" s="27"/>
    </row>
    <row r="6923" spans="2:2" x14ac:dyDescent="0.2">
      <c r="B6923" s="27"/>
    </row>
    <row r="6924" spans="2:2" x14ac:dyDescent="0.2">
      <c r="B6924" s="27"/>
    </row>
    <row r="6925" spans="2:2" x14ac:dyDescent="0.2">
      <c r="B6925" s="27"/>
    </row>
    <row r="6926" spans="2:2" x14ac:dyDescent="0.2">
      <c r="B6926" s="27"/>
    </row>
    <row r="6927" spans="2:2" x14ac:dyDescent="0.2">
      <c r="B6927" s="27"/>
    </row>
    <row r="6928" spans="2:2" x14ac:dyDescent="0.2">
      <c r="B6928" s="27"/>
    </row>
    <row r="6929" spans="2:2" x14ac:dyDescent="0.2">
      <c r="B6929" s="27"/>
    </row>
    <row r="6930" spans="2:2" x14ac:dyDescent="0.2">
      <c r="B6930" s="27"/>
    </row>
    <row r="6931" spans="2:2" x14ac:dyDescent="0.2">
      <c r="B6931" s="27"/>
    </row>
    <row r="6932" spans="2:2" x14ac:dyDescent="0.2">
      <c r="B6932" s="27"/>
    </row>
    <row r="6933" spans="2:2" x14ac:dyDescent="0.2">
      <c r="B6933" s="27"/>
    </row>
    <row r="6934" spans="2:2" x14ac:dyDescent="0.2">
      <c r="B6934" s="27"/>
    </row>
    <row r="6935" spans="2:2" x14ac:dyDescent="0.2">
      <c r="B6935" s="27"/>
    </row>
    <row r="6936" spans="2:2" x14ac:dyDescent="0.2">
      <c r="B6936" s="27"/>
    </row>
    <row r="6937" spans="2:2" x14ac:dyDescent="0.2">
      <c r="B6937" s="27"/>
    </row>
    <row r="6938" spans="2:2" x14ac:dyDescent="0.2">
      <c r="B6938" s="27"/>
    </row>
    <row r="6939" spans="2:2" x14ac:dyDescent="0.2">
      <c r="B6939" s="27"/>
    </row>
    <row r="6940" spans="2:2" x14ac:dyDescent="0.2">
      <c r="B6940" s="27"/>
    </row>
    <row r="6941" spans="2:2" x14ac:dyDescent="0.2">
      <c r="B6941" s="27"/>
    </row>
    <row r="6942" spans="2:2" x14ac:dyDescent="0.2">
      <c r="B6942" s="27"/>
    </row>
    <row r="6943" spans="2:2" x14ac:dyDescent="0.2">
      <c r="B6943" s="27"/>
    </row>
    <row r="6944" spans="2:2" x14ac:dyDescent="0.2">
      <c r="B6944" s="27"/>
    </row>
    <row r="6945" spans="2:2" x14ac:dyDescent="0.2">
      <c r="B6945" s="27"/>
    </row>
    <row r="6946" spans="2:2" x14ac:dyDescent="0.2">
      <c r="B6946" s="27"/>
    </row>
    <row r="6947" spans="2:2" x14ac:dyDescent="0.2">
      <c r="B6947" s="27"/>
    </row>
    <row r="6948" spans="2:2" x14ac:dyDescent="0.2">
      <c r="B6948" s="27"/>
    </row>
    <row r="6949" spans="2:2" x14ac:dyDescent="0.2">
      <c r="B6949" s="27"/>
    </row>
    <row r="6950" spans="2:2" x14ac:dyDescent="0.2">
      <c r="B6950" s="27"/>
    </row>
    <row r="6951" spans="2:2" x14ac:dyDescent="0.2">
      <c r="B6951" s="27"/>
    </row>
    <row r="6952" spans="2:2" x14ac:dyDescent="0.2">
      <c r="B6952" s="27"/>
    </row>
    <row r="6953" spans="2:2" x14ac:dyDescent="0.2">
      <c r="B6953" s="27"/>
    </row>
    <row r="6954" spans="2:2" x14ac:dyDescent="0.2">
      <c r="B6954" s="27"/>
    </row>
    <row r="6955" spans="2:2" x14ac:dyDescent="0.2">
      <c r="B6955" s="27"/>
    </row>
    <row r="6956" spans="2:2" x14ac:dyDescent="0.2">
      <c r="B6956" s="27"/>
    </row>
    <row r="6957" spans="2:2" x14ac:dyDescent="0.2">
      <c r="B6957" s="27"/>
    </row>
    <row r="6958" spans="2:2" x14ac:dyDescent="0.2">
      <c r="B6958" s="27"/>
    </row>
    <row r="6959" spans="2:2" x14ac:dyDescent="0.2">
      <c r="B6959" s="27"/>
    </row>
    <row r="6960" spans="2:2" x14ac:dyDescent="0.2">
      <c r="B6960" s="27"/>
    </row>
    <row r="6961" spans="2:2" x14ac:dyDescent="0.2">
      <c r="B6961" s="27"/>
    </row>
    <row r="6962" spans="2:2" x14ac:dyDescent="0.2">
      <c r="B6962" s="27"/>
    </row>
    <row r="6963" spans="2:2" x14ac:dyDescent="0.2">
      <c r="B6963" s="27"/>
    </row>
    <row r="6964" spans="2:2" x14ac:dyDescent="0.2">
      <c r="B6964" s="27"/>
    </row>
    <row r="6965" spans="2:2" x14ac:dyDescent="0.2">
      <c r="B6965" s="27"/>
    </row>
    <row r="6966" spans="2:2" x14ac:dyDescent="0.2">
      <c r="B6966" s="27"/>
    </row>
    <row r="6967" spans="2:2" x14ac:dyDescent="0.2">
      <c r="B6967" s="27"/>
    </row>
    <row r="6968" spans="2:2" x14ac:dyDescent="0.2">
      <c r="B6968" s="27"/>
    </row>
    <row r="6969" spans="2:2" x14ac:dyDescent="0.2">
      <c r="B6969" s="27"/>
    </row>
    <row r="6970" spans="2:2" x14ac:dyDescent="0.2">
      <c r="B6970" s="27"/>
    </row>
    <row r="6971" spans="2:2" x14ac:dyDescent="0.2">
      <c r="B6971" s="27"/>
    </row>
    <row r="6972" spans="2:2" x14ac:dyDescent="0.2">
      <c r="B6972" s="27"/>
    </row>
    <row r="6973" spans="2:2" x14ac:dyDescent="0.2">
      <c r="B6973" s="27"/>
    </row>
    <row r="6974" spans="2:2" x14ac:dyDescent="0.2">
      <c r="B6974" s="27"/>
    </row>
    <row r="6975" spans="2:2" x14ac:dyDescent="0.2">
      <c r="B6975" s="27"/>
    </row>
    <row r="6976" spans="2:2" x14ac:dyDescent="0.2">
      <c r="B6976" s="27"/>
    </row>
    <row r="6977" spans="2:2" x14ac:dyDescent="0.2">
      <c r="B6977" s="27"/>
    </row>
    <row r="6978" spans="2:2" x14ac:dyDescent="0.2">
      <c r="B6978" s="27"/>
    </row>
    <row r="6979" spans="2:2" x14ac:dyDescent="0.2">
      <c r="B6979" s="27"/>
    </row>
    <row r="6980" spans="2:2" x14ac:dyDescent="0.2">
      <c r="B6980" s="27"/>
    </row>
    <row r="6981" spans="2:2" x14ac:dyDescent="0.2">
      <c r="B6981" s="27"/>
    </row>
    <row r="6982" spans="2:2" x14ac:dyDescent="0.2">
      <c r="B6982" s="27"/>
    </row>
    <row r="6983" spans="2:2" x14ac:dyDescent="0.2">
      <c r="B6983" s="27"/>
    </row>
    <row r="6984" spans="2:2" x14ac:dyDescent="0.2">
      <c r="B6984" s="27"/>
    </row>
    <row r="6985" spans="2:2" x14ac:dyDescent="0.2">
      <c r="B6985" s="27"/>
    </row>
    <row r="6986" spans="2:2" x14ac:dyDescent="0.2">
      <c r="B6986" s="27"/>
    </row>
    <row r="6987" spans="2:2" x14ac:dyDescent="0.2">
      <c r="B6987" s="27"/>
    </row>
    <row r="6988" spans="2:2" x14ac:dyDescent="0.2">
      <c r="B6988" s="27"/>
    </row>
    <row r="6989" spans="2:2" x14ac:dyDescent="0.2">
      <c r="B6989" s="27"/>
    </row>
    <row r="6990" spans="2:2" x14ac:dyDescent="0.2">
      <c r="B6990" s="27"/>
    </row>
    <row r="6991" spans="2:2" x14ac:dyDescent="0.2">
      <c r="B6991" s="27"/>
    </row>
    <row r="6992" spans="2:2" x14ac:dyDescent="0.2">
      <c r="B6992" s="27"/>
    </row>
    <row r="6993" spans="2:2" x14ac:dyDescent="0.2">
      <c r="B6993" s="27"/>
    </row>
    <row r="6994" spans="2:2" x14ac:dyDescent="0.2">
      <c r="B6994" s="27"/>
    </row>
    <row r="6995" spans="2:2" x14ac:dyDescent="0.2">
      <c r="B6995" s="27"/>
    </row>
    <row r="6996" spans="2:2" x14ac:dyDescent="0.2">
      <c r="B6996" s="27"/>
    </row>
    <row r="6997" spans="2:2" x14ac:dyDescent="0.2">
      <c r="B6997" s="27"/>
    </row>
    <row r="6998" spans="2:2" x14ac:dyDescent="0.2">
      <c r="B6998" s="27"/>
    </row>
    <row r="6999" spans="2:2" x14ac:dyDescent="0.2">
      <c r="B6999" s="27"/>
    </row>
    <row r="7000" spans="2:2" x14ac:dyDescent="0.2">
      <c r="B7000" s="27"/>
    </row>
    <row r="7001" spans="2:2" x14ac:dyDescent="0.2">
      <c r="B7001" s="27"/>
    </row>
    <row r="7002" spans="2:2" x14ac:dyDescent="0.2">
      <c r="B7002" s="27"/>
    </row>
    <row r="7003" spans="2:2" x14ac:dyDescent="0.2">
      <c r="B7003" s="27"/>
    </row>
    <row r="7004" spans="2:2" x14ac:dyDescent="0.2">
      <c r="B7004" s="27"/>
    </row>
    <row r="7005" spans="2:2" x14ac:dyDescent="0.2">
      <c r="B7005" s="27"/>
    </row>
    <row r="7006" spans="2:2" x14ac:dyDescent="0.2">
      <c r="B7006" s="27"/>
    </row>
    <row r="7007" spans="2:2" x14ac:dyDescent="0.2">
      <c r="B7007" s="27"/>
    </row>
    <row r="7008" spans="2:2" x14ac:dyDescent="0.2">
      <c r="B7008" s="27"/>
    </row>
    <row r="7009" spans="2:2" x14ac:dyDescent="0.2">
      <c r="B7009" s="27"/>
    </row>
    <row r="7010" spans="2:2" x14ac:dyDescent="0.2">
      <c r="B7010" s="27"/>
    </row>
    <row r="7011" spans="2:2" x14ac:dyDescent="0.2">
      <c r="B7011" s="27"/>
    </row>
    <row r="7012" spans="2:2" x14ac:dyDescent="0.2">
      <c r="B7012" s="27"/>
    </row>
    <row r="7013" spans="2:2" x14ac:dyDescent="0.2">
      <c r="B7013" s="27"/>
    </row>
    <row r="7014" spans="2:2" x14ac:dyDescent="0.2">
      <c r="B7014" s="27"/>
    </row>
    <row r="7015" spans="2:2" x14ac:dyDescent="0.2">
      <c r="B7015" s="27"/>
    </row>
    <row r="7016" spans="2:2" x14ac:dyDescent="0.2">
      <c r="B7016" s="27"/>
    </row>
    <row r="7017" spans="2:2" x14ac:dyDescent="0.2">
      <c r="B7017" s="27"/>
    </row>
    <row r="7018" spans="2:2" x14ac:dyDescent="0.2">
      <c r="B7018" s="27"/>
    </row>
    <row r="7019" spans="2:2" x14ac:dyDescent="0.2">
      <c r="B7019" s="27"/>
    </row>
    <row r="7020" spans="2:2" x14ac:dyDescent="0.2">
      <c r="B7020" s="27"/>
    </row>
    <row r="7021" spans="2:2" x14ac:dyDescent="0.2">
      <c r="B7021" s="27"/>
    </row>
    <row r="7022" spans="2:2" x14ac:dyDescent="0.2">
      <c r="B7022" s="27"/>
    </row>
    <row r="7023" spans="2:2" x14ac:dyDescent="0.2">
      <c r="B7023" s="27"/>
    </row>
    <row r="7024" spans="2:2" x14ac:dyDescent="0.2">
      <c r="B7024" s="27"/>
    </row>
    <row r="7025" spans="2:2" x14ac:dyDescent="0.2">
      <c r="B7025" s="27"/>
    </row>
    <row r="7026" spans="2:2" x14ac:dyDescent="0.2">
      <c r="B7026" s="27"/>
    </row>
    <row r="7027" spans="2:2" x14ac:dyDescent="0.2">
      <c r="B7027" s="27"/>
    </row>
    <row r="7028" spans="2:2" x14ac:dyDescent="0.2">
      <c r="B7028" s="27"/>
    </row>
    <row r="7029" spans="2:2" x14ac:dyDescent="0.2">
      <c r="B7029" s="27"/>
    </row>
    <row r="7030" spans="2:2" x14ac:dyDescent="0.2">
      <c r="B7030" s="27"/>
    </row>
    <row r="7031" spans="2:2" x14ac:dyDescent="0.2">
      <c r="B7031" s="27"/>
    </row>
    <row r="7032" spans="2:2" x14ac:dyDescent="0.2">
      <c r="B7032" s="27"/>
    </row>
    <row r="7033" spans="2:2" x14ac:dyDescent="0.2">
      <c r="B7033" s="27"/>
    </row>
    <row r="7034" spans="2:2" x14ac:dyDescent="0.2">
      <c r="B7034" s="27"/>
    </row>
    <row r="7035" spans="2:2" x14ac:dyDescent="0.2">
      <c r="B7035" s="27"/>
    </row>
    <row r="7036" spans="2:2" x14ac:dyDescent="0.2">
      <c r="B7036" s="27"/>
    </row>
    <row r="7037" spans="2:2" x14ac:dyDescent="0.2">
      <c r="B7037" s="27"/>
    </row>
    <row r="7038" spans="2:2" x14ac:dyDescent="0.2">
      <c r="B7038" s="27"/>
    </row>
    <row r="7039" spans="2:2" x14ac:dyDescent="0.2">
      <c r="B7039" s="27"/>
    </row>
    <row r="7040" spans="2:2" x14ac:dyDescent="0.2">
      <c r="B7040" s="27"/>
    </row>
    <row r="7041" spans="2:2" x14ac:dyDescent="0.2">
      <c r="B7041" s="27"/>
    </row>
    <row r="7042" spans="2:2" x14ac:dyDescent="0.2">
      <c r="B7042" s="27"/>
    </row>
    <row r="7043" spans="2:2" x14ac:dyDescent="0.2">
      <c r="B7043" s="27"/>
    </row>
    <row r="7044" spans="2:2" x14ac:dyDescent="0.2">
      <c r="B7044" s="27"/>
    </row>
    <row r="7045" spans="2:2" x14ac:dyDescent="0.2">
      <c r="B7045" s="27"/>
    </row>
    <row r="7046" spans="2:2" x14ac:dyDescent="0.2">
      <c r="B7046" s="27"/>
    </row>
    <row r="7047" spans="2:2" x14ac:dyDescent="0.2">
      <c r="B7047" s="27"/>
    </row>
    <row r="7048" spans="2:2" x14ac:dyDescent="0.2">
      <c r="B7048" s="27"/>
    </row>
    <row r="7049" spans="2:2" x14ac:dyDescent="0.2">
      <c r="B7049" s="27"/>
    </row>
    <row r="7050" spans="2:2" x14ac:dyDescent="0.2">
      <c r="B7050" s="27"/>
    </row>
    <row r="7051" spans="2:2" x14ac:dyDescent="0.2">
      <c r="B7051" s="27"/>
    </row>
    <row r="7052" spans="2:2" x14ac:dyDescent="0.2">
      <c r="B7052" s="27"/>
    </row>
    <row r="7053" spans="2:2" x14ac:dyDescent="0.2">
      <c r="B7053" s="27"/>
    </row>
    <row r="7054" spans="2:2" x14ac:dyDescent="0.2">
      <c r="B7054" s="27"/>
    </row>
    <row r="7055" spans="2:2" x14ac:dyDescent="0.2">
      <c r="B7055" s="27"/>
    </row>
    <row r="7056" spans="2:2" x14ac:dyDescent="0.2">
      <c r="B7056" s="27"/>
    </row>
    <row r="7057" spans="2:2" x14ac:dyDescent="0.2">
      <c r="B7057" s="27"/>
    </row>
    <row r="7058" spans="2:2" x14ac:dyDescent="0.2">
      <c r="B7058" s="27"/>
    </row>
    <row r="7059" spans="2:2" x14ac:dyDescent="0.2">
      <c r="B7059" s="27"/>
    </row>
    <row r="7060" spans="2:2" x14ac:dyDescent="0.2">
      <c r="B7060" s="27"/>
    </row>
    <row r="7061" spans="2:2" x14ac:dyDescent="0.2">
      <c r="B7061" s="27"/>
    </row>
    <row r="7062" spans="2:2" x14ac:dyDescent="0.2">
      <c r="B7062" s="27"/>
    </row>
    <row r="7063" spans="2:2" x14ac:dyDescent="0.2">
      <c r="B7063" s="27"/>
    </row>
    <row r="7064" spans="2:2" x14ac:dyDescent="0.2">
      <c r="B7064" s="27"/>
    </row>
    <row r="7065" spans="2:2" x14ac:dyDescent="0.2">
      <c r="B7065" s="27"/>
    </row>
    <row r="7066" spans="2:2" x14ac:dyDescent="0.2">
      <c r="B7066" s="27"/>
    </row>
    <row r="7067" spans="2:2" x14ac:dyDescent="0.2">
      <c r="B7067" s="27"/>
    </row>
    <row r="7068" spans="2:2" x14ac:dyDescent="0.2">
      <c r="B7068" s="27"/>
    </row>
    <row r="7069" spans="2:2" x14ac:dyDescent="0.2">
      <c r="B7069" s="27"/>
    </row>
    <row r="7070" spans="2:2" x14ac:dyDescent="0.2">
      <c r="B7070" s="27"/>
    </row>
    <row r="7071" spans="2:2" x14ac:dyDescent="0.2">
      <c r="B7071" s="27"/>
    </row>
    <row r="7072" spans="2:2" x14ac:dyDescent="0.2">
      <c r="B7072" s="27"/>
    </row>
    <row r="7073" spans="2:2" x14ac:dyDescent="0.2">
      <c r="B7073" s="27"/>
    </row>
    <row r="7074" spans="2:2" x14ac:dyDescent="0.2">
      <c r="B7074" s="27"/>
    </row>
    <row r="7075" spans="2:2" x14ac:dyDescent="0.2">
      <c r="B7075" s="27"/>
    </row>
    <row r="7076" spans="2:2" x14ac:dyDescent="0.2">
      <c r="B7076" s="27"/>
    </row>
    <row r="7077" spans="2:2" x14ac:dyDescent="0.2">
      <c r="B7077" s="27"/>
    </row>
    <row r="7078" spans="2:2" x14ac:dyDescent="0.2">
      <c r="B7078" s="27"/>
    </row>
    <row r="7079" spans="2:2" x14ac:dyDescent="0.2">
      <c r="B7079" s="27"/>
    </row>
    <row r="7080" spans="2:2" x14ac:dyDescent="0.2">
      <c r="B7080" s="27"/>
    </row>
    <row r="7081" spans="2:2" x14ac:dyDescent="0.2">
      <c r="B7081" s="27"/>
    </row>
    <row r="7082" spans="2:2" x14ac:dyDescent="0.2">
      <c r="B7082" s="27"/>
    </row>
    <row r="7083" spans="2:2" x14ac:dyDescent="0.2">
      <c r="B7083" s="27"/>
    </row>
    <row r="7084" spans="2:2" x14ac:dyDescent="0.2">
      <c r="B7084" s="27"/>
    </row>
    <row r="7085" spans="2:2" x14ac:dyDescent="0.2">
      <c r="B7085" s="27"/>
    </row>
    <row r="7086" spans="2:2" x14ac:dyDescent="0.2">
      <c r="B7086" s="27"/>
    </row>
    <row r="7087" spans="2:2" x14ac:dyDescent="0.2">
      <c r="B7087" s="27"/>
    </row>
    <row r="7088" spans="2:2" x14ac:dyDescent="0.2">
      <c r="B7088" s="27"/>
    </row>
    <row r="7089" spans="2:2" x14ac:dyDescent="0.2">
      <c r="B7089" s="27"/>
    </row>
    <row r="7090" spans="2:2" x14ac:dyDescent="0.2">
      <c r="B7090" s="27"/>
    </row>
    <row r="7091" spans="2:2" x14ac:dyDescent="0.2">
      <c r="B7091" s="27"/>
    </row>
    <row r="7092" spans="2:2" x14ac:dyDescent="0.2">
      <c r="B7092" s="27"/>
    </row>
    <row r="7093" spans="2:2" x14ac:dyDescent="0.2">
      <c r="B7093" s="27"/>
    </row>
    <row r="7094" spans="2:2" x14ac:dyDescent="0.2">
      <c r="B7094" s="27"/>
    </row>
    <row r="7095" spans="2:2" x14ac:dyDescent="0.2">
      <c r="B7095" s="27"/>
    </row>
    <row r="7096" spans="2:2" x14ac:dyDescent="0.2">
      <c r="B7096" s="27"/>
    </row>
    <row r="7097" spans="2:2" x14ac:dyDescent="0.2">
      <c r="B7097" s="27"/>
    </row>
    <row r="7098" spans="2:2" x14ac:dyDescent="0.2">
      <c r="B7098" s="27"/>
    </row>
    <row r="7099" spans="2:2" x14ac:dyDescent="0.2">
      <c r="B7099" s="27"/>
    </row>
    <row r="7100" spans="2:2" x14ac:dyDescent="0.2">
      <c r="B7100" s="27"/>
    </row>
    <row r="7101" spans="2:2" x14ac:dyDescent="0.2">
      <c r="B7101" s="27"/>
    </row>
    <row r="7102" spans="2:2" x14ac:dyDescent="0.2">
      <c r="B7102" s="27"/>
    </row>
    <row r="7103" spans="2:2" x14ac:dyDescent="0.2">
      <c r="B7103" s="27"/>
    </row>
    <row r="7104" spans="2:2" x14ac:dyDescent="0.2">
      <c r="B7104" s="27"/>
    </row>
    <row r="7105" spans="2:2" x14ac:dyDescent="0.2">
      <c r="B7105" s="27"/>
    </row>
    <row r="7106" spans="2:2" x14ac:dyDescent="0.2">
      <c r="B7106" s="27"/>
    </row>
    <row r="7107" spans="2:2" x14ac:dyDescent="0.2">
      <c r="B7107" s="27"/>
    </row>
    <row r="7108" spans="2:2" x14ac:dyDescent="0.2">
      <c r="B7108" s="27"/>
    </row>
    <row r="7109" spans="2:2" x14ac:dyDescent="0.2">
      <c r="B7109" s="27"/>
    </row>
    <row r="7110" spans="2:2" x14ac:dyDescent="0.2">
      <c r="B7110" s="27"/>
    </row>
    <row r="7111" spans="2:2" x14ac:dyDescent="0.2">
      <c r="B7111" s="27"/>
    </row>
    <row r="7112" spans="2:2" x14ac:dyDescent="0.2">
      <c r="B7112" s="27"/>
    </row>
    <row r="7113" spans="2:2" x14ac:dyDescent="0.2">
      <c r="B7113" s="27"/>
    </row>
    <row r="7114" spans="2:2" x14ac:dyDescent="0.2">
      <c r="B7114" s="27"/>
    </row>
    <row r="7115" spans="2:2" x14ac:dyDescent="0.2">
      <c r="B7115" s="27"/>
    </row>
    <row r="7116" spans="2:2" x14ac:dyDescent="0.2">
      <c r="B7116" s="27"/>
    </row>
    <row r="7117" spans="2:2" x14ac:dyDescent="0.2">
      <c r="B7117" s="27"/>
    </row>
    <row r="7118" spans="2:2" x14ac:dyDescent="0.2">
      <c r="B7118" s="27"/>
    </row>
    <row r="7119" spans="2:2" x14ac:dyDescent="0.2">
      <c r="B7119" s="27"/>
    </row>
    <row r="7120" spans="2:2" x14ac:dyDescent="0.2">
      <c r="B7120" s="27"/>
    </row>
    <row r="7121" spans="2:2" x14ac:dyDescent="0.2">
      <c r="B7121" s="27"/>
    </row>
    <row r="7122" spans="2:2" x14ac:dyDescent="0.2">
      <c r="B7122" s="27"/>
    </row>
    <row r="7123" spans="2:2" x14ac:dyDescent="0.2">
      <c r="B7123" s="27"/>
    </row>
    <row r="7124" spans="2:2" x14ac:dyDescent="0.2">
      <c r="B7124" s="27"/>
    </row>
    <row r="7125" spans="2:2" x14ac:dyDescent="0.2">
      <c r="B7125" s="27"/>
    </row>
    <row r="7126" spans="2:2" x14ac:dyDescent="0.2">
      <c r="B7126" s="27"/>
    </row>
    <row r="7127" spans="2:2" x14ac:dyDescent="0.2">
      <c r="B7127" s="27"/>
    </row>
    <row r="7128" spans="2:2" x14ac:dyDescent="0.2">
      <c r="B7128" s="27"/>
    </row>
    <row r="7129" spans="2:2" x14ac:dyDescent="0.2">
      <c r="B7129" s="27"/>
    </row>
    <row r="7130" spans="2:2" x14ac:dyDescent="0.2">
      <c r="B7130" s="27"/>
    </row>
    <row r="7131" spans="2:2" x14ac:dyDescent="0.2">
      <c r="B7131" s="27"/>
    </row>
    <row r="7132" spans="2:2" x14ac:dyDescent="0.2">
      <c r="B7132" s="27"/>
    </row>
    <row r="7133" spans="2:2" x14ac:dyDescent="0.2">
      <c r="B7133" s="27"/>
    </row>
    <row r="7134" spans="2:2" x14ac:dyDescent="0.2">
      <c r="B7134" s="27"/>
    </row>
    <row r="7135" spans="2:2" x14ac:dyDescent="0.2">
      <c r="B7135" s="27"/>
    </row>
    <row r="7136" spans="2:2" x14ac:dyDescent="0.2">
      <c r="B7136" s="27"/>
    </row>
    <row r="7137" spans="2:2" x14ac:dyDescent="0.2">
      <c r="B7137" s="27"/>
    </row>
    <row r="7138" spans="2:2" x14ac:dyDescent="0.2">
      <c r="B7138" s="27"/>
    </row>
    <row r="7139" spans="2:2" x14ac:dyDescent="0.2">
      <c r="B7139" s="27"/>
    </row>
    <row r="7140" spans="2:2" x14ac:dyDescent="0.2">
      <c r="B7140" s="27"/>
    </row>
    <row r="7141" spans="2:2" x14ac:dyDescent="0.2">
      <c r="B7141" s="27"/>
    </row>
    <row r="7142" spans="2:2" x14ac:dyDescent="0.2">
      <c r="B7142" s="27"/>
    </row>
    <row r="7143" spans="2:2" x14ac:dyDescent="0.2">
      <c r="B7143" s="27"/>
    </row>
    <row r="7144" spans="2:2" x14ac:dyDescent="0.2">
      <c r="B7144" s="27"/>
    </row>
    <row r="7145" spans="2:2" x14ac:dyDescent="0.2">
      <c r="B7145" s="27"/>
    </row>
    <row r="7146" spans="2:2" x14ac:dyDescent="0.2">
      <c r="B7146" s="27"/>
    </row>
    <row r="7147" spans="2:2" x14ac:dyDescent="0.2">
      <c r="B7147" s="27"/>
    </row>
    <row r="7148" spans="2:2" x14ac:dyDescent="0.2">
      <c r="B7148" s="27"/>
    </row>
    <row r="7149" spans="2:2" x14ac:dyDescent="0.2">
      <c r="B7149" s="27"/>
    </row>
    <row r="7150" spans="2:2" x14ac:dyDescent="0.2">
      <c r="B7150" s="27"/>
    </row>
    <row r="7151" spans="2:2" x14ac:dyDescent="0.2">
      <c r="B7151" s="27"/>
    </row>
    <row r="7152" spans="2:2" x14ac:dyDescent="0.2">
      <c r="B7152" s="27"/>
    </row>
    <row r="7153" spans="2:2" x14ac:dyDescent="0.2">
      <c r="B7153" s="27"/>
    </row>
    <row r="7154" spans="2:2" x14ac:dyDescent="0.2">
      <c r="B7154" s="27"/>
    </row>
    <row r="7155" spans="2:2" x14ac:dyDescent="0.2">
      <c r="B7155" s="27"/>
    </row>
    <row r="7156" spans="2:2" x14ac:dyDescent="0.2">
      <c r="B7156" s="27"/>
    </row>
    <row r="7157" spans="2:2" x14ac:dyDescent="0.2">
      <c r="B7157" s="27"/>
    </row>
    <row r="7158" spans="2:2" x14ac:dyDescent="0.2">
      <c r="B7158" s="27"/>
    </row>
    <row r="7159" spans="2:2" x14ac:dyDescent="0.2">
      <c r="B7159" s="27"/>
    </row>
    <row r="7160" spans="2:2" x14ac:dyDescent="0.2">
      <c r="B7160" s="27"/>
    </row>
    <row r="7161" spans="2:2" x14ac:dyDescent="0.2">
      <c r="B7161" s="27"/>
    </row>
    <row r="7162" spans="2:2" x14ac:dyDescent="0.2">
      <c r="B7162" s="27"/>
    </row>
    <row r="7163" spans="2:2" x14ac:dyDescent="0.2">
      <c r="B7163" s="27"/>
    </row>
    <row r="7164" spans="2:2" x14ac:dyDescent="0.2">
      <c r="B7164" s="27"/>
    </row>
    <row r="7165" spans="2:2" x14ac:dyDescent="0.2">
      <c r="B7165" s="27"/>
    </row>
    <row r="7166" spans="2:2" x14ac:dyDescent="0.2">
      <c r="B7166" s="27"/>
    </row>
    <row r="7167" spans="2:2" x14ac:dyDescent="0.2">
      <c r="B7167" s="27"/>
    </row>
    <row r="7168" spans="2:2" x14ac:dyDescent="0.2">
      <c r="B7168" s="27"/>
    </row>
    <row r="7169" spans="2:2" x14ac:dyDescent="0.2">
      <c r="B7169" s="27"/>
    </row>
    <row r="7170" spans="2:2" x14ac:dyDescent="0.2">
      <c r="B7170" s="27"/>
    </row>
    <row r="7171" spans="2:2" x14ac:dyDescent="0.2">
      <c r="B7171" s="27"/>
    </row>
    <row r="7172" spans="2:2" x14ac:dyDescent="0.2">
      <c r="B7172" s="27"/>
    </row>
    <row r="7173" spans="2:2" x14ac:dyDescent="0.2">
      <c r="B7173" s="27"/>
    </row>
    <row r="7174" spans="2:2" x14ac:dyDescent="0.2">
      <c r="B7174" s="27"/>
    </row>
    <row r="7175" spans="2:2" x14ac:dyDescent="0.2">
      <c r="B7175" s="27"/>
    </row>
    <row r="7176" spans="2:2" x14ac:dyDescent="0.2">
      <c r="B7176" s="27"/>
    </row>
    <row r="7177" spans="2:2" x14ac:dyDescent="0.2">
      <c r="B7177" s="27"/>
    </row>
    <row r="7178" spans="2:2" x14ac:dyDescent="0.2">
      <c r="B7178" s="27"/>
    </row>
    <row r="7179" spans="2:2" x14ac:dyDescent="0.2">
      <c r="B7179" s="27"/>
    </row>
    <row r="7180" spans="2:2" x14ac:dyDescent="0.2">
      <c r="B7180" s="27"/>
    </row>
    <row r="7181" spans="2:2" x14ac:dyDescent="0.2">
      <c r="B7181" s="27"/>
    </row>
    <row r="7182" spans="2:2" x14ac:dyDescent="0.2">
      <c r="B7182" s="27"/>
    </row>
    <row r="7183" spans="2:2" x14ac:dyDescent="0.2">
      <c r="B7183" s="27"/>
    </row>
    <row r="7184" spans="2:2" x14ac:dyDescent="0.2">
      <c r="B7184" s="27"/>
    </row>
    <row r="7185" spans="2:2" x14ac:dyDescent="0.2">
      <c r="B7185" s="27"/>
    </row>
    <row r="7186" spans="2:2" x14ac:dyDescent="0.2">
      <c r="B7186" s="27"/>
    </row>
    <row r="7187" spans="2:2" x14ac:dyDescent="0.2">
      <c r="B7187" s="27"/>
    </row>
    <row r="7188" spans="2:2" x14ac:dyDescent="0.2">
      <c r="B7188" s="27"/>
    </row>
    <row r="7189" spans="2:2" x14ac:dyDescent="0.2">
      <c r="B7189" s="27"/>
    </row>
    <row r="7190" spans="2:2" x14ac:dyDescent="0.2">
      <c r="B7190" s="27"/>
    </row>
    <row r="7191" spans="2:2" x14ac:dyDescent="0.2">
      <c r="B7191" s="27"/>
    </row>
    <row r="7192" spans="2:2" x14ac:dyDescent="0.2">
      <c r="B7192" s="27"/>
    </row>
    <row r="7193" spans="2:2" x14ac:dyDescent="0.2">
      <c r="B7193" s="27"/>
    </row>
    <row r="7194" spans="2:2" x14ac:dyDescent="0.2">
      <c r="B7194" s="27"/>
    </row>
    <row r="7195" spans="2:2" x14ac:dyDescent="0.2">
      <c r="B7195" s="27"/>
    </row>
    <row r="7196" spans="2:2" x14ac:dyDescent="0.2">
      <c r="B7196" s="27"/>
    </row>
    <row r="7197" spans="2:2" x14ac:dyDescent="0.2">
      <c r="B7197" s="27"/>
    </row>
    <row r="7198" spans="2:2" x14ac:dyDescent="0.2">
      <c r="B7198" s="27"/>
    </row>
    <row r="7199" spans="2:2" x14ac:dyDescent="0.2">
      <c r="B7199" s="27"/>
    </row>
    <row r="7200" spans="2:2" x14ac:dyDescent="0.2">
      <c r="B7200" s="27"/>
    </row>
    <row r="7201" spans="2:2" x14ac:dyDescent="0.2">
      <c r="B7201" s="27"/>
    </row>
    <row r="7202" spans="2:2" x14ac:dyDescent="0.2">
      <c r="B7202" s="27"/>
    </row>
    <row r="7203" spans="2:2" x14ac:dyDescent="0.2">
      <c r="B7203" s="27"/>
    </row>
    <row r="7204" spans="2:2" x14ac:dyDescent="0.2">
      <c r="B7204" s="27"/>
    </row>
    <row r="7205" spans="2:2" x14ac:dyDescent="0.2">
      <c r="B7205" s="27"/>
    </row>
    <row r="7206" spans="2:2" x14ac:dyDescent="0.2">
      <c r="B7206" s="27"/>
    </row>
    <row r="7207" spans="2:2" x14ac:dyDescent="0.2">
      <c r="B7207" s="27"/>
    </row>
    <row r="7208" spans="2:2" x14ac:dyDescent="0.2">
      <c r="B7208" s="27"/>
    </row>
    <row r="7209" spans="2:2" x14ac:dyDescent="0.2">
      <c r="B7209" s="27"/>
    </row>
    <row r="7210" spans="2:2" x14ac:dyDescent="0.2">
      <c r="B7210" s="27"/>
    </row>
    <row r="7211" spans="2:2" x14ac:dyDescent="0.2">
      <c r="B7211" s="27"/>
    </row>
    <row r="7212" spans="2:2" x14ac:dyDescent="0.2">
      <c r="B7212" s="27"/>
    </row>
    <row r="7213" spans="2:2" x14ac:dyDescent="0.2">
      <c r="B7213" s="27"/>
    </row>
    <row r="7214" spans="2:2" x14ac:dyDescent="0.2">
      <c r="B7214" s="27"/>
    </row>
    <row r="7215" spans="2:2" x14ac:dyDescent="0.2">
      <c r="B7215" s="27"/>
    </row>
    <row r="7216" spans="2:2" x14ac:dyDescent="0.2">
      <c r="B7216" s="27"/>
    </row>
    <row r="7217" spans="2:2" x14ac:dyDescent="0.2">
      <c r="B7217" s="27"/>
    </row>
    <row r="7218" spans="2:2" x14ac:dyDescent="0.2">
      <c r="B7218" s="27"/>
    </row>
    <row r="7219" spans="2:2" x14ac:dyDescent="0.2">
      <c r="B7219" s="27"/>
    </row>
    <row r="7220" spans="2:2" x14ac:dyDescent="0.2">
      <c r="B7220" s="27"/>
    </row>
    <row r="7221" spans="2:2" x14ac:dyDescent="0.2">
      <c r="B7221" s="27"/>
    </row>
    <row r="7222" spans="2:2" x14ac:dyDescent="0.2">
      <c r="B7222" s="27"/>
    </row>
    <row r="7223" spans="2:2" x14ac:dyDescent="0.2">
      <c r="B7223" s="27"/>
    </row>
    <row r="7224" spans="2:2" x14ac:dyDescent="0.2">
      <c r="B7224" s="27"/>
    </row>
    <row r="7225" spans="2:2" x14ac:dyDescent="0.2">
      <c r="B7225" s="27"/>
    </row>
    <row r="7226" spans="2:2" x14ac:dyDescent="0.2">
      <c r="B7226" s="27"/>
    </row>
    <row r="7227" spans="2:2" x14ac:dyDescent="0.2">
      <c r="B7227" s="27"/>
    </row>
    <row r="7228" spans="2:2" x14ac:dyDescent="0.2">
      <c r="B7228" s="27"/>
    </row>
    <row r="7229" spans="2:2" x14ac:dyDescent="0.2">
      <c r="B7229" s="27"/>
    </row>
    <row r="7230" spans="2:2" x14ac:dyDescent="0.2">
      <c r="B7230" s="27"/>
    </row>
    <row r="7231" spans="2:2" x14ac:dyDescent="0.2">
      <c r="B7231" s="27"/>
    </row>
    <row r="7232" spans="2:2" x14ac:dyDescent="0.2">
      <c r="B7232" s="27"/>
    </row>
    <row r="7233" spans="2:2" x14ac:dyDescent="0.2">
      <c r="B7233" s="27"/>
    </row>
    <row r="7234" spans="2:2" x14ac:dyDescent="0.2">
      <c r="B7234" s="27"/>
    </row>
    <row r="7235" spans="2:2" x14ac:dyDescent="0.2">
      <c r="B7235" s="27"/>
    </row>
    <row r="7236" spans="2:2" x14ac:dyDescent="0.2">
      <c r="B7236" s="27"/>
    </row>
    <row r="7237" spans="2:2" x14ac:dyDescent="0.2">
      <c r="B7237" s="27"/>
    </row>
    <row r="7238" spans="2:2" x14ac:dyDescent="0.2">
      <c r="B7238" s="27"/>
    </row>
    <row r="7239" spans="2:2" x14ac:dyDescent="0.2">
      <c r="B7239" s="27"/>
    </row>
    <row r="7240" spans="2:2" x14ac:dyDescent="0.2">
      <c r="B7240" s="27"/>
    </row>
    <row r="7241" spans="2:2" x14ac:dyDescent="0.2">
      <c r="B7241" s="27"/>
    </row>
    <row r="7242" spans="2:2" x14ac:dyDescent="0.2">
      <c r="B7242" s="27"/>
    </row>
    <row r="7243" spans="2:2" x14ac:dyDescent="0.2">
      <c r="B7243" s="27"/>
    </row>
    <row r="7244" spans="2:2" x14ac:dyDescent="0.2">
      <c r="B7244" s="27"/>
    </row>
    <row r="7245" spans="2:2" x14ac:dyDescent="0.2">
      <c r="B7245" s="27"/>
    </row>
    <row r="7246" spans="2:2" x14ac:dyDescent="0.2">
      <c r="B7246" s="27"/>
    </row>
    <row r="7247" spans="2:2" x14ac:dyDescent="0.2">
      <c r="B7247" s="27"/>
    </row>
    <row r="7248" spans="2:2" x14ac:dyDescent="0.2">
      <c r="B7248" s="27"/>
    </row>
    <row r="7249" spans="2:2" x14ac:dyDescent="0.2">
      <c r="B7249" s="27"/>
    </row>
    <row r="7250" spans="2:2" x14ac:dyDescent="0.2">
      <c r="B7250" s="27"/>
    </row>
    <row r="7251" spans="2:2" x14ac:dyDescent="0.2">
      <c r="B7251" s="27"/>
    </row>
    <row r="7252" spans="2:2" x14ac:dyDescent="0.2">
      <c r="B7252" s="27"/>
    </row>
    <row r="7253" spans="2:2" x14ac:dyDescent="0.2">
      <c r="B7253" s="27"/>
    </row>
    <row r="7254" spans="2:2" x14ac:dyDescent="0.2">
      <c r="B7254" s="27"/>
    </row>
    <row r="7255" spans="2:2" x14ac:dyDescent="0.2">
      <c r="B7255" s="27"/>
    </row>
    <row r="7256" spans="2:2" x14ac:dyDescent="0.2">
      <c r="B7256" s="27"/>
    </row>
    <row r="7257" spans="2:2" x14ac:dyDescent="0.2">
      <c r="B7257" s="27"/>
    </row>
    <row r="7258" spans="2:2" x14ac:dyDescent="0.2">
      <c r="B7258" s="27"/>
    </row>
    <row r="7259" spans="2:2" x14ac:dyDescent="0.2">
      <c r="B7259" s="27"/>
    </row>
    <row r="7260" spans="2:2" x14ac:dyDescent="0.2">
      <c r="B7260" s="27"/>
    </row>
    <row r="7261" spans="2:2" x14ac:dyDescent="0.2">
      <c r="B7261" s="27"/>
    </row>
    <row r="7262" spans="2:2" x14ac:dyDescent="0.2">
      <c r="B7262" s="27"/>
    </row>
    <row r="7263" spans="2:2" x14ac:dyDescent="0.2">
      <c r="B7263" s="27"/>
    </row>
    <row r="7264" spans="2:2" x14ac:dyDescent="0.2">
      <c r="B7264" s="27"/>
    </row>
    <row r="7265" spans="2:2" x14ac:dyDescent="0.2">
      <c r="B7265" s="27"/>
    </row>
    <row r="7266" spans="2:2" x14ac:dyDescent="0.2">
      <c r="B7266" s="27"/>
    </row>
    <row r="7267" spans="2:2" x14ac:dyDescent="0.2">
      <c r="B7267" s="27"/>
    </row>
    <row r="7268" spans="2:2" x14ac:dyDescent="0.2">
      <c r="B7268" s="27"/>
    </row>
    <row r="7269" spans="2:2" x14ac:dyDescent="0.2">
      <c r="B7269" s="27"/>
    </row>
    <row r="7270" spans="2:2" x14ac:dyDescent="0.2">
      <c r="B7270" s="27"/>
    </row>
    <row r="7271" spans="2:2" x14ac:dyDescent="0.2">
      <c r="B7271" s="27"/>
    </row>
    <row r="7272" spans="2:2" x14ac:dyDescent="0.2">
      <c r="B7272" s="27"/>
    </row>
    <row r="7273" spans="2:2" x14ac:dyDescent="0.2">
      <c r="B7273" s="27"/>
    </row>
    <row r="7274" spans="2:2" x14ac:dyDescent="0.2">
      <c r="B7274" s="27"/>
    </row>
    <row r="7275" spans="2:2" x14ac:dyDescent="0.2">
      <c r="B7275" s="27"/>
    </row>
    <row r="7276" spans="2:2" x14ac:dyDescent="0.2">
      <c r="B7276" s="27"/>
    </row>
    <row r="7277" spans="2:2" x14ac:dyDescent="0.2">
      <c r="B7277" s="27"/>
    </row>
    <row r="7278" spans="2:2" x14ac:dyDescent="0.2">
      <c r="B7278" s="27"/>
    </row>
    <row r="7279" spans="2:2" x14ac:dyDescent="0.2">
      <c r="B7279" s="27"/>
    </row>
    <row r="7280" spans="2:2" x14ac:dyDescent="0.2">
      <c r="B7280" s="27"/>
    </row>
    <row r="7281" spans="2:2" x14ac:dyDescent="0.2">
      <c r="B7281" s="27"/>
    </row>
    <row r="7282" spans="2:2" x14ac:dyDescent="0.2">
      <c r="B7282" s="27"/>
    </row>
    <row r="7283" spans="2:2" x14ac:dyDescent="0.2">
      <c r="B7283" s="27"/>
    </row>
    <row r="7284" spans="2:2" x14ac:dyDescent="0.2">
      <c r="B7284" s="27"/>
    </row>
    <row r="7285" spans="2:2" x14ac:dyDescent="0.2">
      <c r="B7285" s="27"/>
    </row>
    <row r="7286" spans="2:2" x14ac:dyDescent="0.2">
      <c r="B7286" s="27"/>
    </row>
    <row r="7287" spans="2:2" x14ac:dyDescent="0.2">
      <c r="B7287" s="27"/>
    </row>
    <row r="7288" spans="2:2" x14ac:dyDescent="0.2">
      <c r="B7288" s="27"/>
    </row>
    <row r="7289" spans="2:2" x14ac:dyDescent="0.2">
      <c r="B7289" s="27"/>
    </row>
    <row r="7290" spans="2:2" x14ac:dyDescent="0.2">
      <c r="B7290" s="27"/>
    </row>
    <row r="7291" spans="2:2" x14ac:dyDescent="0.2">
      <c r="B7291" s="27"/>
    </row>
    <row r="7292" spans="2:2" x14ac:dyDescent="0.2">
      <c r="B7292" s="27"/>
    </row>
    <row r="7293" spans="2:2" x14ac:dyDescent="0.2">
      <c r="B7293" s="27"/>
    </row>
    <row r="7294" spans="2:2" x14ac:dyDescent="0.2">
      <c r="B7294" s="27"/>
    </row>
    <row r="7295" spans="2:2" x14ac:dyDescent="0.2">
      <c r="B7295" s="27"/>
    </row>
    <row r="7296" spans="2:2" x14ac:dyDescent="0.2">
      <c r="B7296" s="27"/>
    </row>
    <row r="7297" spans="2:2" x14ac:dyDescent="0.2">
      <c r="B7297" s="27"/>
    </row>
    <row r="7298" spans="2:2" x14ac:dyDescent="0.2">
      <c r="B7298" s="27"/>
    </row>
    <row r="7299" spans="2:2" x14ac:dyDescent="0.2">
      <c r="B7299" s="27"/>
    </row>
    <row r="7300" spans="2:2" x14ac:dyDescent="0.2">
      <c r="B7300" s="27"/>
    </row>
    <row r="7301" spans="2:2" x14ac:dyDescent="0.2">
      <c r="B7301" s="27"/>
    </row>
    <row r="7302" spans="2:2" x14ac:dyDescent="0.2">
      <c r="B7302" s="27"/>
    </row>
    <row r="7303" spans="2:2" x14ac:dyDescent="0.2">
      <c r="B7303" s="27"/>
    </row>
    <row r="7304" spans="2:2" x14ac:dyDescent="0.2">
      <c r="B7304" s="27"/>
    </row>
    <row r="7305" spans="2:2" x14ac:dyDescent="0.2">
      <c r="B7305" s="27"/>
    </row>
    <row r="7306" spans="2:2" x14ac:dyDescent="0.2">
      <c r="B7306" s="27"/>
    </row>
    <row r="7307" spans="2:2" x14ac:dyDescent="0.2">
      <c r="B7307" s="27"/>
    </row>
    <row r="7308" spans="2:2" x14ac:dyDescent="0.2">
      <c r="B7308" s="27"/>
    </row>
    <row r="7309" spans="2:2" x14ac:dyDescent="0.2">
      <c r="B7309" s="27"/>
    </row>
    <row r="7310" spans="2:2" x14ac:dyDescent="0.2">
      <c r="B7310" s="27"/>
    </row>
    <row r="7311" spans="2:2" x14ac:dyDescent="0.2">
      <c r="B7311" s="27"/>
    </row>
    <row r="7312" spans="2:2" x14ac:dyDescent="0.2">
      <c r="B7312" s="27"/>
    </row>
    <row r="7313" spans="2:2" x14ac:dyDescent="0.2">
      <c r="B7313" s="27"/>
    </row>
    <row r="7314" spans="2:2" x14ac:dyDescent="0.2">
      <c r="B7314" s="27"/>
    </row>
    <row r="7315" spans="2:2" x14ac:dyDescent="0.2">
      <c r="B7315" s="27"/>
    </row>
    <row r="7316" spans="2:2" x14ac:dyDescent="0.2">
      <c r="B7316" s="27"/>
    </row>
    <row r="7317" spans="2:2" x14ac:dyDescent="0.2">
      <c r="B7317" s="27"/>
    </row>
    <row r="7318" spans="2:2" x14ac:dyDescent="0.2">
      <c r="B7318" s="27"/>
    </row>
    <row r="7319" spans="2:2" x14ac:dyDescent="0.2">
      <c r="B7319" s="27"/>
    </row>
    <row r="7320" spans="2:2" x14ac:dyDescent="0.2">
      <c r="B7320" s="27"/>
    </row>
    <row r="7321" spans="2:2" x14ac:dyDescent="0.2">
      <c r="B7321" s="27"/>
    </row>
    <row r="7322" spans="2:2" x14ac:dyDescent="0.2">
      <c r="B7322" s="27"/>
    </row>
    <row r="7323" spans="2:2" x14ac:dyDescent="0.2">
      <c r="B7323" s="27"/>
    </row>
    <row r="7324" spans="2:2" x14ac:dyDescent="0.2">
      <c r="B7324" s="27"/>
    </row>
    <row r="7325" spans="2:2" x14ac:dyDescent="0.2">
      <c r="B7325" s="27"/>
    </row>
    <row r="7326" spans="2:2" x14ac:dyDescent="0.2">
      <c r="B7326" s="27"/>
    </row>
    <row r="7327" spans="2:2" x14ac:dyDescent="0.2">
      <c r="B7327" s="27"/>
    </row>
    <row r="7328" spans="2:2" x14ac:dyDescent="0.2">
      <c r="B7328" s="27"/>
    </row>
    <row r="7329" spans="2:2" x14ac:dyDescent="0.2">
      <c r="B7329" s="27"/>
    </row>
    <row r="7330" spans="2:2" x14ac:dyDescent="0.2">
      <c r="B7330" s="27"/>
    </row>
    <row r="7331" spans="2:2" x14ac:dyDescent="0.2">
      <c r="B7331" s="27"/>
    </row>
    <row r="7332" spans="2:2" x14ac:dyDescent="0.2">
      <c r="B7332" s="27"/>
    </row>
    <row r="7333" spans="2:2" x14ac:dyDescent="0.2">
      <c r="B7333" s="27"/>
    </row>
    <row r="7334" spans="2:2" x14ac:dyDescent="0.2">
      <c r="B7334" s="27"/>
    </row>
    <row r="7335" spans="2:2" x14ac:dyDescent="0.2">
      <c r="B7335" s="27"/>
    </row>
    <row r="7336" spans="2:2" x14ac:dyDescent="0.2">
      <c r="B7336" s="27"/>
    </row>
    <row r="7337" spans="2:2" x14ac:dyDescent="0.2">
      <c r="B7337" s="27"/>
    </row>
    <row r="7338" spans="2:2" x14ac:dyDescent="0.2">
      <c r="B7338" s="27"/>
    </row>
    <row r="7339" spans="2:2" x14ac:dyDescent="0.2">
      <c r="B7339" s="27"/>
    </row>
    <row r="7340" spans="2:2" x14ac:dyDescent="0.2">
      <c r="B7340" s="27"/>
    </row>
    <row r="7341" spans="2:2" x14ac:dyDescent="0.2">
      <c r="B7341" s="27"/>
    </row>
    <row r="7342" spans="2:2" x14ac:dyDescent="0.2">
      <c r="B7342" s="27"/>
    </row>
    <row r="7343" spans="2:2" x14ac:dyDescent="0.2">
      <c r="B7343" s="27"/>
    </row>
    <row r="7344" spans="2:2" x14ac:dyDescent="0.2">
      <c r="B7344" s="27"/>
    </row>
    <row r="7345" spans="2:2" x14ac:dyDescent="0.2">
      <c r="B7345" s="27"/>
    </row>
    <row r="7346" spans="2:2" x14ac:dyDescent="0.2">
      <c r="B7346" s="27"/>
    </row>
    <row r="7347" spans="2:2" x14ac:dyDescent="0.2">
      <c r="B7347" s="27"/>
    </row>
    <row r="7348" spans="2:2" x14ac:dyDescent="0.2">
      <c r="B7348" s="27"/>
    </row>
    <row r="7349" spans="2:2" x14ac:dyDescent="0.2">
      <c r="B7349" s="27"/>
    </row>
    <row r="7350" spans="2:2" x14ac:dyDescent="0.2">
      <c r="B7350" s="27"/>
    </row>
    <row r="7351" spans="2:2" x14ac:dyDescent="0.2">
      <c r="B7351" s="27"/>
    </row>
    <row r="7352" spans="2:2" x14ac:dyDescent="0.2">
      <c r="B7352" s="27"/>
    </row>
    <row r="7353" spans="2:2" x14ac:dyDescent="0.2">
      <c r="B7353" s="27"/>
    </row>
    <row r="7354" spans="2:2" x14ac:dyDescent="0.2">
      <c r="B7354" s="27"/>
    </row>
    <row r="7355" spans="2:2" x14ac:dyDescent="0.2">
      <c r="B7355" s="27"/>
    </row>
    <row r="7356" spans="2:2" x14ac:dyDescent="0.2">
      <c r="B7356" s="27"/>
    </row>
    <row r="7357" spans="2:2" x14ac:dyDescent="0.2">
      <c r="B7357" s="27"/>
    </row>
    <row r="7358" spans="2:2" x14ac:dyDescent="0.2">
      <c r="B7358" s="27"/>
    </row>
    <row r="7359" spans="2:2" x14ac:dyDescent="0.2">
      <c r="B7359" s="27"/>
    </row>
    <row r="7360" spans="2:2" x14ac:dyDescent="0.2">
      <c r="B7360" s="27"/>
    </row>
    <row r="7361" spans="2:2" x14ac:dyDescent="0.2">
      <c r="B7361" s="27"/>
    </row>
    <row r="7362" spans="2:2" x14ac:dyDescent="0.2">
      <c r="B7362" s="27"/>
    </row>
    <row r="7363" spans="2:2" x14ac:dyDescent="0.2">
      <c r="B7363" s="27"/>
    </row>
    <row r="7364" spans="2:2" x14ac:dyDescent="0.2">
      <c r="B7364" s="27"/>
    </row>
    <row r="7365" spans="2:2" x14ac:dyDescent="0.2">
      <c r="B7365" s="27"/>
    </row>
    <row r="7366" spans="2:2" x14ac:dyDescent="0.2">
      <c r="B7366" s="27"/>
    </row>
    <row r="7367" spans="2:2" x14ac:dyDescent="0.2">
      <c r="B7367" s="27"/>
    </row>
    <row r="7368" spans="2:2" x14ac:dyDescent="0.2">
      <c r="B7368" s="27"/>
    </row>
    <row r="7369" spans="2:2" x14ac:dyDescent="0.2">
      <c r="B7369" s="27"/>
    </row>
    <row r="7370" spans="2:2" x14ac:dyDescent="0.2">
      <c r="B7370" s="27"/>
    </row>
    <row r="7371" spans="2:2" x14ac:dyDescent="0.2">
      <c r="B7371" s="27"/>
    </row>
    <row r="7372" spans="2:2" x14ac:dyDescent="0.2">
      <c r="B7372" s="27"/>
    </row>
    <row r="7373" spans="2:2" x14ac:dyDescent="0.2">
      <c r="B7373" s="27"/>
    </row>
    <row r="7374" spans="2:2" x14ac:dyDescent="0.2">
      <c r="B7374" s="27"/>
    </row>
    <row r="7375" spans="2:2" x14ac:dyDescent="0.2">
      <c r="B7375" s="27"/>
    </row>
    <row r="7376" spans="2:2" x14ac:dyDescent="0.2">
      <c r="B7376" s="27"/>
    </row>
    <row r="7377" spans="2:2" x14ac:dyDescent="0.2">
      <c r="B7377" s="27"/>
    </row>
    <row r="7378" spans="2:2" x14ac:dyDescent="0.2">
      <c r="B7378" s="27"/>
    </row>
    <row r="7379" spans="2:2" x14ac:dyDescent="0.2">
      <c r="B7379" s="27"/>
    </row>
    <row r="7380" spans="2:2" x14ac:dyDescent="0.2">
      <c r="B7380" s="27"/>
    </row>
    <row r="7381" spans="2:2" x14ac:dyDescent="0.2">
      <c r="B7381" s="27"/>
    </row>
    <row r="7382" spans="2:2" x14ac:dyDescent="0.2">
      <c r="B7382" s="27"/>
    </row>
    <row r="7383" spans="2:2" x14ac:dyDescent="0.2">
      <c r="B7383" s="27"/>
    </row>
    <row r="7384" spans="2:2" x14ac:dyDescent="0.2">
      <c r="B7384" s="27"/>
    </row>
    <row r="7385" spans="2:2" x14ac:dyDescent="0.2">
      <c r="B7385" s="27"/>
    </row>
    <row r="7386" spans="2:2" x14ac:dyDescent="0.2">
      <c r="B7386" s="27"/>
    </row>
    <row r="7387" spans="2:2" x14ac:dyDescent="0.2">
      <c r="B7387" s="27"/>
    </row>
    <row r="7388" spans="2:2" x14ac:dyDescent="0.2">
      <c r="B7388" s="27"/>
    </row>
    <row r="7389" spans="2:2" x14ac:dyDescent="0.2">
      <c r="B7389" s="27"/>
    </row>
    <row r="7390" spans="2:2" x14ac:dyDescent="0.2">
      <c r="B7390" s="27"/>
    </row>
    <row r="7391" spans="2:2" x14ac:dyDescent="0.2">
      <c r="B7391" s="27"/>
    </row>
    <row r="7392" spans="2:2" x14ac:dyDescent="0.2">
      <c r="B7392" s="27"/>
    </row>
    <row r="7393" spans="2:2" x14ac:dyDescent="0.2">
      <c r="B7393" s="27"/>
    </row>
    <row r="7394" spans="2:2" x14ac:dyDescent="0.2">
      <c r="B7394" s="27"/>
    </row>
    <row r="7395" spans="2:2" x14ac:dyDescent="0.2">
      <c r="B7395" s="27"/>
    </row>
    <row r="7396" spans="2:2" x14ac:dyDescent="0.2">
      <c r="B7396" s="27"/>
    </row>
    <row r="7397" spans="2:2" x14ac:dyDescent="0.2">
      <c r="B7397" s="27"/>
    </row>
    <row r="7398" spans="2:2" x14ac:dyDescent="0.2">
      <c r="B7398" s="27"/>
    </row>
    <row r="7399" spans="2:2" x14ac:dyDescent="0.2">
      <c r="B7399" s="27"/>
    </row>
    <row r="7400" spans="2:2" x14ac:dyDescent="0.2">
      <c r="B7400" s="27"/>
    </row>
    <row r="7401" spans="2:2" x14ac:dyDescent="0.2">
      <c r="B7401" s="27"/>
    </row>
    <row r="7402" spans="2:2" x14ac:dyDescent="0.2">
      <c r="B7402" s="27"/>
    </row>
    <row r="7403" spans="2:2" x14ac:dyDescent="0.2">
      <c r="B7403" s="27"/>
    </row>
    <row r="7404" spans="2:2" x14ac:dyDescent="0.2">
      <c r="B7404" s="27"/>
    </row>
    <row r="7405" spans="2:2" x14ac:dyDescent="0.2">
      <c r="B7405" s="27"/>
    </row>
    <row r="7406" spans="2:2" x14ac:dyDescent="0.2">
      <c r="B7406" s="27"/>
    </row>
    <row r="7407" spans="2:2" x14ac:dyDescent="0.2">
      <c r="B7407" s="27"/>
    </row>
    <row r="7408" spans="2:2" x14ac:dyDescent="0.2">
      <c r="B7408" s="27"/>
    </row>
    <row r="7409" spans="2:2" x14ac:dyDescent="0.2">
      <c r="B7409" s="27"/>
    </row>
    <row r="7410" spans="2:2" x14ac:dyDescent="0.2">
      <c r="B7410" s="27"/>
    </row>
    <row r="7411" spans="2:2" x14ac:dyDescent="0.2">
      <c r="B7411" s="27"/>
    </row>
    <row r="7412" spans="2:2" x14ac:dyDescent="0.2">
      <c r="B7412" s="27"/>
    </row>
    <row r="7413" spans="2:2" x14ac:dyDescent="0.2">
      <c r="B7413" s="27"/>
    </row>
    <row r="7414" spans="2:2" x14ac:dyDescent="0.2">
      <c r="B7414" s="27"/>
    </row>
    <row r="7415" spans="2:2" x14ac:dyDescent="0.2">
      <c r="B7415" s="27"/>
    </row>
    <row r="7416" spans="2:2" x14ac:dyDescent="0.2">
      <c r="B7416" s="27"/>
    </row>
    <row r="7417" spans="2:2" x14ac:dyDescent="0.2">
      <c r="B7417" s="27"/>
    </row>
    <row r="7418" spans="2:2" x14ac:dyDescent="0.2">
      <c r="B7418" s="27"/>
    </row>
    <row r="7419" spans="2:2" x14ac:dyDescent="0.2">
      <c r="B7419" s="27"/>
    </row>
    <row r="7420" spans="2:2" x14ac:dyDescent="0.2">
      <c r="B7420" s="27"/>
    </row>
    <row r="7421" spans="2:2" x14ac:dyDescent="0.2">
      <c r="B7421" s="27"/>
    </row>
    <row r="7422" spans="2:2" x14ac:dyDescent="0.2">
      <c r="B7422" s="27"/>
    </row>
    <row r="7423" spans="2:2" x14ac:dyDescent="0.2">
      <c r="B7423" s="27"/>
    </row>
    <row r="7424" spans="2:2" x14ac:dyDescent="0.2">
      <c r="B7424" s="27"/>
    </row>
    <row r="7425" spans="2:2" x14ac:dyDescent="0.2">
      <c r="B7425" s="27"/>
    </row>
    <row r="7426" spans="2:2" x14ac:dyDescent="0.2">
      <c r="B7426" s="27"/>
    </row>
    <row r="7427" spans="2:2" x14ac:dyDescent="0.2">
      <c r="B7427" s="27"/>
    </row>
    <row r="7428" spans="2:2" x14ac:dyDescent="0.2">
      <c r="B7428" s="27"/>
    </row>
    <row r="7429" spans="2:2" x14ac:dyDescent="0.2">
      <c r="B7429" s="27"/>
    </row>
    <row r="7430" spans="2:2" x14ac:dyDescent="0.2">
      <c r="B7430" s="27"/>
    </row>
    <row r="7431" spans="2:2" x14ac:dyDescent="0.2">
      <c r="B7431" s="27"/>
    </row>
    <row r="7432" spans="2:2" x14ac:dyDescent="0.2">
      <c r="B7432" s="27"/>
    </row>
    <row r="7433" spans="2:2" x14ac:dyDescent="0.2">
      <c r="B7433" s="27"/>
    </row>
    <row r="7434" spans="2:2" x14ac:dyDescent="0.2">
      <c r="B7434" s="27"/>
    </row>
    <row r="7435" spans="2:2" x14ac:dyDescent="0.2">
      <c r="B7435" s="27"/>
    </row>
    <row r="7436" spans="2:2" x14ac:dyDescent="0.2">
      <c r="B7436" s="27"/>
    </row>
    <row r="7437" spans="2:2" x14ac:dyDescent="0.2">
      <c r="B7437" s="27"/>
    </row>
    <row r="7438" spans="2:2" x14ac:dyDescent="0.2">
      <c r="B7438" s="27"/>
    </row>
    <row r="7439" spans="2:2" x14ac:dyDescent="0.2">
      <c r="B7439" s="27"/>
    </row>
    <row r="7440" spans="2:2" x14ac:dyDescent="0.2">
      <c r="B7440" s="27"/>
    </row>
    <row r="7441" spans="2:2" x14ac:dyDescent="0.2">
      <c r="B7441" s="27"/>
    </row>
    <row r="7442" spans="2:2" x14ac:dyDescent="0.2">
      <c r="B7442" s="27"/>
    </row>
    <row r="7443" spans="2:2" x14ac:dyDescent="0.2">
      <c r="B7443" s="27"/>
    </row>
    <row r="7444" spans="2:2" x14ac:dyDescent="0.2">
      <c r="B7444" s="27"/>
    </row>
    <row r="7445" spans="2:2" x14ac:dyDescent="0.2">
      <c r="B7445" s="27"/>
    </row>
    <row r="7446" spans="2:2" x14ac:dyDescent="0.2">
      <c r="B7446" s="27"/>
    </row>
    <row r="7447" spans="2:2" x14ac:dyDescent="0.2">
      <c r="B7447" s="27"/>
    </row>
    <row r="7448" spans="2:2" x14ac:dyDescent="0.2">
      <c r="B7448" s="27"/>
    </row>
    <row r="7449" spans="2:2" x14ac:dyDescent="0.2">
      <c r="B7449" s="27"/>
    </row>
    <row r="7450" spans="2:2" x14ac:dyDescent="0.2">
      <c r="B7450" s="27"/>
    </row>
    <row r="7451" spans="2:2" x14ac:dyDescent="0.2">
      <c r="B7451" s="27"/>
    </row>
    <row r="7452" spans="2:2" x14ac:dyDescent="0.2">
      <c r="B7452" s="27"/>
    </row>
    <row r="7453" spans="2:2" x14ac:dyDescent="0.2">
      <c r="B7453" s="27"/>
    </row>
    <row r="7454" spans="2:2" x14ac:dyDescent="0.2">
      <c r="B7454" s="27"/>
    </row>
    <row r="7455" spans="2:2" x14ac:dyDescent="0.2">
      <c r="B7455" s="27"/>
    </row>
    <row r="7456" spans="2:2" x14ac:dyDescent="0.2">
      <c r="B7456" s="27"/>
    </row>
    <row r="7457" spans="2:2" x14ac:dyDescent="0.2">
      <c r="B7457" s="27"/>
    </row>
    <row r="7458" spans="2:2" x14ac:dyDescent="0.2">
      <c r="B7458" s="27"/>
    </row>
    <row r="7459" spans="2:2" x14ac:dyDescent="0.2">
      <c r="B7459" s="27"/>
    </row>
    <row r="7460" spans="2:2" x14ac:dyDescent="0.2">
      <c r="B7460" s="27"/>
    </row>
    <row r="7461" spans="2:2" x14ac:dyDescent="0.2">
      <c r="B7461" s="27"/>
    </row>
    <row r="7462" spans="2:2" x14ac:dyDescent="0.2">
      <c r="B7462" s="27"/>
    </row>
    <row r="7463" spans="2:2" x14ac:dyDescent="0.2">
      <c r="B7463" s="27"/>
    </row>
    <row r="7464" spans="2:2" x14ac:dyDescent="0.2">
      <c r="B7464" s="27"/>
    </row>
    <row r="7465" spans="2:2" x14ac:dyDescent="0.2">
      <c r="B7465" s="27"/>
    </row>
    <row r="7466" spans="2:2" x14ac:dyDescent="0.2">
      <c r="B7466" s="27"/>
    </row>
    <row r="7467" spans="2:2" x14ac:dyDescent="0.2">
      <c r="B7467" s="27"/>
    </row>
    <row r="7468" spans="2:2" x14ac:dyDescent="0.2">
      <c r="B7468" s="27"/>
    </row>
    <row r="7469" spans="2:2" x14ac:dyDescent="0.2">
      <c r="B7469" s="27"/>
    </row>
    <row r="7470" spans="2:2" x14ac:dyDescent="0.2">
      <c r="B7470" s="27"/>
    </row>
    <row r="7471" spans="2:2" x14ac:dyDescent="0.2">
      <c r="B7471" s="27"/>
    </row>
    <row r="7472" spans="2:2" x14ac:dyDescent="0.2">
      <c r="B7472" s="27"/>
    </row>
    <row r="7473" spans="2:2" x14ac:dyDescent="0.2">
      <c r="B7473" s="27"/>
    </row>
    <row r="7474" spans="2:2" x14ac:dyDescent="0.2">
      <c r="B7474" s="27"/>
    </row>
    <row r="7475" spans="2:2" x14ac:dyDescent="0.2">
      <c r="B7475" s="27"/>
    </row>
    <row r="7476" spans="2:2" x14ac:dyDescent="0.2">
      <c r="B7476" s="27"/>
    </row>
    <row r="7477" spans="2:2" x14ac:dyDescent="0.2">
      <c r="B7477" s="27"/>
    </row>
    <row r="7478" spans="2:2" x14ac:dyDescent="0.2">
      <c r="B7478" s="27"/>
    </row>
    <row r="7479" spans="2:2" x14ac:dyDescent="0.2">
      <c r="B7479" s="27"/>
    </row>
    <row r="7480" spans="2:2" x14ac:dyDescent="0.2">
      <c r="B7480" s="27"/>
    </row>
    <row r="7481" spans="2:2" x14ac:dyDescent="0.2">
      <c r="B7481" s="27"/>
    </row>
    <row r="7482" spans="2:2" x14ac:dyDescent="0.2">
      <c r="B7482" s="27"/>
    </row>
    <row r="7483" spans="2:2" x14ac:dyDescent="0.2">
      <c r="B7483" s="27"/>
    </row>
    <row r="7484" spans="2:2" x14ac:dyDescent="0.2">
      <c r="B7484" s="27"/>
    </row>
    <row r="7485" spans="2:2" x14ac:dyDescent="0.2">
      <c r="B7485" s="27"/>
    </row>
    <row r="7486" spans="2:2" x14ac:dyDescent="0.2">
      <c r="B7486" s="27"/>
    </row>
    <row r="7487" spans="2:2" x14ac:dyDescent="0.2">
      <c r="B7487" s="27"/>
    </row>
    <row r="7488" spans="2:2" x14ac:dyDescent="0.2">
      <c r="B7488" s="27"/>
    </row>
    <row r="7489" spans="2:2" x14ac:dyDescent="0.2">
      <c r="B7489" s="27"/>
    </row>
    <row r="7490" spans="2:2" x14ac:dyDescent="0.2">
      <c r="B7490" s="27"/>
    </row>
    <row r="7491" spans="2:2" x14ac:dyDescent="0.2">
      <c r="B7491" s="27"/>
    </row>
    <row r="7492" spans="2:2" x14ac:dyDescent="0.2">
      <c r="B7492" s="27"/>
    </row>
    <row r="7493" spans="2:2" x14ac:dyDescent="0.2">
      <c r="B7493" s="27"/>
    </row>
    <row r="7494" spans="2:2" x14ac:dyDescent="0.2">
      <c r="B7494" s="27"/>
    </row>
    <row r="7495" spans="2:2" x14ac:dyDescent="0.2">
      <c r="B7495" s="27"/>
    </row>
    <row r="7496" spans="2:2" x14ac:dyDescent="0.2">
      <c r="B7496" s="27"/>
    </row>
    <row r="7497" spans="2:2" x14ac:dyDescent="0.2">
      <c r="B7497" s="27"/>
    </row>
    <row r="7498" spans="2:2" x14ac:dyDescent="0.2">
      <c r="B7498" s="27"/>
    </row>
    <row r="7499" spans="2:2" x14ac:dyDescent="0.2">
      <c r="B7499" s="27"/>
    </row>
    <row r="7500" spans="2:2" x14ac:dyDescent="0.2">
      <c r="B7500" s="27"/>
    </row>
    <row r="7501" spans="2:2" x14ac:dyDescent="0.2">
      <c r="B7501" s="27"/>
    </row>
    <row r="7502" spans="2:2" x14ac:dyDescent="0.2">
      <c r="B7502" s="27"/>
    </row>
    <row r="7503" spans="2:2" x14ac:dyDescent="0.2">
      <c r="B7503" s="27"/>
    </row>
    <row r="7504" spans="2:2" x14ac:dyDescent="0.2">
      <c r="B7504" s="27"/>
    </row>
    <row r="7505" spans="2:2" x14ac:dyDescent="0.2">
      <c r="B7505" s="27"/>
    </row>
    <row r="7506" spans="2:2" x14ac:dyDescent="0.2">
      <c r="B7506" s="27"/>
    </row>
    <row r="7507" spans="2:2" x14ac:dyDescent="0.2">
      <c r="B7507" s="27"/>
    </row>
    <row r="7508" spans="2:2" x14ac:dyDescent="0.2">
      <c r="B7508" s="27"/>
    </row>
    <row r="7509" spans="2:2" x14ac:dyDescent="0.2">
      <c r="B7509" s="27"/>
    </row>
    <row r="7510" spans="2:2" x14ac:dyDescent="0.2">
      <c r="B7510" s="27"/>
    </row>
    <row r="7511" spans="2:2" x14ac:dyDescent="0.2">
      <c r="B7511" s="27"/>
    </row>
    <row r="7512" spans="2:2" x14ac:dyDescent="0.2">
      <c r="B7512" s="27"/>
    </row>
    <row r="7513" spans="2:2" x14ac:dyDescent="0.2">
      <c r="B7513" s="27"/>
    </row>
    <row r="7514" spans="2:2" x14ac:dyDescent="0.2">
      <c r="B7514" s="27"/>
    </row>
    <row r="7515" spans="2:2" x14ac:dyDescent="0.2">
      <c r="B7515" s="27"/>
    </row>
    <row r="7516" spans="2:2" x14ac:dyDescent="0.2">
      <c r="B7516" s="27"/>
    </row>
    <row r="7517" spans="2:2" x14ac:dyDescent="0.2">
      <c r="B7517" s="27"/>
    </row>
    <row r="7518" spans="2:2" x14ac:dyDescent="0.2">
      <c r="B7518" s="27"/>
    </row>
    <row r="7519" spans="2:2" x14ac:dyDescent="0.2">
      <c r="B7519" s="27"/>
    </row>
    <row r="7520" spans="2:2" x14ac:dyDescent="0.2">
      <c r="B7520" s="27"/>
    </row>
    <row r="7521" spans="2:2" x14ac:dyDescent="0.2">
      <c r="B7521" s="27"/>
    </row>
    <row r="7522" spans="2:2" x14ac:dyDescent="0.2">
      <c r="B7522" s="27"/>
    </row>
    <row r="7523" spans="2:2" x14ac:dyDescent="0.2">
      <c r="B7523" s="27"/>
    </row>
    <row r="7524" spans="2:2" x14ac:dyDescent="0.2">
      <c r="B7524" s="27"/>
    </row>
    <row r="7525" spans="2:2" x14ac:dyDescent="0.2">
      <c r="B7525" s="27"/>
    </row>
    <row r="7526" spans="2:2" x14ac:dyDescent="0.2">
      <c r="B7526" s="27"/>
    </row>
    <row r="7527" spans="2:2" x14ac:dyDescent="0.2">
      <c r="B7527" s="27"/>
    </row>
    <row r="7528" spans="2:2" x14ac:dyDescent="0.2">
      <c r="B7528" s="27"/>
    </row>
    <row r="7529" spans="2:2" x14ac:dyDescent="0.2">
      <c r="B7529" s="27"/>
    </row>
    <row r="7530" spans="2:2" x14ac:dyDescent="0.2">
      <c r="B7530" s="27"/>
    </row>
    <row r="7531" spans="2:2" x14ac:dyDescent="0.2">
      <c r="B7531" s="27"/>
    </row>
    <row r="7532" spans="2:2" x14ac:dyDescent="0.2">
      <c r="B7532" s="27"/>
    </row>
    <row r="7533" spans="2:2" x14ac:dyDescent="0.2">
      <c r="B7533" s="27"/>
    </row>
    <row r="7534" spans="2:2" x14ac:dyDescent="0.2">
      <c r="B7534" s="27"/>
    </row>
    <row r="7535" spans="2:2" x14ac:dyDescent="0.2">
      <c r="B7535" s="27"/>
    </row>
    <row r="7536" spans="2:2" x14ac:dyDescent="0.2">
      <c r="B7536" s="27"/>
    </row>
    <row r="7537" spans="2:2" x14ac:dyDescent="0.2">
      <c r="B7537" s="27"/>
    </row>
    <row r="7538" spans="2:2" x14ac:dyDescent="0.2">
      <c r="B7538" s="27"/>
    </row>
    <row r="7539" spans="2:2" x14ac:dyDescent="0.2">
      <c r="B7539" s="27"/>
    </row>
    <row r="7540" spans="2:2" x14ac:dyDescent="0.2">
      <c r="B7540" s="27"/>
    </row>
    <row r="7541" spans="2:2" x14ac:dyDescent="0.2">
      <c r="B7541" s="27"/>
    </row>
    <row r="7542" spans="2:2" x14ac:dyDescent="0.2">
      <c r="B7542" s="27"/>
    </row>
    <row r="7543" spans="2:2" x14ac:dyDescent="0.2">
      <c r="B7543" s="27"/>
    </row>
    <row r="7544" spans="2:2" x14ac:dyDescent="0.2">
      <c r="B7544" s="27"/>
    </row>
    <row r="7545" spans="2:2" x14ac:dyDescent="0.2">
      <c r="B7545" s="27"/>
    </row>
    <row r="7546" spans="2:2" x14ac:dyDescent="0.2">
      <c r="B7546" s="27"/>
    </row>
    <row r="7547" spans="2:2" x14ac:dyDescent="0.2">
      <c r="B7547" s="27"/>
    </row>
    <row r="7548" spans="2:2" x14ac:dyDescent="0.2">
      <c r="B7548" s="27"/>
    </row>
    <row r="7549" spans="2:2" x14ac:dyDescent="0.2">
      <c r="B7549" s="27"/>
    </row>
    <row r="7550" spans="2:2" x14ac:dyDescent="0.2">
      <c r="B7550" s="27"/>
    </row>
    <row r="7551" spans="2:2" x14ac:dyDescent="0.2">
      <c r="B7551" s="27"/>
    </row>
    <row r="7552" spans="2:2" x14ac:dyDescent="0.2">
      <c r="B7552" s="27"/>
    </row>
    <row r="7553" spans="2:2" x14ac:dyDescent="0.2">
      <c r="B7553" s="27"/>
    </row>
    <row r="7554" spans="2:2" x14ac:dyDescent="0.2">
      <c r="B7554" s="27"/>
    </row>
    <row r="7555" spans="2:2" x14ac:dyDescent="0.2">
      <c r="B7555" s="27"/>
    </row>
    <row r="7556" spans="2:2" x14ac:dyDescent="0.2">
      <c r="B7556" s="27"/>
    </row>
    <row r="7557" spans="2:2" x14ac:dyDescent="0.2">
      <c r="B7557" s="27"/>
    </row>
    <row r="7558" spans="2:2" x14ac:dyDescent="0.2">
      <c r="B7558" s="27"/>
    </row>
    <row r="7559" spans="2:2" x14ac:dyDescent="0.2">
      <c r="B7559" s="27"/>
    </row>
    <row r="7560" spans="2:2" x14ac:dyDescent="0.2">
      <c r="B7560" s="27"/>
    </row>
    <row r="7561" spans="2:2" x14ac:dyDescent="0.2">
      <c r="B7561" s="27"/>
    </row>
    <row r="7562" spans="2:2" x14ac:dyDescent="0.2">
      <c r="B7562" s="27"/>
    </row>
    <row r="7563" spans="2:2" x14ac:dyDescent="0.2">
      <c r="B7563" s="27"/>
    </row>
    <row r="7564" spans="2:2" x14ac:dyDescent="0.2">
      <c r="B7564" s="27"/>
    </row>
    <row r="7565" spans="2:2" x14ac:dyDescent="0.2">
      <c r="B7565" s="27"/>
    </row>
    <row r="7566" spans="2:2" x14ac:dyDescent="0.2">
      <c r="B7566" s="27"/>
    </row>
    <row r="7567" spans="2:2" x14ac:dyDescent="0.2">
      <c r="B7567" s="27"/>
    </row>
    <row r="7568" spans="2:2" x14ac:dyDescent="0.2">
      <c r="B7568" s="27"/>
    </row>
    <row r="7569" spans="2:2" x14ac:dyDescent="0.2">
      <c r="B7569" s="27"/>
    </row>
    <row r="7570" spans="2:2" x14ac:dyDescent="0.2">
      <c r="B7570" s="27"/>
    </row>
    <row r="7571" spans="2:2" x14ac:dyDescent="0.2">
      <c r="B7571" s="27"/>
    </row>
    <row r="7572" spans="2:2" x14ac:dyDescent="0.2">
      <c r="B7572" s="27"/>
    </row>
    <row r="7573" spans="2:2" x14ac:dyDescent="0.2">
      <c r="B7573" s="27"/>
    </row>
    <row r="7574" spans="2:2" x14ac:dyDescent="0.2">
      <c r="B7574" s="27"/>
    </row>
    <row r="7575" spans="2:2" x14ac:dyDescent="0.2">
      <c r="B7575" s="27"/>
    </row>
    <row r="7576" spans="2:2" x14ac:dyDescent="0.2">
      <c r="B7576" s="27"/>
    </row>
    <row r="7577" spans="2:2" x14ac:dyDescent="0.2">
      <c r="B7577" s="27"/>
    </row>
    <row r="7578" spans="2:2" x14ac:dyDescent="0.2">
      <c r="B7578" s="27"/>
    </row>
    <row r="7579" spans="2:2" x14ac:dyDescent="0.2">
      <c r="B7579" s="27"/>
    </row>
    <row r="7580" spans="2:2" x14ac:dyDescent="0.2">
      <c r="B7580" s="27"/>
    </row>
    <row r="7581" spans="2:2" x14ac:dyDescent="0.2">
      <c r="B7581" s="27"/>
    </row>
    <row r="7582" spans="2:2" x14ac:dyDescent="0.2">
      <c r="B7582" s="27"/>
    </row>
    <row r="7583" spans="2:2" x14ac:dyDescent="0.2">
      <c r="B7583" s="27"/>
    </row>
    <row r="7584" spans="2:2" x14ac:dyDescent="0.2">
      <c r="B7584" s="27"/>
    </row>
    <row r="7585" spans="2:2" x14ac:dyDescent="0.2">
      <c r="B7585" s="27"/>
    </row>
    <row r="7586" spans="2:2" x14ac:dyDescent="0.2">
      <c r="B7586" s="27"/>
    </row>
    <row r="7587" spans="2:2" x14ac:dyDescent="0.2">
      <c r="B7587" s="27"/>
    </row>
    <row r="7588" spans="2:2" x14ac:dyDescent="0.2">
      <c r="B7588" s="27"/>
    </row>
    <row r="7589" spans="2:2" x14ac:dyDescent="0.2">
      <c r="B7589" s="27"/>
    </row>
    <row r="7590" spans="2:2" x14ac:dyDescent="0.2">
      <c r="B7590" s="27"/>
    </row>
    <row r="7591" spans="2:2" x14ac:dyDescent="0.2">
      <c r="B7591" s="27"/>
    </row>
    <row r="7592" spans="2:2" x14ac:dyDescent="0.2">
      <c r="B7592" s="27"/>
    </row>
    <row r="7593" spans="2:2" x14ac:dyDescent="0.2">
      <c r="B7593" s="27"/>
    </row>
    <row r="7594" spans="2:2" x14ac:dyDescent="0.2">
      <c r="B7594" s="27"/>
    </row>
    <row r="7595" spans="2:2" x14ac:dyDescent="0.2">
      <c r="B7595" s="27"/>
    </row>
    <row r="7596" spans="2:2" x14ac:dyDescent="0.2">
      <c r="B7596" s="27"/>
    </row>
    <row r="7597" spans="2:2" x14ac:dyDescent="0.2">
      <c r="B7597" s="27"/>
    </row>
    <row r="7598" spans="2:2" x14ac:dyDescent="0.2">
      <c r="B7598" s="27"/>
    </row>
    <row r="7599" spans="2:2" x14ac:dyDescent="0.2">
      <c r="B7599" s="27"/>
    </row>
    <row r="7600" spans="2:2" x14ac:dyDescent="0.2">
      <c r="B7600" s="27"/>
    </row>
    <row r="7601" spans="2:2" x14ac:dyDescent="0.2">
      <c r="B7601" s="27"/>
    </row>
    <row r="7602" spans="2:2" x14ac:dyDescent="0.2">
      <c r="B7602" s="27"/>
    </row>
    <row r="7603" spans="2:2" x14ac:dyDescent="0.2">
      <c r="B7603" s="27"/>
    </row>
    <row r="7604" spans="2:2" x14ac:dyDescent="0.2">
      <c r="B7604" s="27"/>
    </row>
    <row r="7605" spans="2:2" x14ac:dyDescent="0.2">
      <c r="B7605" s="27"/>
    </row>
    <row r="7606" spans="2:2" x14ac:dyDescent="0.2">
      <c r="B7606" s="27"/>
    </row>
    <row r="7607" spans="2:2" x14ac:dyDescent="0.2">
      <c r="B7607" s="27"/>
    </row>
    <row r="7608" spans="2:2" x14ac:dyDescent="0.2">
      <c r="B7608" s="27"/>
    </row>
    <row r="7609" spans="2:2" x14ac:dyDescent="0.2">
      <c r="B7609" s="27"/>
    </row>
    <row r="7610" spans="2:2" x14ac:dyDescent="0.2">
      <c r="B7610" s="27"/>
    </row>
    <row r="7611" spans="2:2" x14ac:dyDescent="0.2">
      <c r="B7611" s="27"/>
    </row>
    <row r="7612" spans="2:2" x14ac:dyDescent="0.2">
      <c r="B7612" s="27"/>
    </row>
    <row r="7613" spans="2:2" x14ac:dyDescent="0.2">
      <c r="B7613" s="27"/>
    </row>
    <row r="7614" spans="2:2" x14ac:dyDescent="0.2">
      <c r="B7614" s="27"/>
    </row>
    <row r="7615" spans="2:2" x14ac:dyDescent="0.2">
      <c r="B7615" s="27"/>
    </row>
    <row r="7616" spans="2:2" x14ac:dyDescent="0.2">
      <c r="B7616" s="27"/>
    </row>
    <row r="7617" spans="2:2" x14ac:dyDescent="0.2">
      <c r="B7617" s="27"/>
    </row>
    <row r="7618" spans="2:2" x14ac:dyDescent="0.2">
      <c r="B7618" s="27"/>
    </row>
    <row r="7619" spans="2:2" x14ac:dyDescent="0.2">
      <c r="B7619" s="27"/>
    </row>
    <row r="7620" spans="2:2" x14ac:dyDescent="0.2">
      <c r="B7620" s="27"/>
    </row>
    <row r="7621" spans="2:2" x14ac:dyDescent="0.2">
      <c r="B7621" s="27"/>
    </row>
    <row r="7622" spans="2:2" x14ac:dyDescent="0.2">
      <c r="B7622" s="27"/>
    </row>
    <row r="7623" spans="2:2" x14ac:dyDescent="0.2">
      <c r="B7623" s="27"/>
    </row>
    <row r="7624" spans="2:2" x14ac:dyDescent="0.2">
      <c r="B7624" s="27"/>
    </row>
    <row r="7625" spans="2:2" x14ac:dyDescent="0.2">
      <c r="B7625" s="27"/>
    </row>
    <row r="7626" spans="2:2" x14ac:dyDescent="0.2">
      <c r="B7626" s="27"/>
    </row>
    <row r="7627" spans="2:2" x14ac:dyDescent="0.2">
      <c r="B7627" s="27"/>
    </row>
    <row r="7628" spans="2:2" x14ac:dyDescent="0.2">
      <c r="B7628" s="27"/>
    </row>
    <row r="7629" spans="2:2" x14ac:dyDescent="0.2">
      <c r="B7629" s="27"/>
    </row>
    <row r="7630" spans="2:2" x14ac:dyDescent="0.2">
      <c r="B7630" s="27"/>
    </row>
    <row r="7631" spans="2:2" x14ac:dyDescent="0.2">
      <c r="B7631" s="27"/>
    </row>
    <row r="7632" spans="2:2" x14ac:dyDescent="0.2">
      <c r="B7632" s="27"/>
    </row>
    <row r="7633" spans="2:2" x14ac:dyDescent="0.2">
      <c r="B7633" s="27"/>
    </row>
    <row r="7634" spans="2:2" x14ac:dyDescent="0.2">
      <c r="B7634" s="27"/>
    </row>
    <row r="7635" spans="2:2" x14ac:dyDescent="0.2">
      <c r="B7635" s="27"/>
    </row>
    <row r="7636" spans="2:2" x14ac:dyDescent="0.2">
      <c r="B7636" s="27"/>
    </row>
    <row r="7637" spans="2:2" x14ac:dyDescent="0.2">
      <c r="B7637" s="27"/>
    </row>
    <row r="7638" spans="2:2" x14ac:dyDescent="0.2">
      <c r="B7638" s="27"/>
    </row>
    <row r="7639" spans="2:2" x14ac:dyDescent="0.2">
      <c r="B7639" s="27"/>
    </row>
    <row r="7640" spans="2:2" x14ac:dyDescent="0.2">
      <c r="B7640" s="27"/>
    </row>
    <row r="7641" spans="2:2" x14ac:dyDescent="0.2">
      <c r="B7641" s="27"/>
    </row>
    <row r="7642" spans="2:2" x14ac:dyDescent="0.2">
      <c r="B7642" s="27"/>
    </row>
    <row r="7643" spans="2:2" x14ac:dyDescent="0.2">
      <c r="B7643" s="27"/>
    </row>
    <row r="7644" spans="2:2" x14ac:dyDescent="0.2">
      <c r="B7644" s="27"/>
    </row>
    <row r="7645" spans="2:2" x14ac:dyDescent="0.2">
      <c r="B7645" s="27"/>
    </row>
    <row r="7646" spans="2:2" x14ac:dyDescent="0.2">
      <c r="B7646" s="27"/>
    </row>
    <row r="7647" spans="2:2" x14ac:dyDescent="0.2">
      <c r="B7647" s="27"/>
    </row>
    <row r="7648" spans="2:2" x14ac:dyDescent="0.2">
      <c r="B7648" s="27"/>
    </row>
    <row r="7649" spans="2:2" x14ac:dyDescent="0.2">
      <c r="B7649" s="27"/>
    </row>
    <row r="7650" spans="2:2" x14ac:dyDescent="0.2">
      <c r="B7650" s="27"/>
    </row>
    <row r="7651" spans="2:2" x14ac:dyDescent="0.2">
      <c r="B7651" s="27"/>
    </row>
    <row r="7652" spans="2:2" x14ac:dyDescent="0.2">
      <c r="B7652" s="27"/>
    </row>
    <row r="7653" spans="2:2" x14ac:dyDescent="0.2">
      <c r="B7653" s="27"/>
    </row>
    <row r="7654" spans="2:2" x14ac:dyDescent="0.2">
      <c r="B7654" s="27"/>
    </row>
    <row r="7655" spans="2:2" x14ac:dyDescent="0.2">
      <c r="B7655" s="27"/>
    </row>
    <row r="7656" spans="2:2" x14ac:dyDescent="0.2">
      <c r="B7656" s="27"/>
    </row>
    <row r="7657" spans="2:2" x14ac:dyDescent="0.2">
      <c r="B7657" s="27"/>
    </row>
    <row r="7658" spans="2:2" x14ac:dyDescent="0.2">
      <c r="B7658" s="27"/>
    </row>
    <row r="7659" spans="2:2" x14ac:dyDescent="0.2">
      <c r="B7659" s="27"/>
    </row>
    <row r="7660" spans="2:2" x14ac:dyDescent="0.2">
      <c r="B7660" s="27"/>
    </row>
    <row r="7661" spans="2:2" x14ac:dyDescent="0.2">
      <c r="B7661" s="27"/>
    </row>
    <row r="7662" spans="2:2" x14ac:dyDescent="0.2">
      <c r="B7662" s="27"/>
    </row>
    <row r="7663" spans="2:2" x14ac:dyDescent="0.2">
      <c r="B7663" s="27"/>
    </row>
    <row r="7664" spans="2:2" x14ac:dyDescent="0.2">
      <c r="B7664" s="27"/>
    </row>
    <row r="7665" spans="2:2" x14ac:dyDescent="0.2">
      <c r="B7665" s="27"/>
    </row>
    <row r="7666" spans="2:2" x14ac:dyDescent="0.2">
      <c r="B7666" s="27"/>
    </row>
    <row r="7667" spans="2:2" x14ac:dyDescent="0.2">
      <c r="B7667" s="27"/>
    </row>
    <row r="7668" spans="2:2" x14ac:dyDescent="0.2">
      <c r="B7668" s="27"/>
    </row>
    <row r="7669" spans="2:2" x14ac:dyDescent="0.2">
      <c r="B7669" s="27"/>
    </row>
    <row r="7670" spans="2:2" x14ac:dyDescent="0.2">
      <c r="B7670" s="27"/>
    </row>
    <row r="7671" spans="2:2" x14ac:dyDescent="0.2">
      <c r="B7671" s="27"/>
    </row>
    <row r="7672" spans="2:2" x14ac:dyDescent="0.2">
      <c r="B7672" s="27"/>
    </row>
    <row r="7673" spans="2:2" x14ac:dyDescent="0.2">
      <c r="B7673" s="27"/>
    </row>
    <row r="7674" spans="2:2" x14ac:dyDescent="0.2">
      <c r="B7674" s="27"/>
    </row>
    <row r="7675" spans="2:2" x14ac:dyDescent="0.2">
      <c r="B7675" s="27"/>
    </row>
    <row r="7676" spans="2:2" x14ac:dyDescent="0.2">
      <c r="B7676" s="27"/>
    </row>
    <row r="7677" spans="2:2" x14ac:dyDescent="0.2">
      <c r="B7677" s="27"/>
    </row>
    <row r="7678" spans="2:2" x14ac:dyDescent="0.2">
      <c r="B7678" s="27"/>
    </row>
    <row r="7679" spans="2:2" x14ac:dyDescent="0.2">
      <c r="B7679" s="27"/>
    </row>
    <row r="7680" spans="2:2" x14ac:dyDescent="0.2">
      <c r="B7680" s="27"/>
    </row>
    <row r="7681" spans="2:2" x14ac:dyDescent="0.2">
      <c r="B7681" s="27"/>
    </row>
    <row r="7682" spans="2:2" x14ac:dyDescent="0.2">
      <c r="B7682" s="27"/>
    </row>
    <row r="7683" spans="2:2" x14ac:dyDescent="0.2">
      <c r="B7683" s="27"/>
    </row>
    <row r="7684" spans="2:2" x14ac:dyDescent="0.2">
      <c r="B7684" s="27"/>
    </row>
    <row r="7685" spans="2:2" x14ac:dyDescent="0.2">
      <c r="B7685" s="27"/>
    </row>
    <row r="7686" spans="2:2" x14ac:dyDescent="0.2">
      <c r="B7686" s="27"/>
    </row>
    <row r="7687" spans="2:2" x14ac:dyDescent="0.2">
      <c r="B7687" s="27"/>
    </row>
    <row r="7688" spans="2:2" x14ac:dyDescent="0.2">
      <c r="B7688" s="27"/>
    </row>
    <row r="7689" spans="2:2" x14ac:dyDescent="0.2">
      <c r="B7689" s="27"/>
    </row>
    <row r="7690" spans="2:2" x14ac:dyDescent="0.2">
      <c r="B7690" s="27"/>
    </row>
    <row r="7691" spans="2:2" x14ac:dyDescent="0.2">
      <c r="B7691" s="27"/>
    </row>
    <row r="7692" spans="2:2" x14ac:dyDescent="0.2">
      <c r="B7692" s="27"/>
    </row>
    <row r="7693" spans="2:2" x14ac:dyDescent="0.2">
      <c r="B7693" s="27"/>
    </row>
    <row r="7694" spans="2:2" x14ac:dyDescent="0.2">
      <c r="B7694" s="27"/>
    </row>
    <row r="7695" spans="2:2" x14ac:dyDescent="0.2">
      <c r="B7695" s="27"/>
    </row>
    <row r="7696" spans="2:2" x14ac:dyDescent="0.2">
      <c r="B7696" s="27"/>
    </row>
    <row r="7697" spans="2:2" x14ac:dyDescent="0.2">
      <c r="B7697" s="27"/>
    </row>
    <row r="7698" spans="2:2" x14ac:dyDescent="0.2">
      <c r="B7698" s="27"/>
    </row>
    <row r="7699" spans="2:2" x14ac:dyDescent="0.2">
      <c r="B7699" s="27"/>
    </row>
    <row r="7700" spans="2:2" x14ac:dyDescent="0.2">
      <c r="B7700" s="27"/>
    </row>
    <row r="7701" spans="2:2" x14ac:dyDescent="0.2">
      <c r="B7701" s="27"/>
    </row>
    <row r="7702" spans="2:2" x14ac:dyDescent="0.2">
      <c r="B7702" s="27"/>
    </row>
    <row r="7703" spans="2:2" x14ac:dyDescent="0.2">
      <c r="B7703" s="27"/>
    </row>
    <row r="7704" spans="2:2" x14ac:dyDescent="0.2">
      <c r="B7704" s="27"/>
    </row>
    <row r="7705" spans="2:2" x14ac:dyDescent="0.2">
      <c r="B7705" s="27"/>
    </row>
    <row r="7706" spans="2:2" x14ac:dyDescent="0.2">
      <c r="B7706" s="27"/>
    </row>
    <row r="7707" spans="2:2" x14ac:dyDescent="0.2">
      <c r="B7707" s="27"/>
    </row>
    <row r="7708" spans="2:2" x14ac:dyDescent="0.2">
      <c r="B7708" s="27"/>
    </row>
    <row r="7709" spans="2:2" x14ac:dyDescent="0.2">
      <c r="B7709" s="27"/>
    </row>
    <row r="7710" spans="2:2" x14ac:dyDescent="0.2">
      <c r="B7710" s="27"/>
    </row>
    <row r="7711" spans="2:2" x14ac:dyDescent="0.2">
      <c r="B7711" s="27"/>
    </row>
    <row r="7712" spans="2:2" x14ac:dyDescent="0.2">
      <c r="B7712" s="27"/>
    </row>
    <row r="7713" spans="2:2" x14ac:dyDescent="0.2">
      <c r="B7713" s="27"/>
    </row>
    <row r="7714" spans="2:2" x14ac:dyDescent="0.2">
      <c r="B7714" s="27"/>
    </row>
    <row r="7715" spans="2:2" x14ac:dyDescent="0.2">
      <c r="B7715" s="27"/>
    </row>
    <row r="7716" spans="2:2" x14ac:dyDescent="0.2">
      <c r="B7716" s="27"/>
    </row>
    <row r="7717" spans="2:2" x14ac:dyDescent="0.2">
      <c r="B7717" s="27"/>
    </row>
    <row r="7718" spans="2:2" x14ac:dyDescent="0.2">
      <c r="B7718" s="27"/>
    </row>
    <row r="7719" spans="2:2" x14ac:dyDescent="0.2">
      <c r="B7719" s="27"/>
    </row>
    <row r="7720" spans="2:2" x14ac:dyDescent="0.2">
      <c r="B7720" s="27"/>
    </row>
    <row r="7721" spans="2:2" x14ac:dyDescent="0.2">
      <c r="B7721" s="27"/>
    </row>
    <row r="7722" spans="2:2" x14ac:dyDescent="0.2">
      <c r="B7722" s="27"/>
    </row>
    <row r="7723" spans="2:2" x14ac:dyDescent="0.2">
      <c r="B7723" s="27"/>
    </row>
    <row r="7724" spans="2:2" x14ac:dyDescent="0.2">
      <c r="B7724" s="27"/>
    </row>
    <row r="7725" spans="2:2" x14ac:dyDescent="0.2">
      <c r="B7725" s="27"/>
    </row>
    <row r="7726" spans="2:2" x14ac:dyDescent="0.2">
      <c r="B7726" s="27"/>
    </row>
    <row r="7727" spans="2:2" x14ac:dyDescent="0.2">
      <c r="B7727" s="27"/>
    </row>
    <row r="7728" spans="2:2" x14ac:dyDescent="0.2">
      <c r="B7728" s="27"/>
    </row>
    <row r="7729" spans="2:2" x14ac:dyDescent="0.2">
      <c r="B7729" s="27"/>
    </row>
    <row r="7730" spans="2:2" x14ac:dyDescent="0.2">
      <c r="B7730" s="27"/>
    </row>
    <row r="7731" spans="2:2" x14ac:dyDescent="0.2">
      <c r="B7731" s="27"/>
    </row>
    <row r="7732" spans="2:2" x14ac:dyDescent="0.2">
      <c r="B7732" s="27"/>
    </row>
    <row r="7733" spans="2:2" x14ac:dyDescent="0.2">
      <c r="B7733" s="27"/>
    </row>
    <row r="7734" spans="2:2" x14ac:dyDescent="0.2">
      <c r="B7734" s="27"/>
    </row>
    <row r="7735" spans="2:2" x14ac:dyDescent="0.2">
      <c r="B7735" s="27"/>
    </row>
    <row r="7736" spans="2:2" x14ac:dyDescent="0.2">
      <c r="B7736" s="27"/>
    </row>
    <row r="7737" spans="2:2" x14ac:dyDescent="0.2">
      <c r="B7737" s="27"/>
    </row>
    <row r="7738" spans="2:2" x14ac:dyDescent="0.2">
      <c r="B7738" s="27"/>
    </row>
    <row r="7739" spans="2:2" x14ac:dyDescent="0.2">
      <c r="B7739" s="27"/>
    </row>
    <row r="7740" spans="2:2" x14ac:dyDescent="0.2">
      <c r="B7740" s="27"/>
    </row>
    <row r="7741" spans="2:2" x14ac:dyDescent="0.2">
      <c r="B7741" s="27"/>
    </row>
    <row r="7742" spans="2:2" x14ac:dyDescent="0.2">
      <c r="B7742" s="27"/>
    </row>
    <row r="7743" spans="2:2" x14ac:dyDescent="0.2">
      <c r="B7743" s="27"/>
    </row>
    <row r="7744" spans="2:2" x14ac:dyDescent="0.2">
      <c r="B7744" s="27"/>
    </row>
    <row r="7745" spans="2:2" x14ac:dyDescent="0.2">
      <c r="B7745" s="27"/>
    </row>
    <row r="7746" spans="2:2" x14ac:dyDescent="0.2">
      <c r="B7746" s="27"/>
    </row>
    <row r="7747" spans="2:2" x14ac:dyDescent="0.2">
      <c r="B7747" s="27"/>
    </row>
    <row r="7748" spans="2:2" x14ac:dyDescent="0.2">
      <c r="B7748" s="27"/>
    </row>
    <row r="7749" spans="2:2" x14ac:dyDescent="0.2">
      <c r="B7749" s="27"/>
    </row>
    <row r="7750" spans="2:2" x14ac:dyDescent="0.2">
      <c r="B7750" s="27"/>
    </row>
    <row r="7751" spans="2:2" x14ac:dyDescent="0.2">
      <c r="B7751" s="27"/>
    </row>
    <row r="7752" spans="2:2" x14ac:dyDescent="0.2">
      <c r="B7752" s="27"/>
    </row>
    <row r="7753" spans="2:2" x14ac:dyDescent="0.2">
      <c r="B7753" s="27"/>
    </row>
    <row r="7754" spans="2:2" x14ac:dyDescent="0.2">
      <c r="B7754" s="27"/>
    </row>
    <row r="7755" spans="2:2" x14ac:dyDescent="0.2">
      <c r="B7755" s="27"/>
    </row>
    <row r="7756" spans="2:2" x14ac:dyDescent="0.2">
      <c r="B7756" s="27"/>
    </row>
    <row r="7757" spans="2:2" x14ac:dyDescent="0.2">
      <c r="B7757" s="27"/>
    </row>
    <row r="7758" spans="2:2" x14ac:dyDescent="0.2">
      <c r="B7758" s="27"/>
    </row>
    <row r="7759" spans="2:2" x14ac:dyDescent="0.2">
      <c r="B7759" s="27"/>
    </row>
    <row r="7760" spans="2:2" x14ac:dyDescent="0.2">
      <c r="B7760" s="27"/>
    </row>
    <row r="7761" spans="2:2" x14ac:dyDescent="0.2">
      <c r="B7761" s="27"/>
    </row>
    <row r="7762" spans="2:2" x14ac:dyDescent="0.2">
      <c r="B7762" s="27"/>
    </row>
    <row r="7763" spans="2:2" x14ac:dyDescent="0.2">
      <c r="B7763" s="27"/>
    </row>
    <row r="7764" spans="2:2" x14ac:dyDescent="0.2">
      <c r="B7764" s="27"/>
    </row>
    <row r="7765" spans="2:2" x14ac:dyDescent="0.2">
      <c r="B7765" s="27"/>
    </row>
    <row r="7766" spans="2:2" x14ac:dyDescent="0.2">
      <c r="B7766" s="27"/>
    </row>
    <row r="7767" spans="2:2" x14ac:dyDescent="0.2">
      <c r="B7767" s="27"/>
    </row>
    <row r="7768" spans="2:2" x14ac:dyDescent="0.2">
      <c r="B7768" s="27"/>
    </row>
    <row r="7769" spans="2:2" x14ac:dyDescent="0.2">
      <c r="B7769" s="27"/>
    </row>
    <row r="7770" spans="2:2" x14ac:dyDescent="0.2">
      <c r="B7770" s="27"/>
    </row>
    <row r="7771" spans="2:2" x14ac:dyDescent="0.2">
      <c r="B7771" s="27"/>
    </row>
    <row r="7772" spans="2:2" x14ac:dyDescent="0.2">
      <c r="B7772" s="27"/>
    </row>
    <row r="7773" spans="2:2" x14ac:dyDescent="0.2">
      <c r="B7773" s="27"/>
    </row>
    <row r="7774" spans="2:2" x14ac:dyDescent="0.2">
      <c r="B7774" s="27"/>
    </row>
    <row r="7775" spans="2:2" x14ac:dyDescent="0.2">
      <c r="B7775" s="27"/>
    </row>
    <row r="7776" spans="2:2" x14ac:dyDescent="0.2">
      <c r="B7776" s="27"/>
    </row>
    <row r="7777" spans="2:2" x14ac:dyDescent="0.2">
      <c r="B7777" s="27"/>
    </row>
    <row r="7778" spans="2:2" x14ac:dyDescent="0.2">
      <c r="B7778" s="27"/>
    </row>
    <row r="7779" spans="2:2" x14ac:dyDescent="0.2">
      <c r="B7779" s="27"/>
    </row>
    <row r="7780" spans="2:2" x14ac:dyDescent="0.2">
      <c r="B7780" s="27"/>
    </row>
    <row r="7781" spans="2:2" x14ac:dyDescent="0.2">
      <c r="B7781" s="27"/>
    </row>
    <row r="7782" spans="2:2" x14ac:dyDescent="0.2">
      <c r="B7782" s="27"/>
    </row>
    <row r="7783" spans="2:2" x14ac:dyDescent="0.2">
      <c r="B7783" s="27"/>
    </row>
    <row r="7784" spans="2:2" x14ac:dyDescent="0.2">
      <c r="B7784" s="27"/>
    </row>
    <row r="7785" spans="2:2" x14ac:dyDescent="0.2">
      <c r="B7785" s="27"/>
    </row>
    <row r="7786" spans="2:2" x14ac:dyDescent="0.2">
      <c r="B7786" s="27"/>
    </row>
    <row r="7787" spans="2:2" x14ac:dyDescent="0.2">
      <c r="B7787" s="27"/>
    </row>
    <row r="7788" spans="2:2" x14ac:dyDescent="0.2">
      <c r="B7788" s="27"/>
    </row>
    <row r="7789" spans="2:2" x14ac:dyDescent="0.2">
      <c r="B7789" s="27"/>
    </row>
    <row r="7790" spans="2:2" x14ac:dyDescent="0.2">
      <c r="B7790" s="27"/>
    </row>
    <row r="7791" spans="2:2" x14ac:dyDescent="0.2">
      <c r="B7791" s="27"/>
    </row>
    <row r="7792" spans="2:2" x14ac:dyDescent="0.2">
      <c r="B7792" s="27"/>
    </row>
    <row r="7793" spans="2:2" x14ac:dyDescent="0.2">
      <c r="B7793" s="27"/>
    </row>
    <row r="7794" spans="2:2" x14ac:dyDescent="0.2">
      <c r="B7794" s="27"/>
    </row>
    <row r="7795" spans="2:2" x14ac:dyDescent="0.2">
      <c r="B7795" s="27"/>
    </row>
    <row r="7796" spans="2:2" x14ac:dyDescent="0.2">
      <c r="B7796" s="27"/>
    </row>
    <row r="7797" spans="2:2" x14ac:dyDescent="0.2">
      <c r="B7797" s="27"/>
    </row>
    <row r="7798" spans="2:2" x14ac:dyDescent="0.2">
      <c r="B7798" s="27"/>
    </row>
    <row r="7799" spans="2:2" x14ac:dyDescent="0.2">
      <c r="B7799" s="27"/>
    </row>
    <row r="7800" spans="2:2" x14ac:dyDescent="0.2">
      <c r="B7800" s="27"/>
    </row>
    <row r="7801" spans="2:2" x14ac:dyDescent="0.2">
      <c r="B7801" s="27"/>
    </row>
    <row r="7802" spans="2:2" x14ac:dyDescent="0.2">
      <c r="B7802" s="27"/>
    </row>
    <row r="7803" spans="2:2" x14ac:dyDescent="0.2">
      <c r="B7803" s="27"/>
    </row>
    <row r="7804" spans="2:2" x14ac:dyDescent="0.2">
      <c r="B7804" s="27"/>
    </row>
    <row r="7805" spans="2:2" x14ac:dyDescent="0.2">
      <c r="B7805" s="27"/>
    </row>
    <row r="7806" spans="2:2" x14ac:dyDescent="0.2">
      <c r="B7806" s="27"/>
    </row>
    <row r="7807" spans="2:2" x14ac:dyDescent="0.2">
      <c r="B7807" s="27"/>
    </row>
    <row r="7808" spans="2:2" x14ac:dyDescent="0.2">
      <c r="B7808" s="27"/>
    </row>
    <row r="7809" spans="2:2" x14ac:dyDescent="0.2">
      <c r="B7809" s="27"/>
    </row>
    <row r="7810" spans="2:2" x14ac:dyDescent="0.2">
      <c r="B7810" s="27"/>
    </row>
    <row r="7811" spans="2:2" x14ac:dyDescent="0.2">
      <c r="B7811" s="27"/>
    </row>
    <row r="7812" spans="2:2" x14ac:dyDescent="0.2">
      <c r="B7812" s="27"/>
    </row>
    <row r="7813" spans="2:2" x14ac:dyDescent="0.2">
      <c r="B7813" s="27"/>
    </row>
    <row r="7814" spans="2:2" x14ac:dyDescent="0.2">
      <c r="B7814" s="27"/>
    </row>
    <row r="7815" spans="2:2" x14ac:dyDescent="0.2">
      <c r="B7815" s="27"/>
    </row>
    <row r="7816" spans="2:2" x14ac:dyDescent="0.2">
      <c r="B7816" s="27"/>
    </row>
    <row r="7817" spans="2:2" x14ac:dyDescent="0.2">
      <c r="B7817" s="27"/>
    </row>
    <row r="7818" spans="2:2" x14ac:dyDescent="0.2">
      <c r="B7818" s="27"/>
    </row>
    <row r="7819" spans="2:2" x14ac:dyDescent="0.2">
      <c r="B7819" s="27"/>
    </row>
    <row r="7820" spans="2:2" x14ac:dyDescent="0.2">
      <c r="B7820" s="27"/>
    </row>
    <row r="7821" spans="2:2" x14ac:dyDescent="0.2">
      <c r="B7821" s="27"/>
    </row>
    <row r="7822" spans="2:2" x14ac:dyDescent="0.2">
      <c r="B7822" s="27"/>
    </row>
    <row r="7823" spans="2:2" x14ac:dyDescent="0.2">
      <c r="B7823" s="27"/>
    </row>
    <row r="7824" spans="2:2" x14ac:dyDescent="0.2">
      <c r="B7824" s="27"/>
    </row>
    <row r="7825" spans="2:2" x14ac:dyDescent="0.2">
      <c r="B7825" s="27"/>
    </row>
    <row r="7826" spans="2:2" x14ac:dyDescent="0.2">
      <c r="B7826" s="27"/>
    </row>
    <row r="7827" spans="2:2" x14ac:dyDescent="0.2">
      <c r="B7827" s="27"/>
    </row>
    <row r="7828" spans="2:2" x14ac:dyDescent="0.2">
      <c r="B7828" s="27"/>
    </row>
    <row r="7829" spans="2:2" x14ac:dyDescent="0.2">
      <c r="B7829" s="27"/>
    </row>
    <row r="7830" spans="2:2" x14ac:dyDescent="0.2">
      <c r="B7830" s="27"/>
    </row>
    <row r="7831" spans="2:2" x14ac:dyDescent="0.2">
      <c r="B7831" s="27"/>
    </row>
    <row r="7832" spans="2:2" x14ac:dyDescent="0.2">
      <c r="B7832" s="27"/>
    </row>
    <row r="7833" spans="2:2" x14ac:dyDescent="0.2">
      <c r="B7833" s="27"/>
    </row>
    <row r="7834" spans="2:2" x14ac:dyDescent="0.2">
      <c r="B7834" s="27"/>
    </row>
    <row r="7835" spans="2:2" x14ac:dyDescent="0.2">
      <c r="B7835" s="27"/>
    </row>
    <row r="7836" spans="2:2" x14ac:dyDescent="0.2">
      <c r="B7836" s="27"/>
    </row>
    <row r="7837" spans="2:2" x14ac:dyDescent="0.2">
      <c r="B7837" s="27"/>
    </row>
    <row r="7838" spans="2:2" x14ac:dyDescent="0.2">
      <c r="B7838" s="27"/>
    </row>
    <row r="7839" spans="2:2" x14ac:dyDescent="0.2">
      <c r="B7839" s="27"/>
    </row>
    <row r="7840" spans="2:2" x14ac:dyDescent="0.2">
      <c r="B7840" s="27"/>
    </row>
    <row r="7841" spans="2:2" x14ac:dyDescent="0.2">
      <c r="B7841" s="27"/>
    </row>
    <row r="7842" spans="2:2" x14ac:dyDescent="0.2">
      <c r="B7842" s="27"/>
    </row>
    <row r="7843" spans="2:2" x14ac:dyDescent="0.2">
      <c r="B7843" s="27"/>
    </row>
    <row r="7844" spans="2:2" x14ac:dyDescent="0.2">
      <c r="B7844" s="27"/>
    </row>
    <row r="7845" spans="2:2" x14ac:dyDescent="0.2">
      <c r="B7845" s="27"/>
    </row>
    <row r="7846" spans="2:2" x14ac:dyDescent="0.2">
      <c r="B7846" s="27"/>
    </row>
    <row r="7847" spans="2:2" x14ac:dyDescent="0.2">
      <c r="B7847" s="27"/>
    </row>
    <row r="7848" spans="2:2" x14ac:dyDescent="0.2">
      <c r="B7848" s="27"/>
    </row>
    <row r="7849" spans="2:2" x14ac:dyDescent="0.2">
      <c r="B7849" s="27"/>
    </row>
    <row r="7850" spans="2:2" x14ac:dyDescent="0.2">
      <c r="B7850" s="27"/>
    </row>
    <row r="7851" spans="2:2" x14ac:dyDescent="0.2">
      <c r="B7851" s="27"/>
    </row>
    <row r="7852" spans="2:2" x14ac:dyDescent="0.2">
      <c r="B7852" s="27"/>
    </row>
    <row r="7853" spans="2:2" x14ac:dyDescent="0.2">
      <c r="B7853" s="27"/>
    </row>
    <row r="7854" spans="2:2" x14ac:dyDescent="0.2">
      <c r="B7854" s="27"/>
    </row>
    <row r="7855" spans="2:2" x14ac:dyDescent="0.2">
      <c r="B7855" s="27"/>
    </row>
    <row r="7856" spans="2:2" x14ac:dyDescent="0.2">
      <c r="B7856" s="27"/>
    </row>
    <row r="7857" spans="2:2" x14ac:dyDescent="0.2">
      <c r="B7857" s="27"/>
    </row>
    <row r="7858" spans="2:2" x14ac:dyDescent="0.2">
      <c r="B7858" s="27"/>
    </row>
    <row r="7859" spans="2:2" x14ac:dyDescent="0.2">
      <c r="B7859" s="27"/>
    </row>
    <row r="7860" spans="2:2" x14ac:dyDescent="0.2">
      <c r="B7860" s="27"/>
    </row>
    <row r="7861" spans="2:2" x14ac:dyDescent="0.2">
      <c r="B7861" s="27"/>
    </row>
    <row r="7862" spans="2:2" x14ac:dyDescent="0.2">
      <c r="B7862" s="27"/>
    </row>
    <row r="7863" spans="2:2" x14ac:dyDescent="0.2">
      <c r="B7863" s="27"/>
    </row>
    <row r="7864" spans="2:2" x14ac:dyDescent="0.2">
      <c r="B7864" s="27"/>
    </row>
    <row r="7865" spans="2:2" x14ac:dyDescent="0.2">
      <c r="B7865" s="27"/>
    </row>
    <row r="7866" spans="2:2" x14ac:dyDescent="0.2">
      <c r="B7866" s="27"/>
    </row>
    <row r="7867" spans="2:2" x14ac:dyDescent="0.2">
      <c r="B7867" s="27"/>
    </row>
    <row r="7868" spans="2:2" x14ac:dyDescent="0.2">
      <c r="B7868" s="27"/>
    </row>
    <row r="7869" spans="2:2" x14ac:dyDescent="0.2">
      <c r="B7869" s="27"/>
    </row>
    <row r="7870" spans="2:2" x14ac:dyDescent="0.2">
      <c r="B7870" s="27"/>
    </row>
    <row r="7871" spans="2:2" x14ac:dyDescent="0.2">
      <c r="B7871" s="27"/>
    </row>
    <row r="7872" spans="2:2" x14ac:dyDescent="0.2">
      <c r="B7872" s="27"/>
    </row>
    <row r="7873" spans="2:2" x14ac:dyDescent="0.2">
      <c r="B7873" s="27"/>
    </row>
    <row r="7874" spans="2:2" x14ac:dyDescent="0.2">
      <c r="B7874" s="27"/>
    </row>
    <row r="7875" spans="2:2" x14ac:dyDescent="0.2">
      <c r="B7875" s="27"/>
    </row>
    <row r="7876" spans="2:2" x14ac:dyDescent="0.2">
      <c r="B7876" s="27"/>
    </row>
    <row r="7877" spans="2:2" x14ac:dyDescent="0.2">
      <c r="B7877" s="27"/>
    </row>
    <row r="7878" spans="2:2" x14ac:dyDescent="0.2">
      <c r="B7878" s="27"/>
    </row>
    <row r="7879" spans="2:2" x14ac:dyDescent="0.2">
      <c r="B7879" s="27"/>
    </row>
    <row r="7880" spans="2:2" x14ac:dyDescent="0.2">
      <c r="B7880" s="27"/>
    </row>
    <row r="7881" spans="2:2" x14ac:dyDescent="0.2">
      <c r="B7881" s="27"/>
    </row>
    <row r="7882" spans="2:2" x14ac:dyDescent="0.2">
      <c r="B7882" s="27"/>
    </row>
    <row r="7883" spans="2:2" x14ac:dyDescent="0.2">
      <c r="B7883" s="27"/>
    </row>
    <row r="7884" spans="2:2" x14ac:dyDescent="0.2">
      <c r="B7884" s="27"/>
    </row>
    <row r="7885" spans="2:2" x14ac:dyDescent="0.2">
      <c r="B7885" s="27"/>
    </row>
    <row r="7886" spans="2:2" x14ac:dyDescent="0.2">
      <c r="B7886" s="27"/>
    </row>
    <row r="7887" spans="2:2" x14ac:dyDescent="0.2">
      <c r="B7887" s="27"/>
    </row>
    <row r="7888" spans="2:2" x14ac:dyDescent="0.2">
      <c r="B7888" s="27"/>
    </row>
    <row r="7889" spans="2:2" x14ac:dyDescent="0.2">
      <c r="B7889" s="27"/>
    </row>
    <row r="7890" spans="2:2" x14ac:dyDescent="0.2">
      <c r="B7890" s="27"/>
    </row>
    <row r="7891" spans="2:2" x14ac:dyDescent="0.2">
      <c r="B7891" s="27"/>
    </row>
    <row r="7892" spans="2:2" x14ac:dyDescent="0.2">
      <c r="B7892" s="27"/>
    </row>
    <row r="7893" spans="2:2" x14ac:dyDescent="0.2">
      <c r="B7893" s="27"/>
    </row>
    <row r="7894" spans="2:2" x14ac:dyDescent="0.2">
      <c r="B7894" s="27"/>
    </row>
    <row r="7895" spans="2:2" x14ac:dyDescent="0.2">
      <c r="B7895" s="27"/>
    </row>
    <row r="7896" spans="2:2" x14ac:dyDescent="0.2">
      <c r="B7896" s="27"/>
    </row>
    <row r="7897" spans="2:2" x14ac:dyDescent="0.2">
      <c r="B7897" s="27"/>
    </row>
    <row r="7898" spans="2:2" x14ac:dyDescent="0.2">
      <c r="B7898" s="27"/>
    </row>
    <row r="7899" spans="2:2" x14ac:dyDescent="0.2">
      <c r="B7899" s="27"/>
    </row>
    <row r="7900" spans="2:2" x14ac:dyDescent="0.2">
      <c r="B7900" s="27"/>
    </row>
    <row r="7901" spans="2:2" x14ac:dyDescent="0.2">
      <c r="B7901" s="27"/>
    </row>
    <row r="7902" spans="2:2" x14ac:dyDescent="0.2">
      <c r="B7902" s="27"/>
    </row>
    <row r="7903" spans="2:2" x14ac:dyDescent="0.2">
      <c r="B7903" s="27"/>
    </row>
    <row r="7904" spans="2:2" x14ac:dyDescent="0.2">
      <c r="B7904" s="27"/>
    </row>
    <row r="7905" spans="2:2" x14ac:dyDescent="0.2">
      <c r="B7905" s="27"/>
    </row>
    <row r="7906" spans="2:2" x14ac:dyDescent="0.2">
      <c r="B7906" s="27"/>
    </row>
    <row r="7907" spans="2:2" x14ac:dyDescent="0.2">
      <c r="B7907" s="27"/>
    </row>
    <row r="7908" spans="2:2" x14ac:dyDescent="0.2">
      <c r="B7908" s="27"/>
    </row>
    <row r="7909" spans="2:2" x14ac:dyDescent="0.2">
      <c r="B7909" s="27"/>
    </row>
    <row r="7910" spans="2:2" x14ac:dyDescent="0.2">
      <c r="B7910" s="27"/>
    </row>
    <row r="7911" spans="2:2" x14ac:dyDescent="0.2">
      <c r="B7911" s="27"/>
    </row>
    <row r="7912" spans="2:2" x14ac:dyDescent="0.2">
      <c r="B7912" s="27"/>
    </row>
    <row r="7913" spans="2:2" x14ac:dyDescent="0.2">
      <c r="B7913" s="27"/>
    </row>
    <row r="7914" spans="2:2" x14ac:dyDescent="0.2">
      <c r="B7914" s="27"/>
    </row>
    <row r="7915" spans="2:2" x14ac:dyDescent="0.2">
      <c r="B7915" s="27"/>
    </row>
    <row r="7916" spans="2:2" x14ac:dyDescent="0.2">
      <c r="B7916" s="27"/>
    </row>
    <row r="7917" spans="2:2" x14ac:dyDescent="0.2">
      <c r="B7917" s="27"/>
    </row>
    <row r="7918" spans="2:2" x14ac:dyDescent="0.2">
      <c r="B7918" s="27"/>
    </row>
    <row r="7919" spans="2:2" x14ac:dyDescent="0.2">
      <c r="B7919" s="27"/>
    </row>
    <row r="7920" spans="2:2" x14ac:dyDescent="0.2">
      <c r="B7920" s="27"/>
    </row>
    <row r="7921" spans="2:2" x14ac:dyDescent="0.2">
      <c r="B7921" s="27"/>
    </row>
    <row r="7922" spans="2:2" x14ac:dyDescent="0.2">
      <c r="B7922" s="27"/>
    </row>
    <row r="7923" spans="2:2" x14ac:dyDescent="0.2">
      <c r="B7923" s="27"/>
    </row>
    <row r="7924" spans="2:2" x14ac:dyDescent="0.2">
      <c r="B7924" s="27"/>
    </row>
    <row r="7925" spans="2:2" x14ac:dyDescent="0.2">
      <c r="B7925" s="27"/>
    </row>
    <row r="7926" spans="2:2" x14ac:dyDescent="0.2">
      <c r="B7926" s="27"/>
    </row>
    <row r="7927" spans="2:2" x14ac:dyDescent="0.2">
      <c r="B7927" s="27"/>
    </row>
    <row r="7928" spans="2:2" x14ac:dyDescent="0.2">
      <c r="B7928" s="27"/>
    </row>
    <row r="7929" spans="2:2" x14ac:dyDescent="0.2">
      <c r="B7929" s="27"/>
    </row>
    <row r="7930" spans="2:2" x14ac:dyDescent="0.2">
      <c r="B7930" s="27"/>
    </row>
    <row r="7931" spans="2:2" x14ac:dyDescent="0.2">
      <c r="B7931" s="27"/>
    </row>
    <row r="7932" spans="2:2" x14ac:dyDescent="0.2">
      <c r="B7932" s="27"/>
    </row>
    <row r="7933" spans="2:2" x14ac:dyDescent="0.2">
      <c r="B7933" s="27"/>
    </row>
    <row r="7934" spans="2:2" x14ac:dyDescent="0.2">
      <c r="B7934" s="27"/>
    </row>
    <row r="7935" spans="2:2" x14ac:dyDescent="0.2">
      <c r="B7935" s="27"/>
    </row>
    <row r="7936" spans="2:2" x14ac:dyDescent="0.2">
      <c r="B7936" s="27"/>
    </row>
    <row r="7937" spans="2:2" x14ac:dyDescent="0.2">
      <c r="B7937" s="27"/>
    </row>
    <row r="7938" spans="2:2" x14ac:dyDescent="0.2">
      <c r="B7938" s="27"/>
    </row>
    <row r="7939" spans="2:2" x14ac:dyDescent="0.2">
      <c r="B7939" s="27"/>
    </row>
    <row r="7940" spans="2:2" x14ac:dyDescent="0.2">
      <c r="B7940" s="27"/>
    </row>
    <row r="7941" spans="2:2" x14ac:dyDescent="0.2">
      <c r="B7941" s="27"/>
    </row>
    <row r="7942" spans="2:2" x14ac:dyDescent="0.2">
      <c r="B7942" s="27"/>
    </row>
    <row r="7943" spans="2:2" x14ac:dyDescent="0.2">
      <c r="B7943" s="27"/>
    </row>
    <row r="7944" spans="2:2" x14ac:dyDescent="0.2">
      <c r="B7944" s="27"/>
    </row>
    <row r="7945" spans="2:2" x14ac:dyDescent="0.2">
      <c r="B7945" s="27"/>
    </row>
    <row r="7946" spans="2:2" x14ac:dyDescent="0.2">
      <c r="B7946" s="27"/>
    </row>
    <row r="7947" spans="2:2" x14ac:dyDescent="0.2">
      <c r="B7947" s="27"/>
    </row>
    <row r="7948" spans="2:2" x14ac:dyDescent="0.2">
      <c r="B7948" s="27"/>
    </row>
    <row r="7949" spans="2:2" x14ac:dyDescent="0.2">
      <c r="B7949" s="27"/>
    </row>
    <row r="7950" spans="2:2" x14ac:dyDescent="0.2">
      <c r="B7950" s="27"/>
    </row>
    <row r="7951" spans="2:2" x14ac:dyDescent="0.2">
      <c r="B7951" s="27"/>
    </row>
    <row r="7952" spans="2:2" x14ac:dyDescent="0.2">
      <c r="B7952" s="27"/>
    </row>
    <row r="7953" spans="2:2" x14ac:dyDescent="0.2">
      <c r="B7953" s="27"/>
    </row>
    <row r="7954" spans="2:2" x14ac:dyDescent="0.2">
      <c r="B7954" s="27"/>
    </row>
    <row r="7955" spans="2:2" x14ac:dyDescent="0.2">
      <c r="B7955" s="27"/>
    </row>
    <row r="7956" spans="2:2" x14ac:dyDescent="0.2">
      <c r="B7956" s="27"/>
    </row>
    <row r="7957" spans="2:2" x14ac:dyDescent="0.2">
      <c r="B7957" s="27"/>
    </row>
    <row r="7958" spans="2:2" x14ac:dyDescent="0.2">
      <c r="B7958" s="27"/>
    </row>
    <row r="7959" spans="2:2" x14ac:dyDescent="0.2">
      <c r="B7959" s="27"/>
    </row>
    <row r="7960" spans="2:2" x14ac:dyDescent="0.2">
      <c r="B7960" s="27"/>
    </row>
    <row r="7961" spans="2:2" x14ac:dyDescent="0.2">
      <c r="B7961" s="27"/>
    </row>
    <row r="7962" spans="2:2" x14ac:dyDescent="0.2">
      <c r="B7962" s="27"/>
    </row>
    <row r="7963" spans="2:2" x14ac:dyDescent="0.2">
      <c r="B7963" s="27"/>
    </row>
    <row r="7964" spans="2:2" x14ac:dyDescent="0.2">
      <c r="B7964" s="27"/>
    </row>
    <row r="7965" spans="2:2" x14ac:dyDescent="0.2">
      <c r="B7965" s="27"/>
    </row>
    <row r="7966" spans="2:2" x14ac:dyDescent="0.2">
      <c r="B7966" s="27"/>
    </row>
    <row r="7967" spans="2:2" x14ac:dyDescent="0.2">
      <c r="B7967" s="27"/>
    </row>
    <row r="7968" spans="2:2" x14ac:dyDescent="0.2">
      <c r="B7968" s="27"/>
    </row>
    <row r="7969" spans="2:2" x14ac:dyDescent="0.2">
      <c r="B7969" s="27"/>
    </row>
    <row r="7970" spans="2:2" x14ac:dyDescent="0.2">
      <c r="B7970" s="27"/>
    </row>
    <row r="7971" spans="2:2" x14ac:dyDescent="0.2">
      <c r="B7971" s="27"/>
    </row>
    <row r="7972" spans="2:2" x14ac:dyDescent="0.2">
      <c r="B7972" s="27"/>
    </row>
    <row r="7973" spans="2:2" x14ac:dyDescent="0.2">
      <c r="B7973" s="27"/>
    </row>
    <row r="7974" spans="2:2" x14ac:dyDescent="0.2">
      <c r="B7974" s="27"/>
    </row>
    <row r="7975" spans="2:2" x14ac:dyDescent="0.2">
      <c r="B7975" s="27"/>
    </row>
    <row r="7976" spans="2:2" x14ac:dyDescent="0.2">
      <c r="B7976" s="27"/>
    </row>
    <row r="7977" spans="2:2" x14ac:dyDescent="0.2">
      <c r="B7977" s="27"/>
    </row>
    <row r="7978" spans="2:2" x14ac:dyDescent="0.2">
      <c r="B7978" s="27"/>
    </row>
    <row r="7979" spans="2:2" x14ac:dyDescent="0.2">
      <c r="B7979" s="27"/>
    </row>
    <row r="7980" spans="2:2" x14ac:dyDescent="0.2">
      <c r="B7980" s="27"/>
    </row>
    <row r="7981" spans="2:2" x14ac:dyDescent="0.2">
      <c r="B7981" s="27"/>
    </row>
    <row r="7982" spans="2:2" x14ac:dyDescent="0.2">
      <c r="B7982" s="27"/>
    </row>
    <row r="7983" spans="2:2" x14ac:dyDescent="0.2">
      <c r="B7983" s="27"/>
    </row>
    <row r="7984" spans="2:2" x14ac:dyDescent="0.2">
      <c r="B7984" s="27"/>
    </row>
    <row r="7985" spans="2:2" x14ac:dyDescent="0.2">
      <c r="B7985" s="27"/>
    </row>
    <row r="7986" spans="2:2" x14ac:dyDescent="0.2">
      <c r="B7986" s="27"/>
    </row>
    <row r="7987" spans="2:2" x14ac:dyDescent="0.2">
      <c r="B7987" s="27"/>
    </row>
    <row r="7988" spans="2:2" x14ac:dyDescent="0.2">
      <c r="B7988" s="27"/>
    </row>
    <row r="7989" spans="2:2" x14ac:dyDescent="0.2">
      <c r="B7989" s="27"/>
    </row>
    <row r="7990" spans="2:2" x14ac:dyDescent="0.2">
      <c r="B7990" s="27"/>
    </row>
    <row r="7991" spans="2:2" x14ac:dyDescent="0.2">
      <c r="B7991" s="27"/>
    </row>
    <row r="7992" spans="2:2" x14ac:dyDescent="0.2">
      <c r="B7992" s="27"/>
    </row>
    <row r="7993" spans="2:2" x14ac:dyDescent="0.2">
      <c r="B7993" s="27"/>
    </row>
    <row r="7994" spans="2:2" x14ac:dyDescent="0.2">
      <c r="B7994" s="27"/>
    </row>
    <row r="7995" spans="2:2" x14ac:dyDescent="0.2">
      <c r="B7995" s="27"/>
    </row>
    <row r="7996" spans="2:2" x14ac:dyDescent="0.2">
      <c r="B7996" s="27"/>
    </row>
    <row r="7997" spans="2:2" x14ac:dyDescent="0.2">
      <c r="B7997" s="27"/>
    </row>
    <row r="7998" spans="2:2" x14ac:dyDescent="0.2">
      <c r="B7998" s="27"/>
    </row>
    <row r="7999" spans="2:2" x14ac:dyDescent="0.2">
      <c r="B7999" s="27"/>
    </row>
    <row r="8000" spans="2:2" x14ac:dyDescent="0.2">
      <c r="B8000" s="27"/>
    </row>
    <row r="8001" spans="2:2" x14ac:dyDescent="0.2">
      <c r="B8001" s="27"/>
    </row>
    <row r="8002" spans="2:2" x14ac:dyDescent="0.2">
      <c r="B8002" s="27"/>
    </row>
    <row r="8003" spans="2:2" x14ac:dyDescent="0.2">
      <c r="B8003" s="27"/>
    </row>
    <row r="8004" spans="2:2" x14ac:dyDescent="0.2">
      <c r="B8004" s="27"/>
    </row>
    <row r="8005" spans="2:2" x14ac:dyDescent="0.2">
      <c r="B8005" s="27"/>
    </row>
    <row r="8006" spans="2:2" x14ac:dyDescent="0.2">
      <c r="B8006" s="27"/>
    </row>
    <row r="8007" spans="2:2" x14ac:dyDescent="0.2">
      <c r="B8007" s="27"/>
    </row>
    <row r="8008" spans="2:2" x14ac:dyDescent="0.2">
      <c r="B8008" s="27"/>
    </row>
    <row r="8009" spans="2:2" x14ac:dyDescent="0.2">
      <c r="B8009" s="27"/>
    </row>
    <row r="8010" spans="2:2" x14ac:dyDescent="0.2">
      <c r="B8010" s="27"/>
    </row>
    <row r="8011" spans="2:2" x14ac:dyDescent="0.2">
      <c r="B8011" s="27"/>
    </row>
    <row r="8012" spans="2:2" x14ac:dyDescent="0.2">
      <c r="B8012" s="27"/>
    </row>
    <row r="8013" spans="2:2" x14ac:dyDescent="0.2">
      <c r="B8013" s="27"/>
    </row>
    <row r="8014" spans="2:2" x14ac:dyDescent="0.2">
      <c r="B8014" s="27"/>
    </row>
    <row r="8015" spans="2:2" x14ac:dyDescent="0.2">
      <c r="B8015" s="27"/>
    </row>
    <row r="8016" spans="2:2" x14ac:dyDescent="0.2">
      <c r="B8016" s="27"/>
    </row>
    <row r="8017" spans="2:2" x14ac:dyDescent="0.2">
      <c r="B8017" s="27"/>
    </row>
    <row r="8018" spans="2:2" x14ac:dyDescent="0.2">
      <c r="B8018" s="27"/>
    </row>
    <row r="8019" spans="2:2" x14ac:dyDescent="0.2">
      <c r="B8019" s="27"/>
    </row>
    <row r="8020" spans="2:2" x14ac:dyDescent="0.2">
      <c r="B8020" s="27"/>
    </row>
    <row r="8021" spans="2:2" x14ac:dyDescent="0.2">
      <c r="B8021" s="27"/>
    </row>
    <row r="8022" spans="2:2" x14ac:dyDescent="0.2">
      <c r="B8022" s="27"/>
    </row>
    <row r="8023" spans="2:2" x14ac:dyDescent="0.2">
      <c r="B8023" s="27"/>
    </row>
    <row r="8024" spans="2:2" x14ac:dyDescent="0.2">
      <c r="B8024" s="27"/>
    </row>
    <row r="8025" spans="2:2" x14ac:dyDescent="0.2">
      <c r="B8025" s="27"/>
    </row>
    <row r="8026" spans="2:2" x14ac:dyDescent="0.2">
      <c r="B8026" s="27"/>
    </row>
    <row r="8027" spans="2:2" x14ac:dyDescent="0.2">
      <c r="B8027" s="27"/>
    </row>
    <row r="8028" spans="2:2" x14ac:dyDescent="0.2">
      <c r="B8028" s="27"/>
    </row>
    <row r="8029" spans="2:2" x14ac:dyDescent="0.2">
      <c r="B8029" s="27"/>
    </row>
    <row r="8030" spans="2:2" x14ac:dyDescent="0.2">
      <c r="B8030" s="27"/>
    </row>
    <row r="8031" spans="2:2" x14ac:dyDescent="0.2">
      <c r="B8031" s="27"/>
    </row>
    <row r="8032" spans="2:2" x14ac:dyDescent="0.2">
      <c r="B8032" s="27"/>
    </row>
    <row r="8033" spans="2:2" x14ac:dyDescent="0.2">
      <c r="B8033" s="27"/>
    </row>
    <row r="8034" spans="2:2" x14ac:dyDescent="0.2">
      <c r="B8034" s="27"/>
    </row>
    <row r="8035" spans="2:2" x14ac:dyDescent="0.2">
      <c r="B8035" s="27"/>
    </row>
    <row r="8036" spans="2:2" x14ac:dyDescent="0.2">
      <c r="B8036" s="27"/>
    </row>
    <row r="8037" spans="2:2" x14ac:dyDescent="0.2">
      <c r="B8037" s="27"/>
    </row>
    <row r="8038" spans="2:2" x14ac:dyDescent="0.2">
      <c r="B8038" s="27"/>
    </row>
    <row r="8039" spans="2:2" x14ac:dyDescent="0.2">
      <c r="B8039" s="27"/>
    </row>
    <row r="8040" spans="2:2" x14ac:dyDescent="0.2">
      <c r="B8040" s="27"/>
    </row>
    <row r="8041" spans="2:2" x14ac:dyDescent="0.2">
      <c r="B8041" s="27"/>
    </row>
    <row r="8042" spans="2:2" x14ac:dyDescent="0.2">
      <c r="B8042" s="27"/>
    </row>
    <row r="8043" spans="2:2" x14ac:dyDescent="0.2">
      <c r="B8043" s="27"/>
    </row>
    <row r="8044" spans="2:2" x14ac:dyDescent="0.2">
      <c r="B8044" s="27"/>
    </row>
    <row r="8045" spans="2:2" x14ac:dyDescent="0.2">
      <c r="B8045" s="27"/>
    </row>
    <row r="8046" spans="2:2" x14ac:dyDescent="0.2">
      <c r="B8046" s="27"/>
    </row>
    <row r="8047" spans="2:2" x14ac:dyDescent="0.2">
      <c r="B8047" s="27"/>
    </row>
    <row r="8048" spans="2:2" x14ac:dyDescent="0.2">
      <c r="B8048" s="27"/>
    </row>
    <row r="8049" spans="2:2" x14ac:dyDescent="0.2">
      <c r="B8049" s="27"/>
    </row>
    <row r="8050" spans="2:2" x14ac:dyDescent="0.2">
      <c r="B8050" s="27"/>
    </row>
    <row r="8051" spans="2:2" x14ac:dyDescent="0.2">
      <c r="B8051" s="27"/>
    </row>
    <row r="8052" spans="2:2" x14ac:dyDescent="0.2">
      <c r="B8052" s="27"/>
    </row>
    <row r="8053" spans="2:2" x14ac:dyDescent="0.2">
      <c r="B8053" s="27"/>
    </row>
    <row r="8054" spans="2:2" x14ac:dyDescent="0.2">
      <c r="B8054" s="27"/>
    </row>
    <row r="8055" spans="2:2" x14ac:dyDescent="0.2">
      <c r="B8055" s="27"/>
    </row>
    <row r="8056" spans="2:2" x14ac:dyDescent="0.2">
      <c r="B8056" s="27"/>
    </row>
    <row r="8057" spans="2:2" x14ac:dyDescent="0.2">
      <c r="B8057" s="27"/>
    </row>
    <row r="8058" spans="2:2" x14ac:dyDescent="0.2">
      <c r="B8058" s="27"/>
    </row>
    <row r="8059" spans="2:2" x14ac:dyDescent="0.2">
      <c r="B8059" s="27"/>
    </row>
    <row r="8060" spans="2:2" x14ac:dyDescent="0.2">
      <c r="B8060" s="27"/>
    </row>
    <row r="8061" spans="2:2" x14ac:dyDescent="0.2">
      <c r="B8061" s="27"/>
    </row>
    <row r="8062" spans="2:2" x14ac:dyDescent="0.2">
      <c r="B8062" s="27"/>
    </row>
    <row r="8063" spans="2:2" x14ac:dyDescent="0.2">
      <c r="B8063" s="27"/>
    </row>
    <row r="8064" spans="2:2" x14ac:dyDescent="0.2">
      <c r="B8064" s="27"/>
    </row>
    <row r="8065" spans="2:2" x14ac:dyDescent="0.2">
      <c r="B8065" s="27"/>
    </row>
    <row r="8066" spans="2:2" x14ac:dyDescent="0.2">
      <c r="B8066" s="27"/>
    </row>
    <row r="8067" spans="2:2" x14ac:dyDescent="0.2">
      <c r="B8067" s="27"/>
    </row>
    <row r="8068" spans="2:2" x14ac:dyDescent="0.2">
      <c r="B8068" s="27"/>
    </row>
    <row r="8069" spans="2:2" x14ac:dyDescent="0.2">
      <c r="B8069" s="27"/>
    </row>
    <row r="8070" spans="2:2" x14ac:dyDescent="0.2">
      <c r="B8070" s="27"/>
    </row>
    <row r="8071" spans="2:2" x14ac:dyDescent="0.2">
      <c r="B8071" s="27"/>
    </row>
    <row r="8072" spans="2:2" x14ac:dyDescent="0.2">
      <c r="B8072" s="27"/>
    </row>
    <row r="8073" spans="2:2" x14ac:dyDescent="0.2">
      <c r="B8073" s="27"/>
    </row>
    <row r="8074" spans="2:2" x14ac:dyDescent="0.2">
      <c r="B8074" s="27"/>
    </row>
    <row r="8075" spans="2:2" x14ac:dyDescent="0.2">
      <c r="B8075" s="27"/>
    </row>
    <row r="8076" spans="2:2" x14ac:dyDescent="0.2">
      <c r="B8076" s="27"/>
    </row>
    <row r="8077" spans="2:2" x14ac:dyDescent="0.2">
      <c r="B8077" s="27"/>
    </row>
    <row r="8078" spans="2:2" x14ac:dyDescent="0.2">
      <c r="B8078" s="27"/>
    </row>
    <row r="8079" spans="2:2" x14ac:dyDescent="0.2">
      <c r="B8079" s="27"/>
    </row>
    <row r="8080" spans="2:2" x14ac:dyDescent="0.2">
      <c r="B8080" s="27"/>
    </row>
    <row r="8081" spans="2:2" x14ac:dyDescent="0.2">
      <c r="B8081" s="27"/>
    </row>
    <row r="8082" spans="2:2" x14ac:dyDescent="0.2">
      <c r="B8082" s="27"/>
    </row>
    <row r="8083" spans="2:2" x14ac:dyDescent="0.2">
      <c r="B8083" s="27"/>
    </row>
    <row r="8084" spans="2:2" x14ac:dyDescent="0.2">
      <c r="B8084" s="27"/>
    </row>
    <row r="8085" spans="2:2" x14ac:dyDescent="0.2">
      <c r="B8085" s="27"/>
    </row>
    <row r="8086" spans="2:2" x14ac:dyDescent="0.2">
      <c r="B8086" s="27"/>
    </row>
    <row r="8087" spans="2:2" x14ac:dyDescent="0.2">
      <c r="B8087" s="27"/>
    </row>
    <row r="8088" spans="2:2" x14ac:dyDescent="0.2">
      <c r="B8088" s="27"/>
    </row>
    <row r="8089" spans="2:2" x14ac:dyDescent="0.2">
      <c r="B8089" s="27"/>
    </row>
    <row r="8090" spans="2:2" x14ac:dyDescent="0.2">
      <c r="B8090" s="27"/>
    </row>
    <row r="8091" spans="2:2" x14ac:dyDescent="0.2">
      <c r="B8091" s="27"/>
    </row>
    <row r="8092" spans="2:2" x14ac:dyDescent="0.2">
      <c r="B8092" s="27"/>
    </row>
    <row r="8093" spans="2:2" x14ac:dyDescent="0.2">
      <c r="B8093" s="27"/>
    </row>
    <row r="8094" spans="2:2" x14ac:dyDescent="0.2">
      <c r="B8094" s="27"/>
    </row>
    <row r="8095" spans="2:2" x14ac:dyDescent="0.2">
      <c r="B8095" s="27"/>
    </row>
    <row r="8096" spans="2:2" x14ac:dyDescent="0.2">
      <c r="B8096" s="27"/>
    </row>
    <row r="8097" spans="2:2" x14ac:dyDescent="0.2">
      <c r="B8097" s="27"/>
    </row>
    <row r="8098" spans="2:2" x14ac:dyDescent="0.2">
      <c r="B8098" s="27"/>
    </row>
    <row r="8099" spans="2:2" x14ac:dyDescent="0.2">
      <c r="B8099" s="27"/>
    </row>
    <row r="8100" spans="2:2" x14ac:dyDescent="0.2">
      <c r="B8100" s="27"/>
    </row>
    <row r="8101" spans="2:2" x14ac:dyDescent="0.2">
      <c r="B8101" s="27"/>
    </row>
    <row r="8102" spans="2:2" x14ac:dyDescent="0.2">
      <c r="B8102" s="27"/>
    </row>
    <row r="8103" spans="2:2" x14ac:dyDescent="0.2">
      <c r="B8103" s="27"/>
    </row>
    <row r="8104" spans="2:2" x14ac:dyDescent="0.2">
      <c r="B8104" s="27"/>
    </row>
    <row r="8105" spans="2:2" x14ac:dyDescent="0.2">
      <c r="B8105" s="27"/>
    </row>
    <row r="8106" spans="2:2" x14ac:dyDescent="0.2">
      <c r="B8106" s="27"/>
    </row>
    <row r="8107" spans="2:2" x14ac:dyDescent="0.2">
      <c r="B8107" s="27"/>
    </row>
    <row r="8108" spans="2:2" x14ac:dyDescent="0.2">
      <c r="B8108" s="27"/>
    </row>
    <row r="8109" spans="2:2" x14ac:dyDescent="0.2">
      <c r="B8109" s="27"/>
    </row>
    <row r="8110" spans="2:2" x14ac:dyDescent="0.2">
      <c r="B8110" s="27"/>
    </row>
    <row r="8111" spans="2:2" x14ac:dyDescent="0.2">
      <c r="B8111" s="27"/>
    </row>
    <row r="8112" spans="2:2" x14ac:dyDescent="0.2">
      <c r="B8112" s="27"/>
    </row>
    <row r="8113" spans="2:2" x14ac:dyDescent="0.2">
      <c r="B8113" s="27"/>
    </row>
    <row r="8114" spans="2:2" x14ac:dyDescent="0.2">
      <c r="B8114" s="27"/>
    </row>
    <row r="8115" spans="2:2" x14ac:dyDescent="0.2">
      <c r="B8115" s="27"/>
    </row>
    <row r="8116" spans="2:2" x14ac:dyDescent="0.2">
      <c r="B8116" s="27"/>
    </row>
    <row r="8117" spans="2:2" x14ac:dyDescent="0.2">
      <c r="B8117" s="27"/>
    </row>
    <row r="8118" spans="2:2" x14ac:dyDescent="0.2">
      <c r="B8118" s="27"/>
    </row>
    <row r="8119" spans="2:2" x14ac:dyDescent="0.2">
      <c r="B8119" s="27"/>
    </row>
    <row r="8120" spans="2:2" x14ac:dyDescent="0.2">
      <c r="B8120" s="27"/>
    </row>
    <row r="8121" spans="2:2" x14ac:dyDescent="0.2">
      <c r="B8121" s="27"/>
    </row>
    <row r="8122" spans="2:2" x14ac:dyDescent="0.2">
      <c r="B8122" s="27"/>
    </row>
    <row r="8123" spans="2:2" x14ac:dyDescent="0.2">
      <c r="B8123" s="27"/>
    </row>
    <row r="8124" spans="2:2" x14ac:dyDescent="0.2">
      <c r="B8124" s="27"/>
    </row>
    <row r="8125" spans="2:2" x14ac:dyDescent="0.2">
      <c r="B8125" s="27"/>
    </row>
    <row r="8126" spans="2:2" x14ac:dyDescent="0.2">
      <c r="B8126" s="27"/>
    </row>
    <row r="8127" spans="2:2" x14ac:dyDescent="0.2">
      <c r="B8127" s="27"/>
    </row>
    <row r="8128" spans="2:2" x14ac:dyDescent="0.2">
      <c r="B8128" s="27"/>
    </row>
    <row r="8129" spans="2:2" x14ac:dyDescent="0.2">
      <c r="B8129" s="27"/>
    </row>
    <row r="8130" spans="2:2" x14ac:dyDescent="0.2">
      <c r="B8130" s="27"/>
    </row>
    <row r="8131" spans="2:2" x14ac:dyDescent="0.2">
      <c r="B8131" s="27"/>
    </row>
    <row r="8132" spans="2:2" x14ac:dyDescent="0.2">
      <c r="B8132" s="27"/>
    </row>
    <row r="8133" spans="2:2" x14ac:dyDescent="0.2">
      <c r="B8133" s="27"/>
    </row>
    <row r="8134" spans="2:2" x14ac:dyDescent="0.2">
      <c r="B8134" s="27"/>
    </row>
    <row r="8135" spans="2:2" x14ac:dyDescent="0.2">
      <c r="B8135" s="27"/>
    </row>
    <row r="8136" spans="2:2" x14ac:dyDescent="0.2">
      <c r="B8136" s="27"/>
    </row>
    <row r="8137" spans="2:2" x14ac:dyDescent="0.2">
      <c r="B8137" s="27"/>
    </row>
    <row r="8138" spans="2:2" x14ac:dyDescent="0.2">
      <c r="B8138" s="27"/>
    </row>
    <row r="8139" spans="2:2" x14ac:dyDescent="0.2">
      <c r="B8139" s="27"/>
    </row>
    <row r="8140" spans="2:2" x14ac:dyDescent="0.2">
      <c r="B8140" s="27"/>
    </row>
    <row r="8141" spans="2:2" x14ac:dyDescent="0.2">
      <c r="B8141" s="27"/>
    </row>
    <row r="8142" spans="2:2" x14ac:dyDescent="0.2">
      <c r="B8142" s="27"/>
    </row>
    <row r="8143" spans="2:2" x14ac:dyDescent="0.2">
      <c r="B8143" s="27"/>
    </row>
    <row r="8144" spans="2:2" x14ac:dyDescent="0.2">
      <c r="B8144" s="27"/>
    </row>
    <row r="8145" spans="2:2" x14ac:dyDescent="0.2">
      <c r="B8145" s="27"/>
    </row>
    <row r="8146" spans="2:2" x14ac:dyDescent="0.2">
      <c r="B8146" s="27"/>
    </row>
    <row r="8147" spans="2:2" x14ac:dyDescent="0.2">
      <c r="B8147" s="27"/>
    </row>
    <row r="8148" spans="2:2" x14ac:dyDescent="0.2">
      <c r="B8148" s="27"/>
    </row>
    <row r="8149" spans="2:2" x14ac:dyDescent="0.2">
      <c r="B8149" s="27"/>
    </row>
    <row r="8150" spans="2:2" x14ac:dyDescent="0.2">
      <c r="B8150" s="27"/>
    </row>
    <row r="8151" spans="2:2" x14ac:dyDescent="0.2">
      <c r="B8151" s="27"/>
    </row>
    <row r="8152" spans="2:2" x14ac:dyDescent="0.2">
      <c r="B8152" s="27"/>
    </row>
    <row r="8153" spans="2:2" x14ac:dyDescent="0.2">
      <c r="B8153" s="27"/>
    </row>
    <row r="8154" spans="2:2" x14ac:dyDescent="0.2">
      <c r="B8154" s="27"/>
    </row>
    <row r="8155" spans="2:2" x14ac:dyDescent="0.2">
      <c r="B8155" s="27"/>
    </row>
    <row r="8156" spans="2:2" x14ac:dyDescent="0.2">
      <c r="B8156" s="27"/>
    </row>
    <row r="8157" spans="2:2" x14ac:dyDescent="0.2">
      <c r="B8157" s="27"/>
    </row>
    <row r="8158" spans="2:2" x14ac:dyDescent="0.2">
      <c r="B8158" s="27"/>
    </row>
    <row r="8159" spans="2:2" x14ac:dyDescent="0.2">
      <c r="B8159" s="27"/>
    </row>
    <row r="8160" spans="2:2" x14ac:dyDescent="0.2">
      <c r="B8160" s="27"/>
    </row>
    <row r="8161" spans="2:2" x14ac:dyDescent="0.2">
      <c r="B8161" s="27"/>
    </row>
    <row r="8162" spans="2:2" x14ac:dyDescent="0.2">
      <c r="B8162" s="27"/>
    </row>
    <row r="8163" spans="2:2" x14ac:dyDescent="0.2">
      <c r="B8163" s="27"/>
    </row>
    <row r="8164" spans="2:2" x14ac:dyDescent="0.2">
      <c r="B8164" s="27"/>
    </row>
    <row r="8165" spans="2:2" x14ac:dyDescent="0.2">
      <c r="B8165" s="27"/>
    </row>
    <row r="8166" spans="2:2" x14ac:dyDescent="0.2">
      <c r="B8166" s="27"/>
    </row>
    <row r="8167" spans="2:2" x14ac:dyDescent="0.2">
      <c r="B8167" s="27"/>
    </row>
    <row r="8168" spans="2:2" x14ac:dyDescent="0.2">
      <c r="B8168" s="27"/>
    </row>
    <row r="8169" spans="2:2" x14ac:dyDescent="0.2">
      <c r="B8169" s="27"/>
    </row>
    <row r="8170" spans="2:2" x14ac:dyDescent="0.2">
      <c r="B8170" s="27"/>
    </row>
    <row r="8171" spans="2:2" x14ac:dyDescent="0.2">
      <c r="B8171" s="27"/>
    </row>
    <row r="8172" spans="2:2" x14ac:dyDescent="0.2">
      <c r="B8172" s="27"/>
    </row>
    <row r="8173" spans="2:2" x14ac:dyDescent="0.2">
      <c r="B8173" s="27"/>
    </row>
    <row r="8174" spans="2:2" x14ac:dyDescent="0.2">
      <c r="B8174" s="27"/>
    </row>
    <row r="8175" spans="2:2" x14ac:dyDescent="0.2">
      <c r="B8175" s="27"/>
    </row>
    <row r="8176" spans="2:2" x14ac:dyDescent="0.2">
      <c r="B8176" s="27"/>
    </row>
    <row r="8177" spans="2:2" x14ac:dyDescent="0.2">
      <c r="B8177" s="27"/>
    </row>
    <row r="8178" spans="2:2" x14ac:dyDescent="0.2">
      <c r="B8178" s="27"/>
    </row>
    <row r="8179" spans="2:2" x14ac:dyDescent="0.2">
      <c r="B8179" s="27"/>
    </row>
    <row r="8180" spans="2:2" x14ac:dyDescent="0.2">
      <c r="B8180" s="27"/>
    </row>
    <row r="8181" spans="2:2" x14ac:dyDescent="0.2">
      <c r="B8181" s="27"/>
    </row>
    <row r="8182" spans="2:2" x14ac:dyDescent="0.2">
      <c r="B8182" s="27"/>
    </row>
    <row r="8183" spans="2:2" x14ac:dyDescent="0.2">
      <c r="B8183" s="27"/>
    </row>
    <row r="8184" spans="2:2" x14ac:dyDescent="0.2">
      <c r="B8184" s="27"/>
    </row>
    <row r="8185" spans="2:2" x14ac:dyDescent="0.2">
      <c r="B8185" s="27"/>
    </row>
    <row r="8186" spans="2:2" x14ac:dyDescent="0.2">
      <c r="B8186" s="27"/>
    </row>
    <row r="8187" spans="2:2" x14ac:dyDescent="0.2">
      <c r="B8187" s="27"/>
    </row>
    <row r="8188" spans="2:2" x14ac:dyDescent="0.2">
      <c r="B8188" s="27"/>
    </row>
    <row r="8189" spans="2:2" x14ac:dyDescent="0.2">
      <c r="B8189" s="27"/>
    </row>
    <row r="8190" spans="2:2" x14ac:dyDescent="0.2">
      <c r="B8190" s="27"/>
    </row>
    <row r="8191" spans="2:2" x14ac:dyDescent="0.2">
      <c r="B8191" s="27"/>
    </row>
    <row r="8192" spans="2:2" x14ac:dyDescent="0.2">
      <c r="B8192" s="27"/>
    </row>
    <row r="8193" spans="2:2" x14ac:dyDescent="0.2">
      <c r="B8193" s="27"/>
    </row>
    <row r="8194" spans="2:2" x14ac:dyDescent="0.2">
      <c r="B8194" s="27"/>
    </row>
    <row r="8195" spans="2:2" x14ac:dyDescent="0.2">
      <c r="B8195" s="27"/>
    </row>
    <row r="8196" spans="2:2" x14ac:dyDescent="0.2">
      <c r="B8196" s="27"/>
    </row>
    <row r="8197" spans="2:2" x14ac:dyDescent="0.2">
      <c r="B8197" s="27"/>
    </row>
    <row r="8198" spans="2:2" x14ac:dyDescent="0.2">
      <c r="B8198" s="27"/>
    </row>
    <row r="8199" spans="2:2" x14ac:dyDescent="0.2">
      <c r="B8199" s="27"/>
    </row>
    <row r="8200" spans="2:2" x14ac:dyDescent="0.2">
      <c r="B8200" s="27"/>
    </row>
    <row r="8201" spans="2:2" x14ac:dyDescent="0.2">
      <c r="B8201" s="27"/>
    </row>
    <row r="8202" spans="2:2" x14ac:dyDescent="0.2">
      <c r="B8202" s="27"/>
    </row>
    <row r="8203" spans="2:2" x14ac:dyDescent="0.2">
      <c r="B8203" s="27"/>
    </row>
    <row r="8204" spans="2:2" x14ac:dyDescent="0.2">
      <c r="B8204" s="27"/>
    </row>
    <row r="8205" spans="2:2" x14ac:dyDescent="0.2">
      <c r="B8205" s="27"/>
    </row>
    <row r="8206" spans="2:2" x14ac:dyDescent="0.2">
      <c r="B8206" s="27"/>
    </row>
    <row r="8207" spans="2:2" x14ac:dyDescent="0.2">
      <c r="B8207" s="27"/>
    </row>
    <row r="8208" spans="2:2" x14ac:dyDescent="0.2">
      <c r="B8208" s="27"/>
    </row>
    <row r="8209" spans="2:2" x14ac:dyDescent="0.2">
      <c r="B8209" s="27"/>
    </row>
    <row r="8210" spans="2:2" x14ac:dyDescent="0.2">
      <c r="B8210" s="27"/>
    </row>
    <row r="8211" spans="2:2" x14ac:dyDescent="0.2">
      <c r="B8211" s="27"/>
    </row>
    <row r="8212" spans="2:2" x14ac:dyDescent="0.2">
      <c r="B8212" s="27"/>
    </row>
    <row r="8213" spans="2:2" x14ac:dyDescent="0.2">
      <c r="B8213" s="27"/>
    </row>
    <row r="8214" spans="2:2" x14ac:dyDescent="0.2">
      <c r="B8214" s="27"/>
    </row>
    <row r="8215" spans="2:2" x14ac:dyDescent="0.2">
      <c r="B8215" s="27"/>
    </row>
    <row r="8216" spans="2:2" x14ac:dyDescent="0.2">
      <c r="B8216" s="27"/>
    </row>
    <row r="8217" spans="2:2" x14ac:dyDescent="0.2">
      <c r="B8217" s="27"/>
    </row>
    <row r="8218" spans="2:2" x14ac:dyDescent="0.2">
      <c r="B8218" s="27"/>
    </row>
    <row r="8219" spans="2:2" x14ac:dyDescent="0.2">
      <c r="B8219" s="27"/>
    </row>
    <row r="8220" spans="2:2" x14ac:dyDescent="0.2">
      <c r="B8220" s="27"/>
    </row>
    <row r="8221" spans="2:2" x14ac:dyDescent="0.2">
      <c r="B8221" s="27"/>
    </row>
    <row r="8222" spans="2:2" x14ac:dyDescent="0.2">
      <c r="B8222" s="27"/>
    </row>
    <row r="8223" spans="2:2" x14ac:dyDescent="0.2">
      <c r="B8223" s="27"/>
    </row>
    <row r="8224" spans="2:2" x14ac:dyDescent="0.2">
      <c r="B8224" s="27"/>
    </row>
    <row r="8225" spans="2:2" x14ac:dyDescent="0.2">
      <c r="B8225" s="27"/>
    </row>
    <row r="8226" spans="2:2" x14ac:dyDescent="0.2">
      <c r="B8226" s="27"/>
    </row>
    <row r="8227" spans="2:2" x14ac:dyDescent="0.2">
      <c r="B8227" s="27"/>
    </row>
    <row r="8228" spans="2:2" x14ac:dyDescent="0.2">
      <c r="B8228" s="27"/>
    </row>
    <row r="8229" spans="2:2" x14ac:dyDescent="0.2">
      <c r="B8229" s="27"/>
    </row>
    <row r="8230" spans="2:2" x14ac:dyDescent="0.2">
      <c r="B8230" s="27"/>
    </row>
    <row r="8231" spans="2:2" x14ac:dyDescent="0.2">
      <c r="B8231" s="27"/>
    </row>
    <row r="8232" spans="2:2" x14ac:dyDescent="0.2">
      <c r="B8232" s="27"/>
    </row>
    <row r="8233" spans="2:2" x14ac:dyDescent="0.2">
      <c r="B8233" s="27"/>
    </row>
    <row r="8234" spans="2:2" x14ac:dyDescent="0.2">
      <c r="B8234" s="27"/>
    </row>
    <row r="8235" spans="2:2" x14ac:dyDescent="0.2">
      <c r="B8235" s="27"/>
    </row>
    <row r="8236" spans="2:2" x14ac:dyDescent="0.2">
      <c r="B8236" s="27"/>
    </row>
    <row r="8237" spans="2:2" x14ac:dyDescent="0.2">
      <c r="B8237" s="27"/>
    </row>
    <row r="8238" spans="2:2" x14ac:dyDescent="0.2">
      <c r="B8238" s="27"/>
    </row>
    <row r="8239" spans="2:2" x14ac:dyDescent="0.2">
      <c r="B8239" s="27"/>
    </row>
    <row r="8240" spans="2:2" x14ac:dyDescent="0.2">
      <c r="B8240" s="27"/>
    </row>
    <row r="8241" spans="2:2" x14ac:dyDescent="0.2">
      <c r="B8241" s="27"/>
    </row>
    <row r="8242" spans="2:2" x14ac:dyDescent="0.2">
      <c r="B8242" s="27"/>
    </row>
    <row r="8243" spans="2:2" x14ac:dyDescent="0.2">
      <c r="B8243" s="27"/>
    </row>
    <row r="8244" spans="2:2" x14ac:dyDescent="0.2">
      <c r="B8244" s="27"/>
    </row>
    <row r="8245" spans="2:2" x14ac:dyDescent="0.2">
      <c r="B8245" s="27"/>
    </row>
    <row r="8246" spans="2:2" x14ac:dyDescent="0.2">
      <c r="B8246" s="27"/>
    </row>
    <row r="8247" spans="2:2" x14ac:dyDescent="0.2">
      <c r="B8247" s="27"/>
    </row>
    <row r="8248" spans="2:2" x14ac:dyDescent="0.2">
      <c r="B8248" s="27"/>
    </row>
    <row r="8249" spans="2:2" x14ac:dyDescent="0.2">
      <c r="B8249" s="27"/>
    </row>
    <row r="8250" spans="2:2" x14ac:dyDescent="0.2">
      <c r="B8250" s="27"/>
    </row>
    <row r="8251" spans="2:2" x14ac:dyDescent="0.2">
      <c r="B8251" s="27"/>
    </row>
    <row r="8252" spans="2:2" x14ac:dyDescent="0.2">
      <c r="B8252" s="27"/>
    </row>
    <row r="8253" spans="2:2" x14ac:dyDescent="0.2">
      <c r="B8253" s="27"/>
    </row>
    <row r="8254" spans="2:2" x14ac:dyDescent="0.2">
      <c r="B8254" s="27"/>
    </row>
    <row r="8255" spans="2:2" x14ac:dyDescent="0.2">
      <c r="B8255" s="27"/>
    </row>
    <row r="8256" spans="2:2" x14ac:dyDescent="0.2">
      <c r="B8256" s="27"/>
    </row>
    <row r="8257" spans="2:2" x14ac:dyDescent="0.2">
      <c r="B8257" s="27"/>
    </row>
    <row r="8258" spans="2:2" x14ac:dyDescent="0.2">
      <c r="B8258" s="27"/>
    </row>
    <row r="8259" spans="2:2" x14ac:dyDescent="0.2">
      <c r="B8259" s="27"/>
    </row>
    <row r="8260" spans="2:2" x14ac:dyDescent="0.2">
      <c r="B8260" s="27"/>
    </row>
    <row r="8261" spans="2:2" x14ac:dyDescent="0.2">
      <c r="B8261" s="27"/>
    </row>
    <row r="8262" spans="2:2" x14ac:dyDescent="0.2">
      <c r="B8262" s="27"/>
    </row>
    <row r="8263" spans="2:2" x14ac:dyDescent="0.2">
      <c r="B8263" s="27"/>
    </row>
    <row r="8264" spans="2:2" x14ac:dyDescent="0.2">
      <c r="B8264" s="27"/>
    </row>
    <row r="8265" spans="2:2" x14ac:dyDescent="0.2">
      <c r="B8265" s="27"/>
    </row>
    <row r="8266" spans="2:2" x14ac:dyDescent="0.2">
      <c r="B8266" s="27"/>
    </row>
    <row r="8267" spans="2:2" x14ac:dyDescent="0.2">
      <c r="B8267" s="27"/>
    </row>
    <row r="8268" spans="2:2" x14ac:dyDescent="0.2">
      <c r="B8268" s="27"/>
    </row>
    <row r="8269" spans="2:2" x14ac:dyDescent="0.2">
      <c r="B8269" s="27"/>
    </row>
    <row r="8270" spans="2:2" x14ac:dyDescent="0.2">
      <c r="B8270" s="27"/>
    </row>
    <row r="8271" spans="2:2" x14ac:dyDescent="0.2">
      <c r="B8271" s="27"/>
    </row>
    <row r="8272" spans="2:2" x14ac:dyDescent="0.2">
      <c r="B8272" s="27"/>
    </row>
    <row r="8273" spans="2:2" x14ac:dyDescent="0.2">
      <c r="B8273" s="27"/>
    </row>
    <row r="8274" spans="2:2" x14ac:dyDescent="0.2">
      <c r="B8274" s="27"/>
    </row>
    <row r="8275" spans="2:2" x14ac:dyDescent="0.2">
      <c r="B8275" s="27"/>
    </row>
    <row r="8276" spans="2:2" x14ac:dyDescent="0.2">
      <c r="B8276" s="27"/>
    </row>
    <row r="8277" spans="2:2" x14ac:dyDescent="0.2">
      <c r="B8277" s="27"/>
    </row>
    <row r="8278" spans="2:2" x14ac:dyDescent="0.2">
      <c r="B8278" s="27"/>
    </row>
    <row r="8279" spans="2:2" x14ac:dyDescent="0.2">
      <c r="B8279" s="27"/>
    </row>
    <row r="8280" spans="2:2" x14ac:dyDescent="0.2">
      <c r="B8280" s="27"/>
    </row>
    <row r="8281" spans="2:2" x14ac:dyDescent="0.2">
      <c r="B8281" s="27"/>
    </row>
    <row r="8282" spans="2:2" x14ac:dyDescent="0.2">
      <c r="B8282" s="27"/>
    </row>
    <row r="8283" spans="2:2" x14ac:dyDescent="0.2">
      <c r="B8283" s="27"/>
    </row>
    <row r="8284" spans="2:2" x14ac:dyDescent="0.2">
      <c r="B8284" s="27"/>
    </row>
    <row r="8285" spans="2:2" x14ac:dyDescent="0.2">
      <c r="B8285" s="27"/>
    </row>
    <row r="8286" spans="2:2" x14ac:dyDescent="0.2">
      <c r="B8286" s="27"/>
    </row>
    <row r="8287" spans="2:2" x14ac:dyDescent="0.2">
      <c r="B8287" s="27"/>
    </row>
    <row r="8288" spans="2:2" x14ac:dyDescent="0.2">
      <c r="B8288" s="27"/>
    </row>
    <row r="8289" spans="2:2" x14ac:dyDescent="0.2">
      <c r="B8289" s="27"/>
    </row>
    <row r="8290" spans="2:2" x14ac:dyDescent="0.2">
      <c r="B8290" s="27"/>
    </row>
    <row r="8291" spans="2:2" x14ac:dyDescent="0.2">
      <c r="B8291" s="27"/>
    </row>
    <row r="8292" spans="2:2" x14ac:dyDescent="0.2">
      <c r="B8292" s="27"/>
    </row>
    <row r="8293" spans="2:2" x14ac:dyDescent="0.2">
      <c r="B8293" s="27"/>
    </row>
    <row r="8294" spans="2:2" x14ac:dyDescent="0.2">
      <c r="B8294" s="27"/>
    </row>
    <row r="8295" spans="2:2" x14ac:dyDescent="0.2">
      <c r="B8295" s="27"/>
    </row>
    <row r="8296" spans="2:2" x14ac:dyDescent="0.2">
      <c r="B8296" s="27"/>
    </row>
    <row r="8297" spans="2:2" x14ac:dyDescent="0.2">
      <c r="B8297" s="27"/>
    </row>
    <row r="8298" spans="2:2" x14ac:dyDescent="0.2">
      <c r="B8298" s="27"/>
    </row>
    <row r="8299" spans="2:2" x14ac:dyDescent="0.2">
      <c r="B8299" s="27"/>
    </row>
    <row r="8300" spans="2:2" x14ac:dyDescent="0.2">
      <c r="B8300" s="27"/>
    </row>
    <row r="8301" spans="2:2" x14ac:dyDescent="0.2">
      <c r="B8301" s="27"/>
    </row>
    <row r="8302" spans="2:2" x14ac:dyDescent="0.2">
      <c r="B8302" s="27"/>
    </row>
    <row r="8303" spans="2:2" x14ac:dyDescent="0.2">
      <c r="B8303" s="27"/>
    </row>
    <row r="8304" spans="2:2" x14ac:dyDescent="0.2">
      <c r="B8304" s="27"/>
    </row>
    <row r="8305" spans="2:2" x14ac:dyDescent="0.2">
      <c r="B8305" s="27"/>
    </row>
    <row r="8306" spans="2:2" x14ac:dyDescent="0.2">
      <c r="B8306" s="27"/>
    </row>
    <row r="8307" spans="2:2" x14ac:dyDescent="0.2">
      <c r="B8307" s="27"/>
    </row>
    <row r="8308" spans="2:2" x14ac:dyDescent="0.2">
      <c r="B8308" s="27"/>
    </row>
    <row r="8309" spans="2:2" x14ac:dyDescent="0.2">
      <c r="B8309" s="27"/>
    </row>
    <row r="8310" spans="2:2" x14ac:dyDescent="0.2">
      <c r="B8310" s="27"/>
    </row>
    <row r="8311" spans="2:2" x14ac:dyDescent="0.2">
      <c r="B8311" s="27"/>
    </row>
    <row r="8312" spans="2:2" x14ac:dyDescent="0.2">
      <c r="B8312" s="27"/>
    </row>
    <row r="8313" spans="2:2" x14ac:dyDescent="0.2">
      <c r="B8313" s="27"/>
    </row>
    <row r="8314" spans="2:2" x14ac:dyDescent="0.2">
      <c r="B8314" s="27"/>
    </row>
    <row r="8315" spans="2:2" x14ac:dyDescent="0.2">
      <c r="B8315" s="27"/>
    </row>
    <row r="8316" spans="2:2" x14ac:dyDescent="0.2">
      <c r="B8316" s="27"/>
    </row>
    <row r="8317" spans="2:2" x14ac:dyDescent="0.2">
      <c r="B8317" s="27"/>
    </row>
    <row r="8318" spans="2:2" x14ac:dyDescent="0.2">
      <c r="B8318" s="27"/>
    </row>
    <row r="8319" spans="2:2" x14ac:dyDescent="0.2">
      <c r="B8319" s="27"/>
    </row>
    <row r="8320" spans="2:2" x14ac:dyDescent="0.2">
      <c r="B8320" s="27"/>
    </row>
    <row r="8321" spans="2:2" x14ac:dyDescent="0.2">
      <c r="B8321" s="27"/>
    </row>
    <row r="8322" spans="2:2" x14ac:dyDescent="0.2">
      <c r="B8322" s="27"/>
    </row>
    <row r="8323" spans="2:2" x14ac:dyDescent="0.2">
      <c r="B8323" s="27"/>
    </row>
    <row r="8324" spans="2:2" x14ac:dyDescent="0.2">
      <c r="B8324" s="27"/>
    </row>
    <row r="8325" spans="2:2" x14ac:dyDescent="0.2">
      <c r="B8325" s="27"/>
    </row>
    <row r="8326" spans="2:2" x14ac:dyDescent="0.2">
      <c r="B8326" s="27"/>
    </row>
    <row r="8327" spans="2:2" x14ac:dyDescent="0.2">
      <c r="B8327" s="27"/>
    </row>
    <row r="8328" spans="2:2" x14ac:dyDescent="0.2">
      <c r="B8328" s="27"/>
    </row>
    <row r="8329" spans="2:2" x14ac:dyDescent="0.2">
      <c r="B8329" s="27"/>
    </row>
    <row r="8330" spans="2:2" x14ac:dyDescent="0.2">
      <c r="B8330" s="27"/>
    </row>
    <row r="8331" spans="2:2" x14ac:dyDescent="0.2">
      <c r="B8331" s="27"/>
    </row>
    <row r="8332" spans="2:2" x14ac:dyDescent="0.2">
      <c r="B8332" s="27"/>
    </row>
    <row r="8333" spans="2:2" x14ac:dyDescent="0.2">
      <c r="B8333" s="27"/>
    </row>
    <row r="8334" spans="2:2" x14ac:dyDescent="0.2">
      <c r="B8334" s="27"/>
    </row>
    <row r="8335" spans="2:2" x14ac:dyDescent="0.2">
      <c r="B8335" s="27"/>
    </row>
    <row r="8336" spans="2:2" x14ac:dyDescent="0.2">
      <c r="B8336" s="27"/>
    </row>
    <row r="8337" spans="2:2" x14ac:dyDescent="0.2">
      <c r="B8337" s="27"/>
    </row>
    <row r="8338" spans="2:2" x14ac:dyDescent="0.2">
      <c r="B8338" s="27"/>
    </row>
    <row r="8339" spans="2:2" x14ac:dyDescent="0.2">
      <c r="B8339" s="27"/>
    </row>
    <row r="8340" spans="2:2" x14ac:dyDescent="0.2">
      <c r="B8340" s="27"/>
    </row>
    <row r="8341" spans="2:2" x14ac:dyDescent="0.2">
      <c r="B8341" s="27"/>
    </row>
    <row r="8342" spans="2:2" x14ac:dyDescent="0.2">
      <c r="B8342" s="27"/>
    </row>
    <row r="8343" spans="2:2" x14ac:dyDescent="0.2">
      <c r="B8343" s="27"/>
    </row>
    <row r="8344" spans="2:2" x14ac:dyDescent="0.2">
      <c r="B8344" s="27"/>
    </row>
    <row r="8345" spans="2:2" x14ac:dyDescent="0.2">
      <c r="B8345" s="27"/>
    </row>
    <row r="8346" spans="2:2" x14ac:dyDescent="0.2">
      <c r="B8346" s="27"/>
    </row>
    <row r="8347" spans="2:2" x14ac:dyDescent="0.2">
      <c r="B8347" s="27"/>
    </row>
    <row r="8348" spans="2:2" x14ac:dyDescent="0.2">
      <c r="B8348" s="27"/>
    </row>
    <row r="8349" spans="2:2" x14ac:dyDescent="0.2">
      <c r="B8349" s="27"/>
    </row>
    <row r="8350" spans="2:2" x14ac:dyDescent="0.2">
      <c r="B8350" s="27"/>
    </row>
    <row r="8351" spans="2:2" x14ac:dyDescent="0.2">
      <c r="B8351" s="27"/>
    </row>
    <row r="8352" spans="2:2" x14ac:dyDescent="0.2">
      <c r="B8352" s="27"/>
    </row>
    <row r="8353" spans="2:2" x14ac:dyDescent="0.2">
      <c r="B8353" s="27"/>
    </row>
    <row r="8354" spans="2:2" x14ac:dyDescent="0.2">
      <c r="B8354" s="27"/>
    </row>
    <row r="8355" spans="2:2" x14ac:dyDescent="0.2">
      <c r="B8355" s="27"/>
    </row>
    <row r="8356" spans="2:2" x14ac:dyDescent="0.2">
      <c r="B8356" s="27"/>
    </row>
    <row r="8357" spans="2:2" x14ac:dyDescent="0.2">
      <c r="B8357" s="27"/>
    </row>
    <row r="8358" spans="2:2" x14ac:dyDescent="0.2">
      <c r="B8358" s="27"/>
    </row>
    <row r="8359" spans="2:2" x14ac:dyDescent="0.2">
      <c r="B8359" s="27"/>
    </row>
    <row r="8360" spans="2:2" x14ac:dyDescent="0.2">
      <c r="B8360" s="27"/>
    </row>
    <row r="8361" spans="2:2" x14ac:dyDescent="0.2">
      <c r="B8361" s="27"/>
    </row>
    <row r="8362" spans="2:2" x14ac:dyDescent="0.2">
      <c r="B8362" s="27"/>
    </row>
    <row r="8363" spans="2:2" x14ac:dyDescent="0.2">
      <c r="B8363" s="27"/>
    </row>
    <row r="8364" spans="2:2" x14ac:dyDescent="0.2">
      <c r="B8364" s="27"/>
    </row>
    <row r="8365" spans="2:2" x14ac:dyDescent="0.2">
      <c r="B8365" s="27"/>
    </row>
    <row r="8366" spans="2:2" x14ac:dyDescent="0.2">
      <c r="B8366" s="27"/>
    </row>
    <row r="8367" spans="2:2" x14ac:dyDescent="0.2">
      <c r="B8367" s="27"/>
    </row>
    <row r="8368" spans="2:2" x14ac:dyDescent="0.2">
      <c r="B8368" s="27"/>
    </row>
    <row r="8369" spans="2:2" x14ac:dyDescent="0.2">
      <c r="B8369" s="27"/>
    </row>
    <row r="8370" spans="2:2" x14ac:dyDescent="0.2">
      <c r="B8370" s="27"/>
    </row>
    <row r="8371" spans="2:2" x14ac:dyDescent="0.2">
      <c r="B8371" s="27"/>
    </row>
    <row r="8372" spans="2:2" x14ac:dyDescent="0.2">
      <c r="B8372" s="27"/>
    </row>
    <row r="8373" spans="2:2" x14ac:dyDescent="0.2">
      <c r="B8373" s="27"/>
    </row>
    <row r="8374" spans="2:2" x14ac:dyDescent="0.2">
      <c r="B8374" s="27"/>
    </row>
    <row r="8375" spans="2:2" x14ac:dyDescent="0.2">
      <c r="B8375" s="27"/>
    </row>
    <row r="8376" spans="2:2" x14ac:dyDescent="0.2">
      <c r="B8376" s="27"/>
    </row>
    <row r="8377" spans="2:2" x14ac:dyDescent="0.2">
      <c r="B8377" s="27"/>
    </row>
    <row r="8378" spans="2:2" x14ac:dyDescent="0.2">
      <c r="B8378" s="27"/>
    </row>
    <row r="8379" spans="2:2" x14ac:dyDescent="0.2">
      <c r="B8379" s="27"/>
    </row>
    <row r="8380" spans="2:2" x14ac:dyDescent="0.2">
      <c r="B8380" s="27"/>
    </row>
    <row r="8381" spans="2:2" x14ac:dyDescent="0.2">
      <c r="B8381" s="27"/>
    </row>
    <row r="8382" spans="2:2" x14ac:dyDescent="0.2">
      <c r="B8382" s="27"/>
    </row>
    <row r="8383" spans="2:2" x14ac:dyDescent="0.2">
      <c r="B8383" s="27"/>
    </row>
    <row r="8384" spans="2:2" x14ac:dyDescent="0.2">
      <c r="B8384" s="27"/>
    </row>
    <row r="8385" spans="2:2" x14ac:dyDescent="0.2">
      <c r="B8385" s="27"/>
    </row>
    <row r="8386" spans="2:2" x14ac:dyDescent="0.2">
      <c r="B8386" s="27"/>
    </row>
    <row r="8387" spans="2:2" x14ac:dyDescent="0.2">
      <c r="B8387" s="27"/>
    </row>
    <row r="8388" spans="2:2" x14ac:dyDescent="0.2">
      <c r="B8388" s="27"/>
    </row>
    <row r="8389" spans="2:2" x14ac:dyDescent="0.2">
      <c r="B8389" s="27"/>
    </row>
    <row r="8390" spans="2:2" x14ac:dyDescent="0.2">
      <c r="B8390" s="27"/>
    </row>
    <row r="8391" spans="2:2" x14ac:dyDescent="0.2">
      <c r="B8391" s="27"/>
    </row>
    <row r="8392" spans="2:2" x14ac:dyDescent="0.2">
      <c r="B8392" s="27"/>
    </row>
    <row r="8393" spans="2:2" x14ac:dyDescent="0.2">
      <c r="B8393" s="27"/>
    </row>
    <row r="8394" spans="2:2" x14ac:dyDescent="0.2">
      <c r="B8394" s="27"/>
    </row>
    <row r="8395" spans="2:2" x14ac:dyDescent="0.2">
      <c r="B8395" s="27"/>
    </row>
    <row r="8396" spans="2:2" x14ac:dyDescent="0.2">
      <c r="B8396" s="27"/>
    </row>
    <row r="8397" spans="2:2" x14ac:dyDescent="0.2">
      <c r="B8397" s="27"/>
    </row>
    <row r="8398" spans="2:2" x14ac:dyDescent="0.2">
      <c r="B8398" s="27"/>
    </row>
    <row r="8399" spans="2:2" x14ac:dyDescent="0.2">
      <c r="B8399" s="27"/>
    </row>
    <row r="8400" spans="2:2" x14ac:dyDescent="0.2">
      <c r="B8400" s="27"/>
    </row>
    <row r="8401" spans="2:2" x14ac:dyDescent="0.2">
      <c r="B8401" s="27"/>
    </row>
    <row r="8402" spans="2:2" x14ac:dyDescent="0.2">
      <c r="B8402" s="27"/>
    </row>
    <row r="8403" spans="2:2" x14ac:dyDescent="0.2">
      <c r="B8403" s="27"/>
    </row>
    <row r="8404" spans="2:2" x14ac:dyDescent="0.2">
      <c r="B8404" s="27"/>
    </row>
    <row r="8405" spans="2:2" x14ac:dyDescent="0.2">
      <c r="B8405" s="27"/>
    </row>
    <row r="8406" spans="2:2" x14ac:dyDescent="0.2">
      <c r="B8406" s="27"/>
    </row>
    <row r="8407" spans="2:2" x14ac:dyDescent="0.2">
      <c r="B8407" s="27"/>
    </row>
    <row r="8408" spans="2:2" x14ac:dyDescent="0.2">
      <c r="B8408" s="27"/>
    </row>
    <row r="8409" spans="2:2" x14ac:dyDescent="0.2">
      <c r="B8409" s="27"/>
    </row>
    <row r="8410" spans="2:2" x14ac:dyDescent="0.2">
      <c r="B8410" s="27"/>
    </row>
    <row r="8411" spans="2:2" x14ac:dyDescent="0.2">
      <c r="B8411" s="27"/>
    </row>
    <row r="8412" spans="2:2" x14ac:dyDescent="0.2">
      <c r="B8412" s="27"/>
    </row>
    <row r="8413" spans="2:2" x14ac:dyDescent="0.2">
      <c r="B8413" s="27"/>
    </row>
    <row r="8414" spans="2:2" x14ac:dyDescent="0.2">
      <c r="B8414" s="27"/>
    </row>
    <row r="8415" spans="2:2" x14ac:dyDescent="0.2">
      <c r="B8415" s="27"/>
    </row>
    <row r="8416" spans="2:2" x14ac:dyDescent="0.2">
      <c r="B8416" s="27"/>
    </row>
    <row r="8417" spans="2:2" x14ac:dyDescent="0.2">
      <c r="B8417" s="27"/>
    </row>
    <row r="8418" spans="2:2" x14ac:dyDescent="0.2">
      <c r="B8418" s="27"/>
    </row>
    <row r="8419" spans="2:2" x14ac:dyDescent="0.2">
      <c r="B8419" s="27"/>
    </row>
    <row r="8420" spans="2:2" x14ac:dyDescent="0.2">
      <c r="B8420" s="27"/>
    </row>
    <row r="8421" spans="2:2" x14ac:dyDescent="0.2">
      <c r="B8421" s="27"/>
    </row>
    <row r="8422" spans="2:2" x14ac:dyDescent="0.2">
      <c r="B8422" s="27"/>
    </row>
    <row r="8423" spans="2:2" x14ac:dyDescent="0.2">
      <c r="B8423" s="27"/>
    </row>
    <row r="8424" spans="2:2" x14ac:dyDescent="0.2">
      <c r="B8424" s="27"/>
    </row>
    <row r="8425" spans="2:2" x14ac:dyDescent="0.2">
      <c r="B8425" s="27"/>
    </row>
    <row r="8426" spans="2:2" x14ac:dyDescent="0.2">
      <c r="B8426" s="27"/>
    </row>
    <row r="8427" spans="2:2" x14ac:dyDescent="0.2">
      <c r="B8427" s="27"/>
    </row>
    <row r="8428" spans="2:2" x14ac:dyDescent="0.2">
      <c r="B8428" s="27"/>
    </row>
    <row r="8429" spans="2:2" x14ac:dyDescent="0.2">
      <c r="B8429" s="27"/>
    </row>
    <row r="8430" spans="2:2" x14ac:dyDescent="0.2">
      <c r="B8430" s="27"/>
    </row>
    <row r="8431" spans="2:2" x14ac:dyDescent="0.2">
      <c r="B8431" s="27"/>
    </row>
    <row r="8432" spans="2:2" x14ac:dyDescent="0.2">
      <c r="B8432" s="27"/>
    </row>
    <row r="8433" spans="2:2" x14ac:dyDescent="0.2">
      <c r="B8433" s="27"/>
    </row>
    <row r="8434" spans="2:2" x14ac:dyDescent="0.2">
      <c r="B8434" s="27"/>
    </row>
    <row r="8435" spans="2:2" x14ac:dyDescent="0.2">
      <c r="B8435" s="27"/>
    </row>
    <row r="8436" spans="2:2" x14ac:dyDescent="0.2">
      <c r="B8436" s="27"/>
    </row>
    <row r="8437" spans="2:2" x14ac:dyDescent="0.2">
      <c r="B8437" s="27"/>
    </row>
    <row r="8438" spans="2:2" x14ac:dyDescent="0.2">
      <c r="B8438" s="27"/>
    </row>
    <row r="8439" spans="2:2" x14ac:dyDescent="0.2">
      <c r="B8439" s="27"/>
    </row>
    <row r="8440" spans="2:2" x14ac:dyDescent="0.2">
      <c r="B8440" s="27"/>
    </row>
    <row r="8441" spans="2:2" x14ac:dyDescent="0.2">
      <c r="B8441" s="27"/>
    </row>
    <row r="8442" spans="2:2" x14ac:dyDescent="0.2">
      <c r="B8442" s="27"/>
    </row>
    <row r="8443" spans="2:2" x14ac:dyDescent="0.2">
      <c r="B8443" s="27"/>
    </row>
    <row r="8444" spans="2:2" x14ac:dyDescent="0.2">
      <c r="B8444" s="27"/>
    </row>
    <row r="8445" spans="2:2" x14ac:dyDescent="0.2">
      <c r="B8445" s="27"/>
    </row>
    <row r="8446" spans="2:2" x14ac:dyDescent="0.2">
      <c r="B8446" s="27"/>
    </row>
    <row r="8447" spans="2:2" x14ac:dyDescent="0.2">
      <c r="B8447" s="27"/>
    </row>
    <row r="8448" spans="2:2" x14ac:dyDescent="0.2">
      <c r="B8448" s="27"/>
    </row>
    <row r="8449" spans="2:2" x14ac:dyDescent="0.2">
      <c r="B8449" s="27"/>
    </row>
    <row r="8450" spans="2:2" x14ac:dyDescent="0.2">
      <c r="B8450" s="27"/>
    </row>
    <row r="8451" spans="2:2" x14ac:dyDescent="0.2">
      <c r="B8451" s="27"/>
    </row>
    <row r="8452" spans="2:2" x14ac:dyDescent="0.2">
      <c r="B8452" s="27"/>
    </row>
    <row r="8453" spans="2:2" x14ac:dyDescent="0.2">
      <c r="B8453" s="27"/>
    </row>
    <row r="8454" spans="2:2" x14ac:dyDescent="0.2">
      <c r="B8454" s="27"/>
    </row>
    <row r="8455" spans="2:2" x14ac:dyDescent="0.2">
      <c r="B8455" s="27"/>
    </row>
    <row r="8456" spans="2:2" x14ac:dyDescent="0.2">
      <c r="B8456" s="27"/>
    </row>
    <row r="8457" spans="2:2" x14ac:dyDescent="0.2">
      <c r="B8457" s="27"/>
    </row>
    <row r="8458" spans="2:2" x14ac:dyDescent="0.2">
      <c r="B8458" s="27"/>
    </row>
    <row r="8459" spans="2:2" x14ac:dyDescent="0.2">
      <c r="B8459" s="27"/>
    </row>
    <row r="8460" spans="2:2" x14ac:dyDescent="0.2">
      <c r="B8460" s="27"/>
    </row>
    <row r="8461" spans="2:2" x14ac:dyDescent="0.2">
      <c r="B8461" s="27"/>
    </row>
    <row r="8462" spans="2:2" x14ac:dyDescent="0.2">
      <c r="B8462" s="27"/>
    </row>
    <row r="8463" spans="2:2" x14ac:dyDescent="0.2">
      <c r="B8463" s="27"/>
    </row>
    <row r="8464" spans="2:2" x14ac:dyDescent="0.2">
      <c r="B8464" s="27"/>
    </row>
    <row r="8465" spans="2:2" x14ac:dyDescent="0.2">
      <c r="B8465" s="27"/>
    </row>
    <row r="8466" spans="2:2" x14ac:dyDescent="0.2">
      <c r="B8466" s="27"/>
    </row>
    <row r="8467" spans="2:2" x14ac:dyDescent="0.2">
      <c r="B8467" s="27"/>
    </row>
    <row r="8468" spans="2:2" x14ac:dyDescent="0.2">
      <c r="B8468" s="27"/>
    </row>
    <row r="8469" spans="2:2" x14ac:dyDescent="0.2">
      <c r="B8469" s="27"/>
    </row>
    <row r="8470" spans="2:2" x14ac:dyDescent="0.2">
      <c r="B8470" s="27"/>
    </row>
    <row r="8471" spans="2:2" x14ac:dyDescent="0.2">
      <c r="B8471" s="27"/>
    </row>
    <row r="8472" spans="2:2" x14ac:dyDescent="0.2">
      <c r="B8472" s="27"/>
    </row>
    <row r="8473" spans="2:2" x14ac:dyDescent="0.2">
      <c r="B8473" s="27"/>
    </row>
    <row r="8474" spans="2:2" x14ac:dyDescent="0.2">
      <c r="B8474" s="27"/>
    </row>
    <row r="8475" spans="2:2" x14ac:dyDescent="0.2">
      <c r="B8475" s="27"/>
    </row>
    <row r="8476" spans="2:2" x14ac:dyDescent="0.2">
      <c r="B8476" s="27"/>
    </row>
    <row r="8477" spans="2:2" x14ac:dyDescent="0.2">
      <c r="B8477" s="27"/>
    </row>
    <row r="8478" spans="2:2" x14ac:dyDescent="0.2">
      <c r="B8478" s="27"/>
    </row>
    <row r="8479" spans="2:2" x14ac:dyDescent="0.2">
      <c r="B8479" s="27"/>
    </row>
    <row r="8480" spans="2:2" x14ac:dyDescent="0.2">
      <c r="B8480" s="27"/>
    </row>
    <row r="8481" spans="2:2" x14ac:dyDescent="0.2">
      <c r="B8481" s="27"/>
    </row>
    <row r="8482" spans="2:2" x14ac:dyDescent="0.2">
      <c r="B8482" s="27"/>
    </row>
    <row r="8483" spans="2:2" x14ac:dyDescent="0.2">
      <c r="B8483" s="27"/>
    </row>
    <row r="8484" spans="2:2" x14ac:dyDescent="0.2">
      <c r="B8484" s="27"/>
    </row>
    <row r="8485" spans="2:2" x14ac:dyDescent="0.2">
      <c r="B8485" s="27"/>
    </row>
    <row r="8486" spans="2:2" x14ac:dyDescent="0.2">
      <c r="B8486" s="27"/>
    </row>
    <row r="8487" spans="2:2" x14ac:dyDescent="0.2">
      <c r="B8487" s="27"/>
    </row>
    <row r="8488" spans="2:2" x14ac:dyDescent="0.2">
      <c r="B8488" s="27"/>
    </row>
    <row r="8489" spans="2:2" x14ac:dyDescent="0.2">
      <c r="B8489" s="27"/>
    </row>
    <row r="8490" spans="2:2" x14ac:dyDescent="0.2">
      <c r="B8490" s="27"/>
    </row>
    <row r="8491" spans="2:2" x14ac:dyDescent="0.2">
      <c r="B8491" s="27"/>
    </row>
    <row r="8492" spans="2:2" x14ac:dyDescent="0.2">
      <c r="B8492" s="27"/>
    </row>
    <row r="8493" spans="2:2" x14ac:dyDescent="0.2">
      <c r="B8493" s="27"/>
    </row>
    <row r="8494" spans="2:2" x14ac:dyDescent="0.2">
      <c r="B8494" s="27"/>
    </row>
    <row r="8495" spans="2:2" x14ac:dyDescent="0.2">
      <c r="B8495" s="27"/>
    </row>
    <row r="8496" spans="2:2" x14ac:dyDescent="0.2">
      <c r="B8496" s="27"/>
    </row>
    <row r="8497" spans="2:2" x14ac:dyDescent="0.2">
      <c r="B8497" s="27"/>
    </row>
    <row r="8498" spans="2:2" x14ac:dyDescent="0.2">
      <c r="B8498" s="27"/>
    </row>
    <row r="8499" spans="2:2" x14ac:dyDescent="0.2">
      <c r="B8499" s="27"/>
    </row>
    <row r="8500" spans="2:2" x14ac:dyDescent="0.2">
      <c r="B8500" s="27"/>
    </row>
    <row r="8501" spans="2:2" x14ac:dyDescent="0.2">
      <c r="B8501" s="27"/>
    </row>
    <row r="8502" spans="2:2" x14ac:dyDescent="0.2">
      <c r="B8502" s="27"/>
    </row>
    <row r="8503" spans="2:2" x14ac:dyDescent="0.2">
      <c r="B8503" s="27"/>
    </row>
    <row r="8504" spans="2:2" x14ac:dyDescent="0.2">
      <c r="B8504" s="27"/>
    </row>
    <row r="8505" spans="2:2" x14ac:dyDescent="0.2">
      <c r="B8505" s="27"/>
    </row>
    <row r="8506" spans="2:2" x14ac:dyDescent="0.2">
      <c r="B8506" s="27"/>
    </row>
    <row r="8507" spans="2:2" x14ac:dyDescent="0.2">
      <c r="B8507" s="27"/>
    </row>
    <row r="8508" spans="2:2" x14ac:dyDescent="0.2">
      <c r="B8508" s="27"/>
    </row>
    <row r="8509" spans="2:2" x14ac:dyDescent="0.2">
      <c r="B8509" s="27"/>
    </row>
    <row r="8510" spans="2:2" x14ac:dyDescent="0.2">
      <c r="B8510" s="27"/>
    </row>
    <row r="8511" spans="2:2" x14ac:dyDescent="0.2">
      <c r="B8511" s="27"/>
    </row>
    <row r="8512" spans="2:2" x14ac:dyDescent="0.2">
      <c r="B8512" s="27"/>
    </row>
    <row r="8513" spans="2:2" x14ac:dyDescent="0.2">
      <c r="B8513" s="27"/>
    </row>
    <row r="8514" spans="2:2" x14ac:dyDescent="0.2">
      <c r="B8514" s="27"/>
    </row>
    <row r="8515" spans="2:2" x14ac:dyDescent="0.2">
      <c r="B8515" s="27"/>
    </row>
    <row r="8516" spans="2:2" x14ac:dyDescent="0.2">
      <c r="B8516" s="27"/>
    </row>
    <row r="8517" spans="2:2" x14ac:dyDescent="0.2">
      <c r="B8517" s="27"/>
    </row>
    <row r="8518" spans="2:2" x14ac:dyDescent="0.2">
      <c r="B8518" s="27"/>
    </row>
    <row r="8519" spans="2:2" x14ac:dyDescent="0.2">
      <c r="B8519" s="27"/>
    </row>
    <row r="8520" spans="2:2" x14ac:dyDescent="0.2">
      <c r="B8520" s="27"/>
    </row>
    <row r="8521" spans="2:2" x14ac:dyDescent="0.2">
      <c r="B8521" s="27"/>
    </row>
    <row r="8522" spans="2:2" x14ac:dyDescent="0.2">
      <c r="B8522" s="27"/>
    </row>
    <row r="8523" spans="2:2" x14ac:dyDescent="0.2">
      <c r="B8523" s="27"/>
    </row>
    <row r="8524" spans="2:2" x14ac:dyDescent="0.2">
      <c r="B8524" s="27"/>
    </row>
    <row r="8525" spans="2:2" x14ac:dyDescent="0.2">
      <c r="B8525" s="27"/>
    </row>
    <row r="8526" spans="2:2" x14ac:dyDescent="0.2">
      <c r="B8526" s="27"/>
    </row>
    <row r="8527" spans="2:2" x14ac:dyDescent="0.2">
      <c r="B8527" s="27"/>
    </row>
    <row r="8528" spans="2:2" x14ac:dyDescent="0.2">
      <c r="B8528" s="27"/>
    </row>
    <row r="8529" spans="2:2" x14ac:dyDescent="0.2">
      <c r="B8529" s="27"/>
    </row>
    <row r="8530" spans="2:2" x14ac:dyDescent="0.2">
      <c r="B8530" s="27"/>
    </row>
    <row r="8531" spans="2:2" x14ac:dyDescent="0.2">
      <c r="B8531" s="27"/>
    </row>
    <row r="8532" spans="2:2" x14ac:dyDescent="0.2">
      <c r="B8532" s="27"/>
    </row>
    <row r="8533" spans="2:2" x14ac:dyDescent="0.2">
      <c r="B8533" s="27"/>
    </row>
    <row r="8534" spans="2:2" x14ac:dyDescent="0.2">
      <c r="B8534" s="27"/>
    </row>
    <row r="8535" spans="2:2" x14ac:dyDescent="0.2">
      <c r="B8535" s="27"/>
    </row>
    <row r="8536" spans="2:2" x14ac:dyDescent="0.2">
      <c r="B8536" s="27"/>
    </row>
    <row r="8537" spans="2:2" x14ac:dyDescent="0.2">
      <c r="B8537" s="27"/>
    </row>
    <row r="8538" spans="2:2" x14ac:dyDescent="0.2">
      <c r="B8538" s="27"/>
    </row>
    <row r="8539" spans="2:2" x14ac:dyDescent="0.2">
      <c r="B8539" s="27"/>
    </row>
    <row r="8540" spans="2:2" x14ac:dyDescent="0.2">
      <c r="B8540" s="27"/>
    </row>
    <row r="8541" spans="2:2" x14ac:dyDescent="0.2">
      <c r="B8541" s="27"/>
    </row>
    <row r="8542" spans="2:2" x14ac:dyDescent="0.2">
      <c r="B8542" s="27"/>
    </row>
    <row r="8543" spans="2:2" x14ac:dyDescent="0.2">
      <c r="B8543" s="27"/>
    </row>
    <row r="8544" spans="2:2" x14ac:dyDescent="0.2">
      <c r="B8544" s="27"/>
    </row>
    <row r="8545" spans="2:2" x14ac:dyDescent="0.2">
      <c r="B8545" s="27"/>
    </row>
    <row r="8546" spans="2:2" x14ac:dyDescent="0.2">
      <c r="B8546" s="27"/>
    </row>
    <row r="8547" spans="2:2" x14ac:dyDescent="0.2">
      <c r="B8547" s="27"/>
    </row>
    <row r="8548" spans="2:2" x14ac:dyDescent="0.2">
      <c r="B8548" s="27"/>
    </row>
    <row r="8549" spans="2:2" x14ac:dyDescent="0.2">
      <c r="B8549" s="27"/>
    </row>
    <row r="8550" spans="2:2" x14ac:dyDescent="0.2">
      <c r="B8550" s="27"/>
    </row>
    <row r="8551" spans="2:2" x14ac:dyDescent="0.2">
      <c r="B8551" s="27"/>
    </row>
    <row r="8552" spans="2:2" x14ac:dyDescent="0.2">
      <c r="B8552" s="27"/>
    </row>
    <row r="8553" spans="2:2" x14ac:dyDescent="0.2">
      <c r="B8553" s="27"/>
    </row>
    <row r="8554" spans="2:2" x14ac:dyDescent="0.2">
      <c r="B8554" s="27"/>
    </row>
    <row r="8555" spans="2:2" x14ac:dyDescent="0.2">
      <c r="B8555" s="27"/>
    </row>
    <row r="8556" spans="2:2" x14ac:dyDescent="0.2">
      <c r="B8556" s="27"/>
    </row>
    <row r="8557" spans="2:2" x14ac:dyDescent="0.2">
      <c r="B8557" s="27"/>
    </row>
    <row r="8558" spans="2:2" x14ac:dyDescent="0.2">
      <c r="B8558" s="27"/>
    </row>
    <row r="8559" spans="2:2" x14ac:dyDescent="0.2">
      <c r="B8559" s="27"/>
    </row>
    <row r="8560" spans="2:2" x14ac:dyDescent="0.2">
      <c r="B8560" s="27"/>
    </row>
    <row r="8561" spans="2:2" x14ac:dyDescent="0.2">
      <c r="B8561" s="27"/>
    </row>
    <row r="8562" spans="2:2" x14ac:dyDescent="0.2">
      <c r="B8562" s="27"/>
    </row>
    <row r="8563" spans="2:2" x14ac:dyDescent="0.2">
      <c r="B8563" s="27"/>
    </row>
    <row r="8564" spans="2:2" x14ac:dyDescent="0.2">
      <c r="B8564" s="27"/>
    </row>
    <row r="8565" spans="2:2" x14ac:dyDescent="0.2">
      <c r="B8565" s="27"/>
    </row>
    <row r="8566" spans="2:2" x14ac:dyDescent="0.2">
      <c r="B8566" s="27"/>
    </row>
    <row r="8567" spans="2:2" x14ac:dyDescent="0.2">
      <c r="B8567" s="27"/>
    </row>
    <row r="8568" spans="2:2" x14ac:dyDescent="0.2">
      <c r="B8568" s="27"/>
    </row>
    <row r="8569" spans="2:2" x14ac:dyDescent="0.2">
      <c r="B8569" s="27"/>
    </row>
    <row r="8570" spans="2:2" x14ac:dyDescent="0.2">
      <c r="B8570" s="27"/>
    </row>
    <row r="8571" spans="2:2" x14ac:dyDescent="0.2">
      <c r="B8571" s="27"/>
    </row>
    <row r="8572" spans="2:2" x14ac:dyDescent="0.2">
      <c r="B8572" s="27"/>
    </row>
    <row r="8573" spans="2:2" x14ac:dyDescent="0.2">
      <c r="B8573" s="27"/>
    </row>
    <row r="8574" spans="2:2" x14ac:dyDescent="0.2">
      <c r="B8574" s="27"/>
    </row>
    <row r="8575" spans="2:2" x14ac:dyDescent="0.2">
      <c r="B8575" s="27"/>
    </row>
    <row r="8576" spans="2:2" x14ac:dyDescent="0.2">
      <c r="B8576" s="27"/>
    </row>
    <row r="8577" spans="2:2" x14ac:dyDescent="0.2">
      <c r="B8577" s="27"/>
    </row>
    <row r="8578" spans="2:2" x14ac:dyDescent="0.2">
      <c r="B8578" s="27"/>
    </row>
    <row r="8579" spans="2:2" x14ac:dyDescent="0.2">
      <c r="B8579" s="27"/>
    </row>
    <row r="8580" spans="2:2" x14ac:dyDescent="0.2">
      <c r="B8580" s="27"/>
    </row>
    <row r="8581" spans="2:2" x14ac:dyDescent="0.2">
      <c r="B8581" s="27"/>
    </row>
    <row r="8582" spans="2:2" x14ac:dyDescent="0.2">
      <c r="B8582" s="27"/>
    </row>
    <row r="8583" spans="2:2" x14ac:dyDescent="0.2">
      <c r="B8583" s="27"/>
    </row>
    <row r="8584" spans="2:2" x14ac:dyDescent="0.2">
      <c r="B8584" s="27"/>
    </row>
    <row r="8585" spans="2:2" x14ac:dyDescent="0.2">
      <c r="B8585" s="27"/>
    </row>
    <row r="8586" spans="2:2" x14ac:dyDescent="0.2">
      <c r="B8586" s="27"/>
    </row>
    <row r="8587" spans="2:2" x14ac:dyDescent="0.2">
      <c r="B8587" s="27"/>
    </row>
    <row r="8588" spans="2:2" x14ac:dyDescent="0.2">
      <c r="B8588" s="27"/>
    </row>
    <row r="8589" spans="2:2" x14ac:dyDescent="0.2">
      <c r="B8589" s="27"/>
    </row>
    <row r="8590" spans="2:2" x14ac:dyDescent="0.2">
      <c r="B8590" s="27"/>
    </row>
    <row r="8591" spans="2:2" x14ac:dyDescent="0.2">
      <c r="B8591" s="27"/>
    </row>
    <row r="8592" spans="2:2" x14ac:dyDescent="0.2">
      <c r="B8592" s="27"/>
    </row>
    <row r="8593" spans="2:2" x14ac:dyDescent="0.2">
      <c r="B8593" s="27"/>
    </row>
    <row r="8594" spans="2:2" x14ac:dyDescent="0.2">
      <c r="B8594" s="27"/>
    </row>
    <row r="8595" spans="2:2" x14ac:dyDescent="0.2">
      <c r="B8595" s="27"/>
    </row>
    <row r="8596" spans="2:2" x14ac:dyDescent="0.2">
      <c r="B8596" s="27"/>
    </row>
    <row r="8597" spans="2:2" x14ac:dyDescent="0.2">
      <c r="B8597" s="27"/>
    </row>
    <row r="8598" spans="2:2" x14ac:dyDescent="0.2">
      <c r="B8598" s="27"/>
    </row>
    <row r="8599" spans="2:2" x14ac:dyDescent="0.2">
      <c r="B8599" s="27"/>
    </row>
    <row r="8600" spans="2:2" x14ac:dyDescent="0.2">
      <c r="B8600" s="27"/>
    </row>
    <row r="8601" spans="2:2" x14ac:dyDescent="0.2">
      <c r="B8601" s="27"/>
    </row>
    <row r="8602" spans="2:2" x14ac:dyDescent="0.2">
      <c r="B8602" s="27"/>
    </row>
    <row r="8603" spans="2:2" x14ac:dyDescent="0.2">
      <c r="B8603" s="27"/>
    </row>
    <row r="8604" spans="2:2" x14ac:dyDescent="0.2">
      <c r="B8604" s="27"/>
    </row>
    <row r="8605" spans="2:2" x14ac:dyDescent="0.2">
      <c r="B8605" s="27"/>
    </row>
    <row r="8606" spans="2:2" x14ac:dyDescent="0.2">
      <c r="B8606" s="27"/>
    </row>
    <row r="8607" spans="2:2" x14ac:dyDescent="0.2">
      <c r="B8607" s="27"/>
    </row>
    <row r="8608" spans="2:2" x14ac:dyDescent="0.2">
      <c r="B8608" s="27"/>
    </row>
    <row r="8609" spans="2:2" x14ac:dyDescent="0.2">
      <c r="B8609" s="27"/>
    </row>
    <row r="8610" spans="2:2" x14ac:dyDescent="0.2">
      <c r="B8610" s="27"/>
    </row>
    <row r="8611" spans="2:2" x14ac:dyDescent="0.2">
      <c r="B8611" s="27"/>
    </row>
    <row r="8612" spans="2:2" x14ac:dyDescent="0.2">
      <c r="B8612" s="27"/>
    </row>
    <row r="8613" spans="2:2" x14ac:dyDescent="0.2">
      <c r="B8613" s="27"/>
    </row>
    <row r="8614" spans="2:2" x14ac:dyDescent="0.2">
      <c r="B8614" s="27"/>
    </row>
    <row r="8615" spans="2:2" x14ac:dyDescent="0.2">
      <c r="B8615" s="27"/>
    </row>
    <row r="8616" spans="2:2" x14ac:dyDescent="0.2">
      <c r="B8616" s="27"/>
    </row>
    <row r="8617" spans="2:2" x14ac:dyDescent="0.2">
      <c r="B8617" s="27"/>
    </row>
    <row r="8618" spans="2:2" x14ac:dyDescent="0.2">
      <c r="B8618" s="27"/>
    </row>
    <row r="8619" spans="2:2" x14ac:dyDescent="0.2">
      <c r="B8619" s="27"/>
    </row>
    <row r="8620" spans="2:2" x14ac:dyDescent="0.2">
      <c r="B8620" s="27"/>
    </row>
    <row r="8621" spans="2:2" x14ac:dyDescent="0.2">
      <c r="B8621" s="27"/>
    </row>
    <row r="8622" spans="2:2" x14ac:dyDescent="0.2">
      <c r="B8622" s="27"/>
    </row>
    <row r="8623" spans="2:2" x14ac:dyDescent="0.2">
      <c r="B8623" s="27"/>
    </row>
    <row r="8624" spans="2:2" x14ac:dyDescent="0.2">
      <c r="B8624" s="27"/>
    </row>
    <row r="8625" spans="2:2" x14ac:dyDescent="0.2">
      <c r="B8625" s="27"/>
    </row>
    <row r="8626" spans="2:2" x14ac:dyDescent="0.2">
      <c r="B8626" s="27"/>
    </row>
    <row r="8627" spans="2:2" x14ac:dyDescent="0.2">
      <c r="B8627" s="27"/>
    </row>
    <row r="8628" spans="2:2" x14ac:dyDescent="0.2">
      <c r="B8628" s="27"/>
    </row>
    <row r="8629" spans="2:2" x14ac:dyDescent="0.2">
      <c r="B8629" s="27"/>
    </row>
    <row r="8630" spans="2:2" x14ac:dyDescent="0.2">
      <c r="B8630" s="27"/>
    </row>
    <row r="8631" spans="2:2" x14ac:dyDescent="0.2">
      <c r="B8631" s="27"/>
    </row>
    <row r="8632" spans="2:2" x14ac:dyDescent="0.2">
      <c r="B8632" s="27"/>
    </row>
    <row r="8633" spans="2:2" x14ac:dyDescent="0.2">
      <c r="B8633" s="27"/>
    </row>
    <row r="8634" spans="2:2" x14ac:dyDescent="0.2">
      <c r="B8634" s="27"/>
    </row>
    <row r="8635" spans="2:2" x14ac:dyDescent="0.2">
      <c r="B8635" s="27"/>
    </row>
    <row r="8636" spans="2:2" x14ac:dyDescent="0.2">
      <c r="B8636" s="27"/>
    </row>
    <row r="8637" spans="2:2" x14ac:dyDescent="0.2">
      <c r="B8637" s="27"/>
    </row>
    <row r="8638" spans="2:2" x14ac:dyDescent="0.2">
      <c r="B8638" s="27"/>
    </row>
    <row r="8639" spans="2:2" x14ac:dyDescent="0.2">
      <c r="B8639" s="27"/>
    </row>
    <row r="8640" spans="2:2" x14ac:dyDescent="0.2">
      <c r="B8640" s="27"/>
    </row>
    <row r="8641" spans="2:2" x14ac:dyDescent="0.2">
      <c r="B8641" s="27"/>
    </row>
    <row r="8642" spans="2:2" x14ac:dyDescent="0.2">
      <c r="B8642" s="27"/>
    </row>
    <row r="8643" spans="2:2" x14ac:dyDescent="0.2">
      <c r="B8643" s="27"/>
    </row>
    <row r="8644" spans="2:2" x14ac:dyDescent="0.2">
      <c r="B8644" s="27"/>
    </row>
    <row r="8645" spans="2:2" x14ac:dyDescent="0.2">
      <c r="B8645" s="27"/>
    </row>
    <row r="8646" spans="2:2" x14ac:dyDescent="0.2">
      <c r="B8646" s="27"/>
    </row>
    <row r="8647" spans="2:2" x14ac:dyDescent="0.2">
      <c r="B8647" s="27"/>
    </row>
    <row r="8648" spans="2:2" x14ac:dyDescent="0.2">
      <c r="B8648" s="27"/>
    </row>
    <row r="8649" spans="2:2" x14ac:dyDescent="0.2">
      <c r="B8649" s="27"/>
    </row>
    <row r="8650" spans="2:2" x14ac:dyDescent="0.2">
      <c r="B8650" s="27"/>
    </row>
    <row r="8651" spans="2:2" x14ac:dyDescent="0.2">
      <c r="B8651" s="27"/>
    </row>
    <row r="8652" spans="2:2" x14ac:dyDescent="0.2">
      <c r="B8652" s="27"/>
    </row>
    <row r="8653" spans="2:2" x14ac:dyDescent="0.2">
      <c r="B8653" s="27"/>
    </row>
    <row r="8654" spans="2:2" x14ac:dyDescent="0.2">
      <c r="B8654" s="27"/>
    </row>
    <row r="8655" spans="2:2" x14ac:dyDescent="0.2">
      <c r="B8655" s="27"/>
    </row>
    <row r="8656" spans="2:2" x14ac:dyDescent="0.2">
      <c r="B8656" s="27"/>
    </row>
    <row r="8657" spans="2:2" x14ac:dyDescent="0.2">
      <c r="B8657" s="27"/>
    </row>
    <row r="8658" spans="2:2" x14ac:dyDescent="0.2">
      <c r="B8658" s="27"/>
    </row>
    <row r="8659" spans="2:2" x14ac:dyDescent="0.2">
      <c r="B8659" s="27"/>
    </row>
    <row r="8660" spans="2:2" x14ac:dyDescent="0.2">
      <c r="B8660" s="27"/>
    </row>
    <row r="8661" spans="2:2" x14ac:dyDescent="0.2">
      <c r="B8661" s="27"/>
    </row>
    <row r="8662" spans="2:2" x14ac:dyDescent="0.2">
      <c r="B8662" s="27"/>
    </row>
    <row r="8663" spans="2:2" x14ac:dyDescent="0.2">
      <c r="B8663" s="27"/>
    </row>
    <row r="8664" spans="2:2" x14ac:dyDescent="0.2">
      <c r="B8664" s="27"/>
    </row>
    <row r="8665" spans="2:2" x14ac:dyDescent="0.2">
      <c r="B8665" s="27"/>
    </row>
    <row r="8666" spans="2:2" x14ac:dyDescent="0.2">
      <c r="B8666" s="27"/>
    </row>
    <row r="8667" spans="2:2" x14ac:dyDescent="0.2">
      <c r="B8667" s="27"/>
    </row>
    <row r="8668" spans="2:2" x14ac:dyDescent="0.2">
      <c r="B8668" s="27"/>
    </row>
    <row r="8669" spans="2:2" x14ac:dyDescent="0.2">
      <c r="B8669" s="27"/>
    </row>
    <row r="8670" spans="2:2" x14ac:dyDescent="0.2">
      <c r="B8670" s="27"/>
    </row>
    <row r="8671" spans="2:2" x14ac:dyDescent="0.2">
      <c r="B8671" s="27"/>
    </row>
    <row r="8672" spans="2:2" x14ac:dyDescent="0.2">
      <c r="B8672" s="27"/>
    </row>
    <row r="8673" spans="2:2" x14ac:dyDescent="0.2">
      <c r="B8673" s="27"/>
    </row>
    <row r="8674" spans="2:2" x14ac:dyDescent="0.2">
      <c r="B8674" s="27"/>
    </row>
    <row r="8675" spans="2:2" x14ac:dyDescent="0.2">
      <c r="B8675" s="27"/>
    </row>
    <row r="8676" spans="2:2" x14ac:dyDescent="0.2">
      <c r="B8676" s="27"/>
    </row>
    <row r="8677" spans="2:2" x14ac:dyDescent="0.2">
      <c r="B8677" s="27"/>
    </row>
    <row r="8678" spans="2:2" x14ac:dyDescent="0.2">
      <c r="B8678" s="27"/>
    </row>
    <row r="8679" spans="2:2" x14ac:dyDescent="0.2">
      <c r="B8679" s="27"/>
    </row>
    <row r="8680" spans="2:2" x14ac:dyDescent="0.2">
      <c r="B8680" s="27"/>
    </row>
    <row r="8681" spans="2:2" x14ac:dyDescent="0.2">
      <c r="B8681" s="27"/>
    </row>
    <row r="8682" spans="2:2" x14ac:dyDescent="0.2">
      <c r="B8682" s="27"/>
    </row>
    <row r="8683" spans="2:2" x14ac:dyDescent="0.2">
      <c r="B8683" s="27"/>
    </row>
    <row r="8684" spans="2:2" x14ac:dyDescent="0.2">
      <c r="B8684" s="27"/>
    </row>
    <row r="8685" spans="2:2" x14ac:dyDescent="0.2">
      <c r="B8685" s="27"/>
    </row>
    <row r="8686" spans="2:2" x14ac:dyDescent="0.2">
      <c r="B8686" s="27"/>
    </row>
    <row r="8687" spans="2:2" x14ac:dyDescent="0.2">
      <c r="B8687" s="27"/>
    </row>
    <row r="8688" spans="2:2" x14ac:dyDescent="0.2">
      <c r="B8688" s="27"/>
    </row>
    <row r="8689" spans="2:2" x14ac:dyDescent="0.2">
      <c r="B8689" s="27"/>
    </row>
    <row r="8690" spans="2:2" x14ac:dyDescent="0.2">
      <c r="B8690" s="27"/>
    </row>
    <row r="8691" spans="2:2" x14ac:dyDescent="0.2">
      <c r="B8691" s="27"/>
    </row>
    <row r="8692" spans="2:2" x14ac:dyDescent="0.2">
      <c r="B8692" s="27"/>
    </row>
    <row r="8693" spans="2:2" x14ac:dyDescent="0.2">
      <c r="B8693" s="27"/>
    </row>
    <row r="8694" spans="2:2" x14ac:dyDescent="0.2">
      <c r="B8694" s="27"/>
    </row>
    <row r="8695" spans="2:2" x14ac:dyDescent="0.2">
      <c r="B8695" s="27"/>
    </row>
    <row r="8696" spans="2:2" x14ac:dyDescent="0.2">
      <c r="B8696" s="27"/>
    </row>
    <row r="8697" spans="2:2" x14ac:dyDescent="0.2">
      <c r="B8697" s="27"/>
    </row>
    <row r="8698" spans="2:2" x14ac:dyDescent="0.2">
      <c r="B8698" s="27"/>
    </row>
    <row r="8699" spans="2:2" x14ac:dyDescent="0.2">
      <c r="B8699" s="27"/>
    </row>
    <row r="8700" spans="2:2" x14ac:dyDescent="0.2">
      <c r="B8700" s="27"/>
    </row>
    <row r="8701" spans="2:2" x14ac:dyDescent="0.2">
      <c r="B8701" s="27"/>
    </row>
    <row r="8702" spans="2:2" x14ac:dyDescent="0.2">
      <c r="B8702" s="27"/>
    </row>
    <row r="8703" spans="2:2" x14ac:dyDescent="0.2">
      <c r="B8703" s="27"/>
    </row>
    <row r="8704" spans="2:2" x14ac:dyDescent="0.2">
      <c r="B8704" s="27"/>
    </row>
    <row r="8705" spans="2:2" x14ac:dyDescent="0.2">
      <c r="B8705" s="27"/>
    </row>
    <row r="8706" spans="2:2" x14ac:dyDescent="0.2">
      <c r="B8706" s="27"/>
    </row>
    <row r="8707" spans="2:2" x14ac:dyDescent="0.2">
      <c r="B8707" s="27"/>
    </row>
    <row r="8708" spans="2:2" x14ac:dyDescent="0.2">
      <c r="B8708" s="27"/>
    </row>
    <row r="8709" spans="2:2" x14ac:dyDescent="0.2">
      <c r="B8709" s="27"/>
    </row>
    <row r="8710" spans="2:2" x14ac:dyDescent="0.2">
      <c r="B8710" s="27"/>
    </row>
    <row r="8711" spans="2:2" x14ac:dyDescent="0.2">
      <c r="B8711" s="27"/>
    </row>
    <row r="8712" spans="2:2" x14ac:dyDescent="0.2">
      <c r="B8712" s="27"/>
    </row>
    <row r="8713" spans="2:2" x14ac:dyDescent="0.2">
      <c r="B8713" s="27"/>
    </row>
    <row r="8714" spans="2:2" x14ac:dyDescent="0.2">
      <c r="B8714" s="27"/>
    </row>
    <row r="8715" spans="2:2" x14ac:dyDescent="0.2">
      <c r="B8715" s="27"/>
    </row>
    <row r="8716" spans="2:2" x14ac:dyDescent="0.2">
      <c r="B8716" s="27"/>
    </row>
    <row r="8717" spans="2:2" x14ac:dyDescent="0.2">
      <c r="B8717" s="27"/>
    </row>
    <row r="8718" spans="2:2" x14ac:dyDescent="0.2">
      <c r="B8718" s="27"/>
    </row>
    <row r="8719" spans="2:2" x14ac:dyDescent="0.2">
      <c r="B8719" s="27"/>
    </row>
    <row r="8720" spans="2:2" x14ac:dyDescent="0.2">
      <c r="B8720" s="27"/>
    </row>
    <row r="8721" spans="2:2" x14ac:dyDescent="0.2">
      <c r="B8721" s="27"/>
    </row>
    <row r="8722" spans="2:2" x14ac:dyDescent="0.2">
      <c r="B8722" s="27"/>
    </row>
    <row r="8723" spans="2:2" x14ac:dyDescent="0.2">
      <c r="B8723" s="27"/>
    </row>
    <row r="8724" spans="2:2" x14ac:dyDescent="0.2">
      <c r="B8724" s="27"/>
    </row>
    <row r="8725" spans="2:2" x14ac:dyDescent="0.2">
      <c r="B8725" s="27"/>
    </row>
    <row r="8726" spans="2:2" x14ac:dyDescent="0.2">
      <c r="B8726" s="27"/>
    </row>
    <row r="8727" spans="2:2" x14ac:dyDescent="0.2">
      <c r="B8727" s="27"/>
    </row>
    <row r="8728" spans="2:2" x14ac:dyDescent="0.2">
      <c r="B8728" s="27"/>
    </row>
    <row r="8729" spans="2:2" x14ac:dyDescent="0.2">
      <c r="B8729" s="27"/>
    </row>
    <row r="8730" spans="2:2" x14ac:dyDescent="0.2">
      <c r="B8730" s="27"/>
    </row>
    <row r="8731" spans="2:2" x14ac:dyDescent="0.2">
      <c r="B8731" s="27"/>
    </row>
    <row r="8732" spans="2:2" x14ac:dyDescent="0.2">
      <c r="B8732" s="27"/>
    </row>
    <row r="8733" spans="2:2" x14ac:dyDescent="0.2">
      <c r="B8733" s="27"/>
    </row>
    <row r="8734" spans="2:2" x14ac:dyDescent="0.2">
      <c r="B8734" s="27"/>
    </row>
    <row r="8735" spans="2:2" x14ac:dyDescent="0.2">
      <c r="B8735" s="27"/>
    </row>
    <row r="8736" spans="2:2" x14ac:dyDescent="0.2">
      <c r="B8736" s="27"/>
    </row>
    <row r="8737" spans="2:2" x14ac:dyDescent="0.2">
      <c r="B8737" s="27"/>
    </row>
    <row r="8738" spans="2:2" x14ac:dyDescent="0.2">
      <c r="B8738" s="27"/>
    </row>
    <row r="8739" spans="2:2" x14ac:dyDescent="0.2">
      <c r="B8739" s="27"/>
    </row>
    <row r="8740" spans="2:2" x14ac:dyDescent="0.2">
      <c r="B8740" s="27"/>
    </row>
    <row r="8741" spans="2:2" x14ac:dyDescent="0.2">
      <c r="B8741" s="27"/>
    </row>
    <row r="8742" spans="2:2" x14ac:dyDescent="0.2">
      <c r="B8742" s="27"/>
    </row>
    <row r="8743" spans="2:2" x14ac:dyDescent="0.2">
      <c r="B8743" s="27"/>
    </row>
    <row r="8744" spans="2:2" x14ac:dyDescent="0.2">
      <c r="B8744" s="27"/>
    </row>
    <row r="8745" spans="2:2" x14ac:dyDescent="0.2">
      <c r="B8745" s="27"/>
    </row>
    <row r="8746" spans="2:2" x14ac:dyDescent="0.2">
      <c r="B8746" s="27"/>
    </row>
    <row r="8747" spans="2:2" x14ac:dyDescent="0.2">
      <c r="B8747" s="27"/>
    </row>
    <row r="8748" spans="2:2" x14ac:dyDescent="0.2">
      <c r="B8748" s="27"/>
    </row>
    <row r="8749" spans="2:2" x14ac:dyDescent="0.2">
      <c r="B8749" s="27"/>
    </row>
    <row r="8750" spans="2:2" x14ac:dyDescent="0.2">
      <c r="B8750" s="27"/>
    </row>
    <row r="8751" spans="2:2" x14ac:dyDescent="0.2">
      <c r="B8751" s="27"/>
    </row>
    <row r="8752" spans="2:2" x14ac:dyDescent="0.2">
      <c r="B8752" s="27"/>
    </row>
    <row r="8753" spans="2:2" x14ac:dyDescent="0.2">
      <c r="B8753" s="27"/>
    </row>
    <row r="8754" spans="2:2" x14ac:dyDescent="0.2">
      <c r="B8754" s="27"/>
    </row>
    <row r="8755" spans="2:2" x14ac:dyDescent="0.2">
      <c r="B8755" s="27"/>
    </row>
    <row r="8756" spans="2:2" x14ac:dyDescent="0.2">
      <c r="B8756" s="27"/>
    </row>
    <row r="8757" spans="2:2" x14ac:dyDescent="0.2">
      <c r="B8757" s="27"/>
    </row>
    <row r="8758" spans="2:2" x14ac:dyDescent="0.2">
      <c r="B8758" s="27"/>
    </row>
    <row r="8759" spans="2:2" x14ac:dyDescent="0.2">
      <c r="B8759" s="27"/>
    </row>
    <row r="8760" spans="2:2" x14ac:dyDescent="0.2">
      <c r="B8760" s="27"/>
    </row>
    <row r="8761" spans="2:2" x14ac:dyDescent="0.2">
      <c r="B8761" s="27"/>
    </row>
    <row r="8762" spans="2:2" x14ac:dyDescent="0.2">
      <c r="B8762" s="27"/>
    </row>
    <row r="8763" spans="2:2" x14ac:dyDescent="0.2">
      <c r="B8763" s="27"/>
    </row>
    <row r="8764" spans="2:2" x14ac:dyDescent="0.2">
      <c r="B8764" s="27"/>
    </row>
    <row r="8765" spans="2:2" x14ac:dyDescent="0.2">
      <c r="B8765" s="27"/>
    </row>
    <row r="8766" spans="2:2" x14ac:dyDescent="0.2">
      <c r="B8766" s="27"/>
    </row>
    <row r="8767" spans="2:2" x14ac:dyDescent="0.2">
      <c r="B8767" s="27"/>
    </row>
    <row r="8768" spans="2:2" x14ac:dyDescent="0.2">
      <c r="B8768" s="27"/>
    </row>
    <row r="8769" spans="2:2" x14ac:dyDescent="0.2">
      <c r="B8769" s="27"/>
    </row>
    <row r="8770" spans="2:2" x14ac:dyDescent="0.2">
      <c r="B8770" s="27"/>
    </row>
    <row r="8771" spans="2:2" x14ac:dyDescent="0.2">
      <c r="B8771" s="27"/>
    </row>
    <row r="8772" spans="2:2" x14ac:dyDescent="0.2">
      <c r="B8772" s="27"/>
    </row>
    <row r="8773" spans="2:2" x14ac:dyDescent="0.2">
      <c r="B8773" s="27"/>
    </row>
    <row r="8774" spans="2:2" x14ac:dyDescent="0.2">
      <c r="B8774" s="27"/>
    </row>
    <row r="8775" spans="2:2" x14ac:dyDescent="0.2">
      <c r="B8775" s="27"/>
    </row>
    <row r="8776" spans="2:2" x14ac:dyDescent="0.2">
      <c r="B8776" s="27"/>
    </row>
    <row r="8777" spans="2:2" x14ac:dyDescent="0.2">
      <c r="B8777" s="27"/>
    </row>
    <row r="8778" spans="2:2" x14ac:dyDescent="0.2">
      <c r="B8778" s="27"/>
    </row>
    <row r="8779" spans="2:2" x14ac:dyDescent="0.2">
      <c r="B8779" s="27"/>
    </row>
    <row r="8780" spans="2:2" x14ac:dyDescent="0.2">
      <c r="B8780" s="27"/>
    </row>
    <row r="8781" spans="2:2" x14ac:dyDescent="0.2">
      <c r="B8781" s="27"/>
    </row>
    <row r="8782" spans="2:2" x14ac:dyDescent="0.2">
      <c r="B8782" s="27"/>
    </row>
    <row r="8783" spans="2:2" x14ac:dyDescent="0.2">
      <c r="B8783" s="27"/>
    </row>
    <row r="8784" spans="2:2" x14ac:dyDescent="0.2">
      <c r="B8784" s="27"/>
    </row>
    <row r="8785" spans="2:2" x14ac:dyDescent="0.2">
      <c r="B8785" s="27"/>
    </row>
    <row r="8786" spans="2:2" x14ac:dyDescent="0.2">
      <c r="B8786" s="27"/>
    </row>
    <row r="8787" spans="2:2" x14ac:dyDescent="0.2">
      <c r="B8787" s="27"/>
    </row>
    <row r="8788" spans="2:2" x14ac:dyDescent="0.2">
      <c r="B8788" s="27"/>
    </row>
    <row r="8789" spans="2:2" x14ac:dyDescent="0.2">
      <c r="B8789" s="27"/>
    </row>
    <row r="8790" spans="2:2" x14ac:dyDescent="0.2">
      <c r="B8790" s="27"/>
    </row>
    <row r="8791" spans="2:2" x14ac:dyDescent="0.2">
      <c r="B8791" s="27"/>
    </row>
    <row r="8792" spans="2:2" x14ac:dyDescent="0.2">
      <c r="B8792" s="27"/>
    </row>
    <row r="8793" spans="2:2" x14ac:dyDescent="0.2">
      <c r="B8793" s="27"/>
    </row>
    <row r="8794" spans="2:2" x14ac:dyDescent="0.2">
      <c r="B8794" s="27"/>
    </row>
    <row r="8795" spans="2:2" x14ac:dyDescent="0.2">
      <c r="B8795" s="27"/>
    </row>
    <row r="8796" spans="2:2" x14ac:dyDescent="0.2">
      <c r="B8796" s="27"/>
    </row>
    <row r="8797" spans="2:2" x14ac:dyDescent="0.2">
      <c r="B8797" s="27"/>
    </row>
    <row r="8798" spans="2:2" x14ac:dyDescent="0.2">
      <c r="B8798" s="27"/>
    </row>
    <row r="8799" spans="2:2" x14ac:dyDescent="0.2">
      <c r="B8799" s="27"/>
    </row>
    <row r="8800" spans="2:2" x14ac:dyDescent="0.2">
      <c r="B8800" s="27"/>
    </row>
    <row r="8801" spans="2:2" x14ac:dyDescent="0.2">
      <c r="B8801" s="27"/>
    </row>
    <row r="8802" spans="2:2" x14ac:dyDescent="0.2">
      <c r="B8802" s="27"/>
    </row>
    <row r="8803" spans="2:2" x14ac:dyDescent="0.2">
      <c r="B8803" s="27"/>
    </row>
    <row r="8804" spans="2:2" x14ac:dyDescent="0.2">
      <c r="B8804" s="27"/>
    </row>
    <row r="8805" spans="2:2" x14ac:dyDescent="0.2">
      <c r="B8805" s="27"/>
    </row>
    <row r="8806" spans="2:2" x14ac:dyDescent="0.2">
      <c r="B8806" s="27"/>
    </row>
    <row r="8807" spans="2:2" x14ac:dyDescent="0.2">
      <c r="B8807" s="27"/>
    </row>
    <row r="8808" spans="2:2" x14ac:dyDescent="0.2">
      <c r="B8808" s="27"/>
    </row>
    <row r="8809" spans="2:2" x14ac:dyDescent="0.2">
      <c r="B8809" s="27"/>
    </row>
    <row r="8810" spans="2:2" x14ac:dyDescent="0.2">
      <c r="B8810" s="27"/>
    </row>
    <row r="8811" spans="2:2" x14ac:dyDescent="0.2">
      <c r="B8811" s="27"/>
    </row>
    <row r="8812" spans="2:2" x14ac:dyDescent="0.2">
      <c r="B8812" s="27"/>
    </row>
    <row r="8813" spans="2:2" x14ac:dyDescent="0.2">
      <c r="B8813" s="27"/>
    </row>
    <row r="8814" spans="2:2" x14ac:dyDescent="0.2">
      <c r="B8814" s="27"/>
    </row>
    <row r="8815" spans="2:2" x14ac:dyDescent="0.2">
      <c r="B8815" s="27"/>
    </row>
    <row r="8816" spans="2:2" x14ac:dyDescent="0.2">
      <c r="B8816" s="27"/>
    </row>
    <row r="8817" spans="2:2" x14ac:dyDescent="0.2">
      <c r="B8817" s="27"/>
    </row>
    <row r="8818" spans="2:2" x14ac:dyDescent="0.2">
      <c r="B8818" s="27"/>
    </row>
    <row r="8819" spans="2:2" x14ac:dyDescent="0.2">
      <c r="B8819" s="27"/>
    </row>
    <row r="8820" spans="2:2" x14ac:dyDescent="0.2">
      <c r="B8820" s="27"/>
    </row>
    <row r="8821" spans="2:2" x14ac:dyDescent="0.2">
      <c r="B8821" s="27"/>
    </row>
    <row r="8822" spans="2:2" x14ac:dyDescent="0.2">
      <c r="B8822" s="27"/>
    </row>
    <row r="8823" spans="2:2" x14ac:dyDescent="0.2">
      <c r="B8823" s="27"/>
    </row>
    <row r="8824" spans="2:2" x14ac:dyDescent="0.2">
      <c r="B8824" s="27"/>
    </row>
    <row r="8825" spans="2:2" x14ac:dyDescent="0.2">
      <c r="B8825" s="27"/>
    </row>
    <row r="8826" spans="2:2" x14ac:dyDescent="0.2">
      <c r="B8826" s="27"/>
    </row>
    <row r="8827" spans="2:2" x14ac:dyDescent="0.2">
      <c r="B8827" s="27"/>
    </row>
    <row r="8828" spans="2:2" x14ac:dyDescent="0.2">
      <c r="B8828" s="27"/>
    </row>
    <row r="8829" spans="2:2" x14ac:dyDescent="0.2">
      <c r="B8829" s="27"/>
    </row>
    <row r="8830" spans="2:2" x14ac:dyDescent="0.2">
      <c r="B8830" s="27"/>
    </row>
    <row r="8831" spans="2:2" x14ac:dyDescent="0.2">
      <c r="B8831" s="27"/>
    </row>
    <row r="8832" spans="2:2" x14ac:dyDescent="0.2">
      <c r="B8832" s="27"/>
    </row>
    <row r="8833" spans="2:2" x14ac:dyDescent="0.2">
      <c r="B8833" s="27"/>
    </row>
    <row r="8834" spans="2:2" x14ac:dyDescent="0.2">
      <c r="B8834" s="27"/>
    </row>
    <row r="8835" spans="2:2" x14ac:dyDescent="0.2">
      <c r="B8835" s="27"/>
    </row>
    <row r="8836" spans="2:2" x14ac:dyDescent="0.2">
      <c r="B8836" s="27"/>
    </row>
    <row r="8837" spans="2:2" x14ac:dyDescent="0.2">
      <c r="B8837" s="27"/>
    </row>
    <row r="8838" spans="2:2" x14ac:dyDescent="0.2">
      <c r="B8838" s="27"/>
    </row>
    <row r="8839" spans="2:2" x14ac:dyDescent="0.2">
      <c r="B8839" s="27"/>
    </row>
    <row r="8840" spans="2:2" x14ac:dyDescent="0.2">
      <c r="B8840" s="27"/>
    </row>
    <row r="8841" spans="2:2" x14ac:dyDescent="0.2">
      <c r="B8841" s="27"/>
    </row>
    <row r="8842" spans="2:2" x14ac:dyDescent="0.2">
      <c r="B8842" s="27"/>
    </row>
    <row r="8843" spans="2:2" x14ac:dyDescent="0.2">
      <c r="B8843" s="27"/>
    </row>
    <row r="8844" spans="2:2" x14ac:dyDescent="0.2">
      <c r="B8844" s="27"/>
    </row>
    <row r="8845" spans="2:2" x14ac:dyDescent="0.2">
      <c r="B8845" s="27"/>
    </row>
    <row r="8846" spans="2:2" x14ac:dyDescent="0.2">
      <c r="B8846" s="27"/>
    </row>
    <row r="8847" spans="2:2" x14ac:dyDescent="0.2">
      <c r="B8847" s="27"/>
    </row>
    <row r="8848" spans="2:2" x14ac:dyDescent="0.2">
      <c r="B8848" s="27"/>
    </row>
    <row r="8849" spans="2:2" x14ac:dyDescent="0.2">
      <c r="B8849" s="27"/>
    </row>
    <row r="8850" spans="2:2" x14ac:dyDescent="0.2">
      <c r="B8850" s="27"/>
    </row>
    <row r="8851" spans="2:2" x14ac:dyDescent="0.2">
      <c r="B8851" s="27"/>
    </row>
    <row r="8852" spans="2:2" x14ac:dyDescent="0.2">
      <c r="B8852" s="27"/>
    </row>
    <row r="8853" spans="2:2" x14ac:dyDescent="0.2">
      <c r="B8853" s="27"/>
    </row>
    <row r="8854" spans="2:2" x14ac:dyDescent="0.2">
      <c r="B8854" s="27"/>
    </row>
    <row r="8855" spans="2:2" x14ac:dyDescent="0.2">
      <c r="B8855" s="27"/>
    </row>
    <row r="8856" spans="2:2" x14ac:dyDescent="0.2">
      <c r="B8856" s="27"/>
    </row>
    <row r="8857" spans="2:2" x14ac:dyDescent="0.2">
      <c r="B8857" s="27"/>
    </row>
    <row r="8858" spans="2:2" x14ac:dyDescent="0.2">
      <c r="B8858" s="27"/>
    </row>
    <row r="8859" spans="2:2" x14ac:dyDescent="0.2">
      <c r="B8859" s="27"/>
    </row>
    <row r="8860" spans="2:2" x14ac:dyDescent="0.2">
      <c r="B8860" s="27"/>
    </row>
    <row r="8861" spans="2:2" x14ac:dyDescent="0.2">
      <c r="B8861" s="27"/>
    </row>
    <row r="8862" spans="2:2" x14ac:dyDescent="0.2">
      <c r="B8862" s="27"/>
    </row>
    <row r="8863" spans="2:2" x14ac:dyDescent="0.2">
      <c r="B8863" s="27"/>
    </row>
    <row r="8864" spans="2:2" x14ac:dyDescent="0.2">
      <c r="B8864" s="27"/>
    </row>
    <row r="8865" spans="2:2" x14ac:dyDescent="0.2">
      <c r="B8865" s="27"/>
    </row>
    <row r="8866" spans="2:2" x14ac:dyDescent="0.2">
      <c r="B8866" s="27"/>
    </row>
    <row r="8867" spans="2:2" x14ac:dyDescent="0.2">
      <c r="B8867" s="27"/>
    </row>
    <row r="8868" spans="2:2" x14ac:dyDescent="0.2">
      <c r="B8868" s="27"/>
    </row>
    <row r="8869" spans="2:2" x14ac:dyDescent="0.2">
      <c r="B8869" s="27"/>
    </row>
    <row r="8870" spans="2:2" x14ac:dyDescent="0.2">
      <c r="B8870" s="27"/>
    </row>
    <row r="8871" spans="2:2" x14ac:dyDescent="0.2">
      <c r="B8871" s="27"/>
    </row>
    <row r="8872" spans="2:2" x14ac:dyDescent="0.2">
      <c r="B8872" s="27"/>
    </row>
    <row r="8873" spans="2:2" x14ac:dyDescent="0.2">
      <c r="B8873" s="27"/>
    </row>
    <row r="8874" spans="2:2" x14ac:dyDescent="0.2">
      <c r="B8874" s="27"/>
    </row>
    <row r="8875" spans="2:2" x14ac:dyDescent="0.2">
      <c r="B8875" s="27"/>
    </row>
    <row r="8876" spans="2:2" x14ac:dyDescent="0.2">
      <c r="B8876" s="27"/>
    </row>
    <row r="8877" spans="2:2" x14ac:dyDescent="0.2">
      <c r="B8877" s="27"/>
    </row>
    <row r="8878" spans="2:2" x14ac:dyDescent="0.2">
      <c r="B8878" s="27"/>
    </row>
    <row r="8879" spans="2:2" x14ac:dyDescent="0.2">
      <c r="B8879" s="27"/>
    </row>
    <row r="8880" spans="2:2" x14ac:dyDescent="0.2">
      <c r="B8880" s="27"/>
    </row>
    <row r="8881" spans="2:2" x14ac:dyDescent="0.2">
      <c r="B8881" s="27"/>
    </row>
    <row r="8882" spans="2:2" x14ac:dyDescent="0.2">
      <c r="B8882" s="27"/>
    </row>
    <row r="8883" spans="2:2" x14ac:dyDescent="0.2">
      <c r="B8883" s="27"/>
    </row>
    <row r="8884" spans="2:2" x14ac:dyDescent="0.2">
      <c r="B8884" s="27"/>
    </row>
    <row r="8885" spans="2:2" x14ac:dyDescent="0.2">
      <c r="B8885" s="27"/>
    </row>
    <row r="8886" spans="2:2" x14ac:dyDescent="0.2">
      <c r="B8886" s="27"/>
    </row>
    <row r="8887" spans="2:2" x14ac:dyDescent="0.2">
      <c r="B8887" s="27"/>
    </row>
    <row r="8888" spans="2:2" x14ac:dyDescent="0.2">
      <c r="B8888" s="27"/>
    </row>
    <row r="8889" spans="2:2" x14ac:dyDescent="0.2">
      <c r="B8889" s="27"/>
    </row>
    <row r="8890" spans="2:2" x14ac:dyDescent="0.2">
      <c r="B8890" s="27"/>
    </row>
    <row r="8891" spans="2:2" x14ac:dyDescent="0.2">
      <c r="B8891" s="27"/>
    </row>
    <row r="8892" spans="2:2" x14ac:dyDescent="0.2">
      <c r="B8892" s="27"/>
    </row>
    <row r="8893" spans="2:2" x14ac:dyDescent="0.2">
      <c r="B8893" s="27"/>
    </row>
    <row r="8894" spans="2:2" x14ac:dyDescent="0.2">
      <c r="B8894" s="27"/>
    </row>
    <row r="8895" spans="2:2" x14ac:dyDescent="0.2">
      <c r="B8895" s="27"/>
    </row>
    <row r="8896" spans="2:2" x14ac:dyDescent="0.2">
      <c r="B8896" s="27"/>
    </row>
    <row r="8897" spans="2:2" x14ac:dyDescent="0.2">
      <c r="B8897" s="27"/>
    </row>
    <row r="8898" spans="2:2" x14ac:dyDescent="0.2">
      <c r="B8898" s="27"/>
    </row>
    <row r="8899" spans="2:2" x14ac:dyDescent="0.2">
      <c r="B8899" s="27"/>
    </row>
    <row r="8900" spans="2:2" x14ac:dyDescent="0.2">
      <c r="B8900" s="27"/>
    </row>
    <row r="8901" spans="2:2" x14ac:dyDescent="0.2">
      <c r="B8901" s="27"/>
    </row>
    <row r="8902" spans="2:2" x14ac:dyDescent="0.2">
      <c r="B8902" s="27"/>
    </row>
    <row r="8903" spans="2:2" x14ac:dyDescent="0.2">
      <c r="B8903" s="27"/>
    </row>
    <row r="8904" spans="2:2" x14ac:dyDescent="0.2">
      <c r="B8904" s="27"/>
    </row>
    <row r="8905" spans="2:2" x14ac:dyDescent="0.2">
      <c r="B8905" s="27"/>
    </row>
    <row r="8906" spans="2:2" x14ac:dyDescent="0.2">
      <c r="B8906" s="27"/>
    </row>
    <row r="8907" spans="2:2" x14ac:dyDescent="0.2">
      <c r="B8907" s="27"/>
    </row>
    <row r="8908" spans="2:2" x14ac:dyDescent="0.2">
      <c r="B8908" s="27"/>
    </row>
    <row r="8909" spans="2:2" x14ac:dyDescent="0.2">
      <c r="B8909" s="27"/>
    </row>
    <row r="8910" spans="2:2" x14ac:dyDescent="0.2">
      <c r="B8910" s="27"/>
    </row>
    <row r="8911" spans="2:2" x14ac:dyDescent="0.2">
      <c r="B8911" s="27"/>
    </row>
    <row r="8912" spans="2:2" x14ac:dyDescent="0.2">
      <c r="B8912" s="27"/>
    </row>
    <row r="8913" spans="2:2" x14ac:dyDescent="0.2">
      <c r="B8913" s="27"/>
    </row>
    <row r="8914" spans="2:2" x14ac:dyDescent="0.2">
      <c r="B8914" s="27"/>
    </row>
    <row r="8915" spans="2:2" x14ac:dyDescent="0.2">
      <c r="B8915" s="27"/>
    </row>
    <row r="8916" spans="2:2" x14ac:dyDescent="0.2">
      <c r="B8916" s="27"/>
    </row>
    <row r="8917" spans="2:2" x14ac:dyDescent="0.2">
      <c r="B8917" s="27"/>
    </row>
    <row r="8918" spans="2:2" x14ac:dyDescent="0.2">
      <c r="B8918" s="27"/>
    </row>
    <row r="8919" spans="2:2" x14ac:dyDescent="0.2">
      <c r="B8919" s="27"/>
    </row>
    <row r="8920" spans="2:2" x14ac:dyDescent="0.2">
      <c r="B8920" s="27"/>
    </row>
    <row r="8921" spans="2:2" x14ac:dyDescent="0.2">
      <c r="B8921" s="27"/>
    </row>
    <row r="8922" spans="2:2" x14ac:dyDescent="0.2">
      <c r="B8922" s="27"/>
    </row>
    <row r="8923" spans="2:2" x14ac:dyDescent="0.2">
      <c r="B8923" s="27"/>
    </row>
    <row r="8924" spans="2:2" x14ac:dyDescent="0.2">
      <c r="B8924" s="27"/>
    </row>
    <row r="8925" spans="2:2" x14ac:dyDescent="0.2">
      <c r="B8925" s="27"/>
    </row>
    <row r="8926" spans="2:2" x14ac:dyDescent="0.2">
      <c r="B8926" s="27"/>
    </row>
    <row r="8927" spans="2:2" x14ac:dyDescent="0.2">
      <c r="B8927" s="27"/>
    </row>
    <row r="8928" spans="2:2" x14ac:dyDescent="0.2">
      <c r="B8928" s="27"/>
    </row>
    <row r="8929" spans="2:2" x14ac:dyDescent="0.2">
      <c r="B8929" s="27"/>
    </row>
    <row r="8930" spans="2:2" x14ac:dyDescent="0.2">
      <c r="B8930" s="27"/>
    </row>
    <row r="8931" spans="2:2" x14ac:dyDescent="0.2">
      <c r="B8931" s="27"/>
    </row>
    <row r="8932" spans="2:2" x14ac:dyDescent="0.2">
      <c r="B8932" s="27"/>
    </row>
    <row r="8933" spans="2:2" x14ac:dyDescent="0.2">
      <c r="B8933" s="27"/>
    </row>
    <row r="8934" spans="2:2" x14ac:dyDescent="0.2">
      <c r="B8934" s="27"/>
    </row>
    <row r="8935" spans="2:2" x14ac:dyDescent="0.2">
      <c r="B8935" s="27"/>
    </row>
    <row r="8936" spans="2:2" x14ac:dyDescent="0.2">
      <c r="B8936" s="27"/>
    </row>
    <row r="8937" spans="2:2" x14ac:dyDescent="0.2">
      <c r="B8937" s="27"/>
    </row>
    <row r="8938" spans="2:2" x14ac:dyDescent="0.2">
      <c r="B8938" s="27"/>
    </row>
    <row r="8939" spans="2:2" x14ac:dyDescent="0.2">
      <c r="B8939" s="27"/>
    </row>
    <row r="8940" spans="2:2" x14ac:dyDescent="0.2">
      <c r="B8940" s="27"/>
    </row>
    <row r="8941" spans="2:2" x14ac:dyDescent="0.2">
      <c r="B8941" s="27"/>
    </row>
    <row r="8942" spans="2:2" x14ac:dyDescent="0.2">
      <c r="B8942" s="27"/>
    </row>
    <row r="8943" spans="2:2" x14ac:dyDescent="0.2">
      <c r="B8943" s="27"/>
    </row>
    <row r="8944" spans="2:2" x14ac:dyDescent="0.2">
      <c r="B8944" s="27"/>
    </row>
    <row r="8945" spans="2:2" x14ac:dyDescent="0.2">
      <c r="B8945" s="27"/>
    </row>
    <row r="8946" spans="2:2" x14ac:dyDescent="0.2">
      <c r="B8946" s="27"/>
    </row>
    <row r="8947" spans="2:2" x14ac:dyDescent="0.2">
      <c r="B8947" s="27"/>
    </row>
    <row r="8948" spans="2:2" x14ac:dyDescent="0.2">
      <c r="B8948" s="27"/>
    </row>
    <row r="8949" spans="2:2" x14ac:dyDescent="0.2">
      <c r="B8949" s="27"/>
    </row>
    <row r="8950" spans="2:2" x14ac:dyDescent="0.2">
      <c r="B8950" s="27"/>
    </row>
    <row r="8951" spans="2:2" x14ac:dyDescent="0.2">
      <c r="B8951" s="27"/>
    </row>
    <row r="8952" spans="2:2" x14ac:dyDescent="0.2">
      <c r="B8952" s="27"/>
    </row>
    <row r="8953" spans="2:2" x14ac:dyDescent="0.2">
      <c r="B8953" s="27"/>
    </row>
    <row r="8954" spans="2:2" x14ac:dyDescent="0.2">
      <c r="B8954" s="27"/>
    </row>
    <row r="8955" spans="2:2" x14ac:dyDescent="0.2">
      <c r="B8955" s="27"/>
    </row>
    <row r="8956" spans="2:2" x14ac:dyDescent="0.2">
      <c r="B8956" s="27"/>
    </row>
    <row r="8957" spans="2:2" x14ac:dyDescent="0.2">
      <c r="B8957" s="27"/>
    </row>
    <row r="8958" spans="2:2" x14ac:dyDescent="0.2">
      <c r="B8958" s="27"/>
    </row>
    <row r="8959" spans="2:2" x14ac:dyDescent="0.2">
      <c r="B8959" s="27"/>
    </row>
    <row r="8960" spans="2:2" x14ac:dyDescent="0.2">
      <c r="B8960" s="27"/>
    </row>
    <row r="8961" spans="2:2" x14ac:dyDescent="0.2">
      <c r="B8961" s="27"/>
    </row>
    <row r="8962" spans="2:2" x14ac:dyDescent="0.2">
      <c r="B8962" s="27"/>
    </row>
    <row r="8963" spans="2:2" x14ac:dyDescent="0.2">
      <c r="B8963" s="27"/>
    </row>
    <row r="8964" spans="2:2" x14ac:dyDescent="0.2">
      <c r="B8964" s="27"/>
    </row>
    <row r="8965" spans="2:2" x14ac:dyDescent="0.2">
      <c r="B8965" s="27"/>
    </row>
    <row r="8966" spans="2:2" x14ac:dyDescent="0.2">
      <c r="B8966" s="27"/>
    </row>
    <row r="8967" spans="2:2" x14ac:dyDescent="0.2">
      <c r="B8967" s="27"/>
    </row>
    <row r="8968" spans="2:2" x14ac:dyDescent="0.2">
      <c r="B8968" s="27"/>
    </row>
    <row r="8969" spans="2:2" x14ac:dyDescent="0.2">
      <c r="B8969" s="27"/>
    </row>
    <row r="8970" spans="2:2" x14ac:dyDescent="0.2">
      <c r="B8970" s="27"/>
    </row>
    <row r="8971" spans="2:2" x14ac:dyDescent="0.2">
      <c r="B8971" s="27"/>
    </row>
    <row r="8972" spans="2:2" x14ac:dyDescent="0.2">
      <c r="B8972" s="27"/>
    </row>
    <row r="8973" spans="2:2" x14ac:dyDescent="0.2">
      <c r="B8973" s="27"/>
    </row>
    <row r="8974" spans="2:2" x14ac:dyDescent="0.2">
      <c r="B8974" s="27"/>
    </row>
    <row r="8975" spans="2:2" x14ac:dyDescent="0.2">
      <c r="B8975" s="27"/>
    </row>
    <row r="8976" spans="2:2" x14ac:dyDescent="0.2">
      <c r="B8976" s="27"/>
    </row>
    <row r="8977" spans="2:2" x14ac:dyDescent="0.2">
      <c r="B8977" s="27"/>
    </row>
    <row r="8978" spans="2:2" x14ac:dyDescent="0.2">
      <c r="B8978" s="27"/>
    </row>
    <row r="8979" spans="2:2" x14ac:dyDescent="0.2">
      <c r="B8979" s="27"/>
    </row>
    <row r="8980" spans="2:2" x14ac:dyDescent="0.2">
      <c r="B8980" s="27"/>
    </row>
    <row r="8981" spans="2:2" x14ac:dyDescent="0.2">
      <c r="B8981" s="27"/>
    </row>
    <row r="8982" spans="2:2" x14ac:dyDescent="0.2">
      <c r="B8982" s="27"/>
    </row>
    <row r="8983" spans="2:2" x14ac:dyDescent="0.2">
      <c r="B8983" s="27"/>
    </row>
    <row r="8984" spans="2:2" x14ac:dyDescent="0.2">
      <c r="B8984" s="27"/>
    </row>
    <row r="8985" spans="2:2" x14ac:dyDescent="0.2">
      <c r="B8985" s="27"/>
    </row>
    <row r="8986" spans="2:2" x14ac:dyDescent="0.2">
      <c r="B8986" s="27"/>
    </row>
    <row r="8987" spans="2:2" x14ac:dyDescent="0.2">
      <c r="B8987" s="27"/>
    </row>
    <row r="8988" spans="2:2" x14ac:dyDescent="0.2">
      <c r="B8988" s="27"/>
    </row>
    <row r="8989" spans="2:2" x14ac:dyDescent="0.2">
      <c r="B8989" s="27"/>
    </row>
    <row r="8990" spans="2:2" x14ac:dyDescent="0.2">
      <c r="B8990" s="27"/>
    </row>
    <row r="8991" spans="2:2" x14ac:dyDescent="0.2">
      <c r="B8991" s="27"/>
    </row>
    <row r="8992" spans="2:2" x14ac:dyDescent="0.2">
      <c r="B8992" s="27"/>
    </row>
    <row r="8993" spans="2:2" x14ac:dyDescent="0.2">
      <c r="B8993" s="27"/>
    </row>
    <row r="8994" spans="2:2" x14ac:dyDescent="0.2">
      <c r="B8994" s="27"/>
    </row>
    <row r="8995" spans="2:2" x14ac:dyDescent="0.2">
      <c r="B8995" s="27"/>
    </row>
    <row r="8996" spans="2:2" x14ac:dyDescent="0.2">
      <c r="B8996" s="27"/>
    </row>
    <row r="8997" spans="2:2" x14ac:dyDescent="0.2">
      <c r="B8997" s="27"/>
    </row>
    <row r="8998" spans="2:2" x14ac:dyDescent="0.2">
      <c r="B8998" s="27"/>
    </row>
    <row r="8999" spans="2:2" x14ac:dyDescent="0.2">
      <c r="B8999" s="27"/>
    </row>
    <row r="9000" spans="2:2" x14ac:dyDescent="0.2">
      <c r="B9000" s="27"/>
    </row>
    <row r="9001" spans="2:2" x14ac:dyDescent="0.2">
      <c r="B9001" s="27"/>
    </row>
    <row r="9002" spans="2:2" x14ac:dyDescent="0.2">
      <c r="B9002" s="27"/>
    </row>
    <row r="9003" spans="2:2" x14ac:dyDescent="0.2">
      <c r="B9003" s="27"/>
    </row>
    <row r="9004" spans="2:2" x14ac:dyDescent="0.2">
      <c r="B9004" s="27"/>
    </row>
    <row r="9005" spans="2:2" x14ac:dyDescent="0.2">
      <c r="B9005" s="27"/>
    </row>
    <row r="9006" spans="2:2" x14ac:dyDescent="0.2">
      <c r="B9006" s="27"/>
    </row>
    <row r="9007" spans="2:2" x14ac:dyDescent="0.2">
      <c r="B9007" s="27"/>
    </row>
    <row r="9008" spans="2:2" x14ac:dyDescent="0.2">
      <c r="B9008" s="27"/>
    </row>
    <row r="9009" spans="2:2" x14ac:dyDescent="0.2">
      <c r="B9009" s="27"/>
    </row>
    <row r="9010" spans="2:2" x14ac:dyDescent="0.2">
      <c r="B9010" s="27"/>
    </row>
    <row r="9011" spans="2:2" x14ac:dyDescent="0.2">
      <c r="B9011" s="27"/>
    </row>
    <row r="9012" spans="2:2" x14ac:dyDescent="0.2">
      <c r="B9012" s="27"/>
    </row>
    <row r="9013" spans="2:2" x14ac:dyDescent="0.2">
      <c r="B9013" s="27"/>
    </row>
    <row r="9014" spans="2:2" x14ac:dyDescent="0.2">
      <c r="B9014" s="27"/>
    </row>
    <row r="9015" spans="2:2" x14ac:dyDescent="0.2">
      <c r="B9015" s="27"/>
    </row>
    <row r="9016" spans="2:2" x14ac:dyDescent="0.2">
      <c r="B9016" s="27"/>
    </row>
    <row r="9017" spans="2:2" x14ac:dyDescent="0.2">
      <c r="B9017" s="27"/>
    </row>
    <row r="9018" spans="2:2" x14ac:dyDescent="0.2">
      <c r="B9018" s="27"/>
    </row>
    <row r="9019" spans="2:2" x14ac:dyDescent="0.2">
      <c r="B9019" s="27"/>
    </row>
    <row r="9020" spans="2:2" x14ac:dyDescent="0.2">
      <c r="B9020" s="27"/>
    </row>
    <row r="9021" spans="2:2" x14ac:dyDescent="0.2">
      <c r="B9021" s="27"/>
    </row>
    <row r="9022" spans="2:2" x14ac:dyDescent="0.2">
      <c r="B9022" s="27"/>
    </row>
    <row r="9023" spans="2:2" x14ac:dyDescent="0.2">
      <c r="B9023" s="27"/>
    </row>
    <row r="9024" spans="2:2" x14ac:dyDescent="0.2">
      <c r="B9024" s="27"/>
    </row>
    <row r="9025" spans="2:2" x14ac:dyDescent="0.2">
      <c r="B9025" s="27"/>
    </row>
    <row r="9026" spans="2:2" x14ac:dyDescent="0.2">
      <c r="B9026" s="27"/>
    </row>
    <row r="9027" spans="2:2" x14ac:dyDescent="0.2">
      <c r="B9027" s="27"/>
    </row>
    <row r="9028" spans="2:2" x14ac:dyDescent="0.2">
      <c r="B9028" s="27"/>
    </row>
    <row r="9029" spans="2:2" x14ac:dyDescent="0.2">
      <c r="B9029" s="27"/>
    </row>
    <row r="9030" spans="2:2" x14ac:dyDescent="0.2">
      <c r="B9030" s="27"/>
    </row>
    <row r="9031" spans="2:2" x14ac:dyDescent="0.2">
      <c r="B9031" s="27"/>
    </row>
    <row r="9032" spans="2:2" x14ac:dyDescent="0.2">
      <c r="B9032" s="27"/>
    </row>
    <row r="9033" spans="2:2" x14ac:dyDescent="0.2">
      <c r="B9033" s="27"/>
    </row>
    <row r="9034" spans="2:2" x14ac:dyDescent="0.2">
      <c r="B9034" s="27"/>
    </row>
    <row r="9035" spans="2:2" x14ac:dyDescent="0.2">
      <c r="B9035" s="27"/>
    </row>
    <row r="9036" spans="2:2" x14ac:dyDescent="0.2">
      <c r="B9036" s="27"/>
    </row>
    <row r="9037" spans="2:2" x14ac:dyDescent="0.2">
      <c r="B9037" s="27"/>
    </row>
    <row r="9038" spans="2:2" x14ac:dyDescent="0.2">
      <c r="B9038" s="27"/>
    </row>
    <row r="9039" spans="2:2" x14ac:dyDescent="0.2">
      <c r="B9039" s="27"/>
    </row>
    <row r="9040" spans="2:2" x14ac:dyDescent="0.2">
      <c r="B9040" s="27"/>
    </row>
    <row r="9041" spans="2:2" x14ac:dyDescent="0.2">
      <c r="B9041" s="27"/>
    </row>
    <row r="9042" spans="2:2" x14ac:dyDescent="0.2">
      <c r="B9042" s="27"/>
    </row>
    <row r="9043" spans="2:2" x14ac:dyDescent="0.2">
      <c r="B9043" s="27"/>
    </row>
    <row r="9044" spans="2:2" x14ac:dyDescent="0.2">
      <c r="B9044" s="27"/>
    </row>
    <row r="9045" spans="2:2" x14ac:dyDescent="0.2">
      <c r="B9045" s="27"/>
    </row>
    <row r="9046" spans="2:2" x14ac:dyDescent="0.2">
      <c r="B9046" s="27"/>
    </row>
    <row r="9047" spans="2:2" x14ac:dyDescent="0.2">
      <c r="B9047" s="27"/>
    </row>
    <row r="9048" spans="2:2" x14ac:dyDescent="0.2">
      <c r="B9048" s="27"/>
    </row>
    <row r="9049" spans="2:2" x14ac:dyDescent="0.2">
      <c r="B9049" s="27"/>
    </row>
    <row r="9050" spans="2:2" x14ac:dyDescent="0.2">
      <c r="B9050" s="27"/>
    </row>
    <row r="9051" spans="2:2" x14ac:dyDescent="0.2">
      <c r="B9051" s="27"/>
    </row>
    <row r="9052" spans="2:2" x14ac:dyDescent="0.2">
      <c r="B9052" s="27"/>
    </row>
    <row r="9053" spans="2:2" x14ac:dyDescent="0.2">
      <c r="B9053" s="27"/>
    </row>
    <row r="9054" spans="2:2" x14ac:dyDescent="0.2">
      <c r="B9054" s="27"/>
    </row>
    <row r="9055" spans="2:2" x14ac:dyDescent="0.2">
      <c r="B9055" s="27"/>
    </row>
    <row r="9056" spans="2:2" x14ac:dyDescent="0.2">
      <c r="B9056" s="27"/>
    </row>
    <row r="9057" spans="2:2" x14ac:dyDescent="0.2">
      <c r="B9057" s="27"/>
    </row>
    <row r="9058" spans="2:2" x14ac:dyDescent="0.2">
      <c r="B9058" s="27"/>
    </row>
    <row r="9059" spans="2:2" x14ac:dyDescent="0.2">
      <c r="B9059" s="27"/>
    </row>
    <row r="9060" spans="2:2" x14ac:dyDescent="0.2">
      <c r="B9060" s="27"/>
    </row>
    <row r="9061" spans="2:2" x14ac:dyDescent="0.2">
      <c r="B9061" s="27"/>
    </row>
    <row r="9062" spans="2:2" x14ac:dyDescent="0.2">
      <c r="B9062" s="27"/>
    </row>
    <row r="9063" spans="2:2" x14ac:dyDescent="0.2">
      <c r="B9063" s="27"/>
    </row>
    <row r="9064" spans="2:2" x14ac:dyDescent="0.2">
      <c r="B9064" s="27"/>
    </row>
    <row r="9065" spans="2:2" x14ac:dyDescent="0.2">
      <c r="B9065" s="27"/>
    </row>
    <row r="9066" spans="2:2" x14ac:dyDescent="0.2">
      <c r="B9066" s="27"/>
    </row>
    <row r="9067" spans="2:2" x14ac:dyDescent="0.2">
      <c r="B9067" s="27"/>
    </row>
    <row r="9068" spans="2:2" x14ac:dyDescent="0.2">
      <c r="B9068" s="27"/>
    </row>
    <row r="9069" spans="2:2" x14ac:dyDescent="0.2">
      <c r="B9069" s="27"/>
    </row>
    <row r="9070" spans="2:2" x14ac:dyDescent="0.2">
      <c r="B9070" s="27"/>
    </row>
    <row r="9071" spans="2:2" x14ac:dyDescent="0.2">
      <c r="B9071" s="27"/>
    </row>
    <row r="9072" spans="2:2" x14ac:dyDescent="0.2">
      <c r="B9072" s="27"/>
    </row>
    <row r="9073" spans="2:2" x14ac:dyDescent="0.2">
      <c r="B9073" s="27"/>
    </row>
    <row r="9074" spans="2:2" x14ac:dyDescent="0.2">
      <c r="B9074" s="27"/>
    </row>
    <row r="9075" spans="2:2" x14ac:dyDescent="0.2">
      <c r="B9075" s="27"/>
    </row>
    <row r="9076" spans="2:2" x14ac:dyDescent="0.2">
      <c r="B9076" s="27"/>
    </row>
    <row r="9077" spans="2:2" x14ac:dyDescent="0.2">
      <c r="B9077" s="27"/>
    </row>
    <row r="9078" spans="2:2" x14ac:dyDescent="0.2">
      <c r="B9078" s="27"/>
    </row>
    <row r="9079" spans="2:2" x14ac:dyDescent="0.2">
      <c r="B9079" s="27"/>
    </row>
    <row r="9080" spans="2:2" x14ac:dyDescent="0.2">
      <c r="B9080" s="27"/>
    </row>
    <row r="9081" spans="2:2" x14ac:dyDescent="0.2">
      <c r="B9081" s="27"/>
    </row>
    <row r="9082" spans="2:2" x14ac:dyDescent="0.2">
      <c r="B9082" s="27"/>
    </row>
    <row r="9083" spans="2:2" x14ac:dyDescent="0.2">
      <c r="B9083" s="27"/>
    </row>
    <row r="9084" spans="2:2" x14ac:dyDescent="0.2">
      <c r="B9084" s="27"/>
    </row>
    <row r="9085" spans="2:2" x14ac:dyDescent="0.2">
      <c r="B9085" s="27"/>
    </row>
    <row r="9086" spans="2:2" x14ac:dyDescent="0.2">
      <c r="B9086" s="27"/>
    </row>
    <row r="9087" spans="2:2" x14ac:dyDescent="0.2">
      <c r="B9087" s="27"/>
    </row>
    <row r="9088" spans="2:2" x14ac:dyDescent="0.2">
      <c r="B9088" s="27"/>
    </row>
    <row r="9089" spans="2:2" x14ac:dyDescent="0.2">
      <c r="B9089" s="27"/>
    </row>
    <row r="9090" spans="2:2" x14ac:dyDescent="0.2">
      <c r="B9090" s="27"/>
    </row>
    <row r="9091" spans="2:2" x14ac:dyDescent="0.2">
      <c r="B9091" s="27"/>
    </row>
    <row r="9092" spans="2:2" x14ac:dyDescent="0.2">
      <c r="B9092" s="27"/>
    </row>
    <row r="9093" spans="2:2" x14ac:dyDescent="0.2">
      <c r="B9093" s="27"/>
    </row>
    <row r="9094" spans="2:2" x14ac:dyDescent="0.2">
      <c r="B9094" s="27"/>
    </row>
    <row r="9095" spans="2:2" x14ac:dyDescent="0.2">
      <c r="B9095" s="27"/>
    </row>
    <row r="9096" spans="2:2" x14ac:dyDescent="0.2">
      <c r="B9096" s="27"/>
    </row>
    <row r="9097" spans="2:2" x14ac:dyDescent="0.2">
      <c r="B9097" s="27"/>
    </row>
    <row r="9098" spans="2:2" x14ac:dyDescent="0.2">
      <c r="B9098" s="27"/>
    </row>
    <row r="9099" spans="2:2" x14ac:dyDescent="0.2">
      <c r="B9099" s="27"/>
    </row>
    <row r="9100" spans="2:2" x14ac:dyDescent="0.2">
      <c r="B9100" s="27"/>
    </row>
    <row r="9101" spans="2:2" x14ac:dyDescent="0.2">
      <c r="B9101" s="27"/>
    </row>
    <row r="9102" spans="2:2" x14ac:dyDescent="0.2">
      <c r="B9102" s="27"/>
    </row>
    <row r="9103" spans="2:2" x14ac:dyDescent="0.2">
      <c r="B9103" s="27"/>
    </row>
    <row r="9104" spans="2:2" x14ac:dyDescent="0.2">
      <c r="B9104" s="27"/>
    </row>
    <row r="9105" spans="2:2" x14ac:dyDescent="0.2">
      <c r="B9105" s="27"/>
    </row>
    <row r="9106" spans="2:2" x14ac:dyDescent="0.2">
      <c r="B9106" s="27"/>
    </row>
    <row r="9107" spans="2:2" x14ac:dyDescent="0.2">
      <c r="B9107" s="27"/>
    </row>
    <row r="9108" spans="2:2" x14ac:dyDescent="0.2">
      <c r="B9108" s="27"/>
    </row>
    <row r="9109" spans="2:2" x14ac:dyDescent="0.2">
      <c r="B9109" s="27"/>
    </row>
    <row r="9110" spans="2:2" x14ac:dyDescent="0.2">
      <c r="B9110" s="27"/>
    </row>
    <row r="9111" spans="2:2" x14ac:dyDescent="0.2">
      <c r="B9111" s="27"/>
    </row>
    <row r="9112" spans="2:2" x14ac:dyDescent="0.2">
      <c r="B9112" s="27"/>
    </row>
    <row r="9113" spans="2:2" x14ac:dyDescent="0.2">
      <c r="B9113" s="27"/>
    </row>
    <row r="9114" spans="2:2" x14ac:dyDescent="0.2">
      <c r="B9114" s="27"/>
    </row>
    <row r="9115" spans="2:2" x14ac:dyDescent="0.2">
      <c r="B9115" s="27"/>
    </row>
    <row r="9116" spans="2:2" x14ac:dyDescent="0.2">
      <c r="B9116" s="27"/>
    </row>
    <row r="9117" spans="2:2" x14ac:dyDescent="0.2">
      <c r="B9117" s="27"/>
    </row>
    <row r="9118" spans="2:2" x14ac:dyDescent="0.2">
      <c r="B9118" s="27"/>
    </row>
    <row r="9119" spans="2:2" x14ac:dyDescent="0.2">
      <c r="B9119" s="27"/>
    </row>
    <row r="9120" spans="2:2" x14ac:dyDescent="0.2">
      <c r="B9120" s="27"/>
    </row>
    <row r="9121" spans="2:2" x14ac:dyDescent="0.2">
      <c r="B9121" s="27"/>
    </row>
    <row r="9122" spans="2:2" x14ac:dyDescent="0.2">
      <c r="B9122" s="27"/>
    </row>
    <row r="9123" spans="2:2" x14ac:dyDescent="0.2">
      <c r="B9123" s="27"/>
    </row>
    <row r="9124" spans="2:2" x14ac:dyDescent="0.2">
      <c r="B9124" s="27"/>
    </row>
    <row r="9125" spans="2:2" x14ac:dyDescent="0.2">
      <c r="B9125" s="27"/>
    </row>
    <row r="9126" spans="2:2" x14ac:dyDescent="0.2">
      <c r="B9126" s="27"/>
    </row>
    <row r="9127" spans="2:2" x14ac:dyDescent="0.2">
      <c r="B9127" s="27"/>
    </row>
    <row r="9128" spans="2:2" x14ac:dyDescent="0.2">
      <c r="B9128" s="27"/>
    </row>
    <row r="9129" spans="2:2" x14ac:dyDescent="0.2">
      <c r="B9129" s="27"/>
    </row>
    <row r="9130" spans="2:2" x14ac:dyDescent="0.2">
      <c r="B9130" s="27"/>
    </row>
    <row r="9131" spans="2:2" x14ac:dyDescent="0.2">
      <c r="B9131" s="27"/>
    </row>
    <row r="9132" spans="2:2" x14ac:dyDescent="0.2">
      <c r="B9132" s="27"/>
    </row>
    <row r="9133" spans="2:2" x14ac:dyDescent="0.2">
      <c r="B9133" s="27"/>
    </row>
    <row r="9134" spans="2:2" x14ac:dyDescent="0.2">
      <c r="B9134" s="27"/>
    </row>
    <row r="9135" spans="2:2" x14ac:dyDescent="0.2">
      <c r="B9135" s="27"/>
    </row>
    <row r="9136" spans="2:2" x14ac:dyDescent="0.2">
      <c r="B9136" s="27"/>
    </row>
    <row r="9137" spans="2:2" x14ac:dyDescent="0.2">
      <c r="B9137" s="27"/>
    </row>
    <row r="9138" spans="2:2" x14ac:dyDescent="0.2">
      <c r="B9138" s="27"/>
    </row>
    <row r="9139" spans="2:2" x14ac:dyDescent="0.2">
      <c r="B9139" s="27"/>
    </row>
    <row r="9140" spans="2:2" x14ac:dyDescent="0.2">
      <c r="B9140" s="27"/>
    </row>
    <row r="9141" spans="2:2" x14ac:dyDescent="0.2">
      <c r="B9141" s="27"/>
    </row>
    <row r="9142" spans="2:2" x14ac:dyDescent="0.2">
      <c r="B9142" s="27"/>
    </row>
    <row r="9143" spans="2:2" x14ac:dyDescent="0.2">
      <c r="B9143" s="27"/>
    </row>
    <row r="9144" spans="2:2" x14ac:dyDescent="0.2">
      <c r="B9144" s="27"/>
    </row>
    <row r="9145" spans="2:2" x14ac:dyDescent="0.2">
      <c r="B9145" s="27"/>
    </row>
    <row r="9146" spans="2:2" x14ac:dyDescent="0.2">
      <c r="B9146" s="27"/>
    </row>
    <row r="9147" spans="2:2" x14ac:dyDescent="0.2">
      <c r="B9147" s="27"/>
    </row>
    <row r="9148" spans="2:2" x14ac:dyDescent="0.2">
      <c r="B9148" s="27"/>
    </row>
    <row r="9149" spans="2:2" x14ac:dyDescent="0.2">
      <c r="B9149" s="27"/>
    </row>
    <row r="9150" spans="2:2" x14ac:dyDescent="0.2">
      <c r="B9150" s="27"/>
    </row>
    <row r="9151" spans="2:2" x14ac:dyDescent="0.2">
      <c r="B9151" s="27"/>
    </row>
    <row r="9152" spans="2:2" x14ac:dyDescent="0.2">
      <c r="B9152" s="27"/>
    </row>
    <row r="9153" spans="2:2" x14ac:dyDescent="0.2">
      <c r="B9153" s="27"/>
    </row>
    <row r="9154" spans="2:2" x14ac:dyDescent="0.2">
      <c r="B9154" s="27"/>
    </row>
    <row r="9155" spans="2:2" x14ac:dyDescent="0.2">
      <c r="B9155" s="27"/>
    </row>
    <row r="9156" spans="2:2" x14ac:dyDescent="0.2">
      <c r="B9156" s="27"/>
    </row>
    <row r="9157" spans="2:2" x14ac:dyDescent="0.2">
      <c r="B9157" s="27"/>
    </row>
    <row r="9158" spans="2:2" x14ac:dyDescent="0.2">
      <c r="B9158" s="27"/>
    </row>
    <row r="9159" spans="2:2" x14ac:dyDescent="0.2">
      <c r="B9159" s="27"/>
    </row>
    <row r="9160" spans="2:2" x14ac:dyDescent="0.2">
      <c r="B9160" s="27"/>
    </row>
    <row r="9161" spans="2:2" x14ac:dyDescent="0.2">
      <c r="B9161" s="27"/>
    </row>
    <row r="9162" spans="2:2" x14ac:dyDescent="0.2">
      <c r="B9162" s="27"/>
    </row>
    <row r="9163" spans="2:2" x14ac:dyDescent="0.2">
      <c r="B9163" s="27"/>
    </row>
    <row r="9164" spans="2:2" x14ac:dyDescent="0.2">
      <c r="B9164" s="27"/>
    </row>
    <row r="9165" spans="2:2" x14ac:dyDescent="0.2">
      <c r="B9165" s="27"/>
    </row>
    <row r="9166" spans="2:2" x14ac:dyDescent="0.2">
      <c r="B9166" s="27"/>
    </row>
    <row r="9167" spans="2:2" x14ac:dyDescent="0.2">
      <c r="B9167" s="27"/>
    </row>
    <row r="9168" spans="2:2" x14ac:dyDescent="0.2">
      <c r="B9168" s="27"/>
    </row>
    <row r="9169" spans="2:2" x14ac:dyDescent="0.2">
      <c r="B9169" s="27"/>
    </row>
    <row r="9170" spans="2:2" x14ac:dyDescent="0.2">
      <c r="B9170" s="27"/>
    </row>
    <row r="9171" spans="2:2" x14ac:dyDescent="0.2">
      <c r="B9171" s="27"/>
    </row>
    <row r="9172" spans="2:2" x14ac:dyDescent="0.2">
      <c r="B9172" s="27"/>
    </row>
    <row r="9173" spans="2:2" x14ac:dyDescent="0.2">
      <c r="B9173" s="27"/>
    </row>
    <row r="9174" spans="2:2" x14ac:dyDescent="0.2">
      <c r="B9174" s="27"/>
    </row>
    <row r="9175" spans="2:2" x14ac:dyDescent="0.2">
      <c r="B9175" s="27"/>
    </row>
    <row r="9176" spans="2:2" x14ac:dyDescent="0.2">
      <c r="B9176" s="27"/>
    </row>
    <row r="9177" spans="2:2" x14ac:dyDescent="0.2">
      <c r="B9177" s="27"/>
    </row>
    <row r="9178" spans="2:2" x14ac:dyDescent="0.2">
      <c r="B9178" s="27"/>
    </row>
    <row r="9179" spans="2:2" x14ac:dyDescent="0.2">
      <c r="B9179" s="27"/>
    </row>
    <row r="9180" spans="2:2" x14ac:dyDescent="0.2">
      <c r="B9180" s="27"/>
    </row>
    <row r="9181" spans="2:2" x14ac:dyDescent="0.2">
      <c r="B9181" s="27"/>
    </row>
    <row r="9182" spans="2:2" x14ac:dyDescent="0.2">
      <c r="B9182" s="27"/>
    </row>
    <row r="9183" spans="2:2" x14ac:dyDescent="0.2">
      <c r="B9183" s="27"/>
    </row>
    <row r="9184" spans="2:2" x14ac:dyDescent="0.2">
      <c r="B9184" s="27"/>
    </row>
    <row r="9185" spans="2:2" x14ac:dyDescent="0.2">
      <c r="B9185" s="27"/>
    </row>
    <row r="9186" spans="2:2" x14ac:dyDescent="0.2">
      <c r="B9186" s="27"/>
    </row>
    <row r="9187" spans="2:2" x14ac:dyDescent="0.2">
      <c r="B9187" s="27"/>
    </row>
    <row r="9188" spans="2:2" x14ac:dyDescent="0.2">
      <c r="B9188" s="27"/>
    </row>
    <row r="9189" spans="2:2" x14ac:dyDescent="0.2">
      <c r="B9189" s="27"/>
    </row>
    <row r="9190" spans="2:2" x14ac:dyDescent="0.2">
      <c r="B9190" s="27"/>
    </row>
    <row r="9191" spans="2:2" x14ac:dyDescent="0.2">
      <c r="B9191" s="27"/>
    </row>
    <row r="9192" spans="2:2" x14ac:dyDescent="0.2">
      <c r="B9192" s="27"/>
    </row>
    <row r="9193" spans="2:2" x14ac:dyDescent="0.2">
      <c r="B9193" s="27"/>
    </row>
    <row r="9194" spans="2:2" x14ac:dyDescent="0.2">
      <c r="B9194" s="27"/>
    </row>
    <row r="9195" spans="2:2" x14ac:dyDescent="0.2">
      <c r="B9195" s="27"/>
    </row>
    <row r="9196" spans="2:2" x14ac:dyDescent="0.2">
      <c r="B9196" s="27"/>
    </row>
    <row r="9197" spans="2:2" x14ac:dyDescent="0.2">
      <c r="B9197" s="27"/>
    </row>
    <row r="9198" spans="2:2" x14ac:dyDescent="0.2">
      <c r="B9198" s="27"/>
    </row>
    <row r="9199" spans="2:2" x14ac:dyDescent="0.2">
      <c r="B9199" s="27"/>
    </row>
    <row r="9200" spans="2:2" x14ac:dyDescent="0.2">
      <c r="B9200" s="27"/>
    </row>
    <row r="9201" spans="2:2" x14ac:dyDescent="0.2">
      <c r="B9201" s="27"/>
    </row>
    <row r="9202" spans="2:2" x14ac:dyDescent="0.2">
      <c r="B9202" s="27"/>
    </row>
    <row r="9203" spans="2:2" x14ac:dyDescent="0.2">
      <c r="B9203" s="27"/>
    </row>
    <row r="9204" spans="2:2" x14ac:dyDescent="0.2">
      <c r="B9204" s="27"/>
    </row>
    <row r="9205" spans="2:2" x14ac:dyDescent="0.2">
      <c r="B9205" s="27"/>
    </row>
    <row r="9206" spans="2:2" x14ac:dyDescent="0.2">
      <c r="B9206" s="27"/>
    </row>
    <row r="9207" spans="2:2" x14ac:dyDescent="0.2">
      <c r="B9207" s="27"/>
    </row>
    <row r="9208" spans="2:2" x14ac:dyDescent="0.2">
      <c r="B9208" s="27"/>
    </row>
    <row r="9209" spans="2:2" x14ac:dyDescent="0.2">
      <c r="B9209" s="27"/>
    </row>
    <row r="9210" spans="2:2" x14ac:dyDescent="0.2">
      <c r="B9210" s="27"/>
    </row>
    <row r="9211" spans="2:2" x14ac:dyDescent="0.2">
      <c r="B9211" s="27"/>
    </row>
    <row r="9212" spans="2:2" x14ac:dyDescent="0.2">
      <c r="B9212" s="27"/>
    </row>
    <row r="9213" spans="2:2" x14ac:dyDescent="0.2">
      <c r="B9213" s="27"/>
    </row>
    <row r="9214" spans="2:2" x14ac:dyDescent="0.2">
      <c r="B9214" s="27"/>
    </row>
    <row r="9215" spans="2:2" x14ac:dyDescent="0.2">
      <c r="B9215" s="27"/>
    </row>
    <row r="9216" spans="2:2" x14ac:dyDescent="0.2">
      <c r="B9216" s="27"/>
    </row>
    <row r="9217" spans="2:2" x14ac:dyDescent="0.2">
      <c r="B9217" s="27"/>
    </row>
    <row r="9218" spans="2:2" x14ac:dyDescent="0.2">
      <c r="B9218" s="27"/>
    </row>
    <row r="9219" spans="2:2" x14ac:dyDescent="0.2">
      <c r="B9219" s="27"/>
    </row>
    <row r="9220" spans="2:2" x14ac:dyDescent="0.2">
      <c r="B9220" s="27"/>
    </row>
    <row r="9221" spans="2:2" x14ac:dyDescent="0.2">
      <c r="B9221" s="27"/>
    </row>
    <row r="9222" spans="2:2" x14ac:dyDescent="0.2">
      <c r="B9222" s="27"/>
    </row>
    <row r="9223" spans="2:2" x14ac:dyDescent="0.2">
      <c r="B9223" s="27"/>
    </row>
    <row r="9224" spans="2:2" x14ac:dyDescent="0.2">
      <c r="B9224" s="27"/>
    </row>
    <row r="9225" spans="2:2" x14ac:dyDescent="0.2">
      <c r="B9225" s="27"/>
    </row>
    <row r="9226" spans="2:2" x14ac:dyDescent="0.2">
      <c r="B9226" s="27"/>
    </row>
    <row r="9227" spans="2:2" x14ac:dyDescent="0.2">
      <c r="B9227" s="27"/>
    </row>
    <row r="9228" spans="2:2" x14ac:dyDescent="0.2">
      <c r="B9228" s="27"/>
    </row>
    <row r="9229" spans="2:2" x14ac:dyDescent="0.2">
      <c r="B9229" s="27"/>
    </row>
    <row r="9230" spans="2:2" x14ac:dyDescent="0.2">
      <c r="B9230" s="27"/>
    </row>
    <row r="9231" spans="2:2" x14ac:dyDescent="0.2">
      <c r="B9231" s="27"/>
    </row>
    <row r="9232" spans="2:2" x14ac:dyDescent="0.2">
      <c r="B9232" s="27"/>
    </row>
    <row r="9233" spans="2:2" x14ac:dyDescent="0.2">
      <c r="B9233" s="27"/>
    </row>
    <row r="9234" spans="2:2" x14ac:dyDescent="0.2">
      <c r="B9234" s="27"/>
    </row>
    <row r="9235" spans="2:2" x14ac:dyDescent="0.2">
      <c r="B9235" s="27"/>
    </row>
    <row r="9236" spans="2:2" x14ac:dyDescent="0.2">
      <c r="B9236" s="27"/>
    </row>
    <row r="9237" spans="2:2" x14ac:dyDescent="0.2">
      <c r="B9237" s="27"/>
    </row>
    <row r="9238" spans="2:2" x14ac:dyDescent="0.2">
      <c r="B9238" s="27"/>
    </row>
    <row r="9239" spans="2:2" x14ac:dyDescent="0.2">
      <c r="B9239" s="27"/>
    </row>
    <row r="9240" spans="2:2" x14ac:dyDescent="0.2">
      <c r="B9240" s="27"/>
    </row>
    <row r="9241" spans="2:2" x14ac:dyDescent="0.2">
      <c r="B9241" s="27"/>
    </row>
    <row r="9242" spans="2:2" x14ac:dyDescent="0.2">
      <c r="B9242" s="27"/>
    </row>
    <row r="9243" spans="2:2" x14ac:dyDescent="0.2">
      <c r="B9243" s="27"/>
    </row>
    <row r="9244" spans="2:2" x14ac:dyDescent="0.2">
      <c r="B9244" s="27"/>
    </row>
    <row r="9245" spans="2:2" x14ac:dyDescent="0.2">
      <c r="B9245" s="27"/>
    </row>
    <row r="9246" spans="2:2" x14ac:dyDescent="0.2">
      <c r="B9246" s="27"/>
    </row>
    <row r="9247" spans="2:2" x14ac:dyDescent="0.2">
      <c r="B9247" s="27"/>
    </row>
    <row r="9248" spans="2:2" x14ac:dyDescent="0.2">
      <c r="B9248" s="27"/>
    </row>
    <row r="9249" spans="2:2" x14ac:dyDescent="0.2">
      <c r="B9249" s="27"/>
    </row>
    <row r="9250" spans="2:2" x14ac:dyDescent="0.2">
      <c r="B9250" s="27"/>
    </row>
    <row r="9251" spans="2:2" x14ac:dyDescent="0.2">
      <c r="B9251" s="27"/>
    </row>
    <row r="9252" spans="2:2" x14ac:dyDescent="0.2">
      <c r="B9252" s="27"/>
    </row>
    <row r="9253" spans="2:2" x14ac:dyDescent="0.2">
      <c r="B9253" s="27"/>
    </row>
    <row r="9254" spans="2:2" x14ac:dyDescent="0.2">
      <c r="B9254" s="27"/>
    </row>
    <row r="9255" spans="2:2" x14ac:dyDescent="0.2">
      <c r="B9255" s="27"/>
    </row>
    <row r="9256" spans="2:2" x14ac:dyDescent="0.2">
      <c r="B9256" s="27"/>
    </row>
    <row r="9257" spans="2:2" x14ac:dyDescent="0.2">
      <c r="B9257" s="27"/>
    </row>
    <row r="9258" spans="2:2" x14ac:dyDescent="0.2">
      <c r="B9258" s="27"/>
    </row>
    <row r="9259" spans="2:2" x14ac:dyDescent="0.2">
      <c r="B9259" s="27"/>
    </row>
    <row r="9260" spans="2:2" x14ac:dyDescent="0.2">
      <c r="B9260" s="27"/>
    </row>
    <row r="9261" spans="2:2" x14ac:dyDescent="0.2">
      <c r="B9261" s="27"/>
    </row>
    <row r="9262" spans="2:2" x14ac:dyDescent="0.2">
      <c r="B9262" s="27"/>
    </row>
    <row r="9263" spans="2:2" x14ac:dyDescent="0.2">
      <c r="B9263" s="27"/>
    </row>
    <row r="9264" spans="2:2" x14ac:dyDescent="0.2">
      <c r="B9264" s="27"/>
    </row>
    <row r="9265" spans="2:2" x14ac:dyDescent="0.2">
      <c r="B9265" s="27"/>
    </row>
    <row r="9266" spans="2:2" x14ac:dyDescent="0.2">
      <c r="B9266" s="27"/>
    </row>
    <row r="9267" spans="2:2" x14ac:dyDescent="0.2">
      <c r="B9267" s="27"/>
    </row>
    <row r="9268" spans="2:2" x14ac:dyDescent="0.2">
      <c r="B9268" s="27"/>
    </row>
    <row r="9269" spans="2:2" x14ac:dyDescent="0.2">
      <c r="B9269" s="27"/>
    </row>
    <row r="9270" spans="2:2" x14ac:dyDescent="0.2">
      <c r="B9270" s="27"/>
    </row>
    <row r="9271" spans="2:2" x14ac:dyDescent="0.2">
      <c r="B9271" s="27"/>
    </row>
    <row r="9272" spans="2:2" x14ac:dyDescent="0.2">
      <c r="B9272" s="27"/>
    </row>
    <row r="9273" spans="2:2" x14ac:dyDescent="0.2">
      <c r="B9273" s="27"/>
    </row>
    <row r="9274" spans="2:2" x14ac:dyDescent="0.2">
      <c r="B9274" s="27"/>
    </row>
    <row r="9275" spans="2:2" x14ac:dyDescent="0.2">
      <c r="B9275" s="27"/>
    </row>
    <row r="9276" spans="2:2" x14ac:dyDescent="0.2">
      <c r="B9276" s="27"/>
    </row>
    <row r="9277" spans="2:2" x14ac:dyDescent="0.2">
      <c r="B9277" s="27"/>
    </row>
    <row r="9278" spans="2:2" x14ac:dyDescent="0.2">
      <c r="B9278" s="27"/>
    </row>
    <row r="9279" spans="2:2" x14ac:dyDescent="0.2">
      <c r="B9279" s="27"/>
    </row>
    <row r="9280" spans="2:2" x14ac:dyDescent="0.2">
      <c r="B9280" s="27"/>
    </row>
    <row r="9281" spans="2:2" x14ac:dyDescent="0.2">
      <c r="B9281" s="27"/>
    </row>
    <row r="9282" spans="2:2" x14ac:dyDescent="0.2">
      <c r="B9282" s="27"/>
    </row>
    <row r="9283" spans="2:2" x14ac:dyDescent="0.2">
      <c r="B9283" s="27"/>
    </row>
    <row r="9284" spans="2:2" x14ac:dyDescent="0.2">
      <c r="B9284" s="27"/>
    </row>
    <row r="9285" spans="2:2" x14ac:dyDescent="0.2">
      <c r="B9285" s="27"/>
    </row>
    <row r="9286" spans="2:2" x14ac:dyDescent="0.2">
      <c r="B9286" s="27"/>
    </row>
    <row r="9287" spans="2:2" x14ac:dyDescent="0.2">
      <c r="B9287" s="27"/>
    </row>
    <row r="9288" spans="2:2" x14ac:dyDescent="0.2">
      <c r="B9288" s="27"/>
    </row>
    <row r="9289" spans="2:2" x14ac:dyDescent="0.2">
      <c r="B9289" s="27"/>
    </row>
    <row r="9290" spans="2:2" x14ac:dyDescent="0.2">
      <c r="B9290" s="27"/>
    </row>
    <row r="9291" spans="2:2" x14ac:dyDescent="0.2">
      <c r="B9291" s="27"/>
    </row>
    <row r="9292" spans="2:2" x14ac:dyDescent="0.2">
      <c r="B9292" s="27"/>
    </row>
    <row r="9293" spans="2:2" x14ac:dyDescent="0.2">
      <c r="B9293" s="27"/>
    </row>
    <row r="9294" spans="2:2" x14ac:dyDescent="0.2">
      <c r="B9294" s="27"/>
    </row>
    <row r="9295" spans="2:2" x14ac:dyDescent="0.2">
      <c r="B9295" s="27"/>
    </row>
    <row r="9296" spans="2:2" x14ac:dyDescent="0.2">
      <c r="B9296" s="27"/>
    </row>
    <row r="9297" spans="2:2" x14ac:dyDescent="0.2">
      <c r="B9297" s="27"/>
    </row>
    <row r="9298" spans="2:2" x14ac:dyDescent="0.2">
      <c r="B9298" s="27"/>
    </row>
    <row r="9299" spans="2:2" x14ac:dyDescent="0.2">
      <c r="B9299" s="27"/>
    </row>
    <row r="9300" spans="2:2" x14ac:dyDescent="0.2">
      <c r="B9300" s="27"/>
    </row>
    <row r="9301" spans="2:2" x14ac:dyDescent="0.2">
      <c r="B9301" s="27"/>
    </row>
    <row r="9302" spans="2:2" x14ac:dyDescent="0.2">
      <c r="B9302" s="27"/>
    </row>
    <row r="9303" spans="2:2" x14ac:dyDescent="0.2">
      <c r="B9303" s="27"/>
    </row>
    <row r="9304" spans="2:2" x14ac:dyDescent="0.2">
      <c r="B9304" s="27"/>
    </row>
    <row r="9305" spans="2:2" x14ac:dyDescent="0.2">
      <c r="B9305" s="27"/>
    </row>
    <row r="9306" spans="2:2" x14ac:dyDescent="0.2">
      <c r="B9306" s="27"/>
    </row>
    <row r="9307" spans="2:2" x14ac:dyDescent="0.2">
      <c r="B9307" s="27"/>
    </row>
    <row r="9308" spans="2:2" x14ac:dyDescent="0.2">
      <c r="B9308" s="27"/>
    </row>
    <row r="9309" spans="2:2" x14ac:dyDescent="0.2">
      <c r="B9309" s="27"/>
    </row>
    <row r="9310" spans="2:2" x14ac:dyDescent="0.2">
      <c r="B9310" s="27"/>
    </row>
    <row r="9311" spans="2:2" x14ac:dyDescent="0.2">
      <c r="B9311" s="27"/>
    </row>
    <row r="9312" spans="2:2" x14ac:dyDescent="0.2">
      <c r="B9312" s="27"/>
    </row>
    <row r="9313" spans="2:2" x14ac:dyDescent="0.2">
      <c r="B9313" s="27"/>
    </row>
    <row r="9314" spans="2:2" x14ac:dyDescent="0.2">
      <c r="B9314" s="27"/>
    </row>
    <row r="9315" spans="2:2" x14ac:dyDescent="0.2">
      <c r="B9315" s="27"/>
    </row>
    <row r="9316" spans="2:2" x14ac:dyDescent="0.2">
      <c r="B9316" s="27"/>
    </row>
    <row r="9317" spans="2:2" x14ac:dyDescent="0.2">
      <c r="B9317" s="27"/>
    </row>
    <row r="9318" spans="2:2" x14ac:dyDescent="0.2">
      <c r="B9318" s="27"/>
    </row>
    <row r="9319" spans="2:2" x14ac:dyDescent="0.2">
      <c r="B9319" s="27"/>
    </row>
    <row r="9320" spans="2:2" x14ac:dyDescent="0.2">
      <c r="B9320" s="27"/>
    </row>
    <row r="9321" spans="2:2" x14ac:dyDescent="0.2">
      <c r="B9321" s="27"/>
    </row>
    <row r="9322" spans="2:2" x14ac:dyDescent="0.2">
      <c r="B9322" s="27"/>
    </row>
    <row r="9323" spans="2:2" x14ac:dyDescent="0.2">
      <c r="B9323" s="27"/>
    </row>
    <row r="9324" spans="2:2" x14ac:dyDescent="0.2">
      <c r="B9324" s="27"/>
    </row>
    <row r="9325" spans="2:2" x14ac:dyDescent="0.2">
      <c r="B9325" s="27"/>
    </row>
    <row r="9326" spans="2:2" x14ac:dyDescent="0.2">
      <c r="B9326" s="27"/>
    </row>
    <row r="9327" spans="2:2" x14ac:dyDescent="0.2">
      <c r="B9327" s="27"/>
    </row>
    <row r="9328" spans="2:2" x14ac:dyDescent="0.2">
      <c r="B9328" s="27"/>
    </row>
    <row r="9329" spans="2:2" x14ac:dyDescent="0.2">
      <c r="B9329" s="27"/>
    </row>
    <row r="9330" spans="2:2" x14ac:dyDescent="0.2">
      <c r="B9330" s="27"/>
    </row>
    <row r="9331" spans="2:2" x14ac:dyDescent="0.2">
      <c r="B9331" s="27"/>
    </row>
    <row r="9332" spans="2:2" x14ac:dyDescent="0.2">
      <c r="B9332" s="27"/>
    </row>
    <row r="9333" spans="2:2" x14ac:dyDescent="0.2">
      <c r="B9333" s="27"/>
    </row>
    <row r="9334" spans="2:2" x14ac:dyDescent="0.2">
      <c r="B9334" s="27"/>
    </row>
    <row r="9335" spans="2:2" x14ac:dyDescent="0.2">
      <c r="B9335" s="27"/>
    </row>
    <row r="9336" spans="2:2" x14ac:dyDescent="0.2">
      <c r="B9336" s="27"/>
    </row>
    <row r="9337" spans="2:2" x14ac:dyDescent="0.2">
      <c r="B9337" s="27"/>
    </row>
    <row r="9338" spans="2:2" x14ac:dyDescent="0.2">
      <c r="B9338" s="27"/>
    </row>
    <row r="9339" spans="2:2" x14ac:dyDescent="0.2">
      <c r="B9339" s="27"/>
    </row>
    <row r="9340" spans="2:2" x14ac:dyDescent="0.2">
      <c r="B9340" s="27"/>
    </row>
    <row r="9341" spans="2:2" x14ac:dyDescent="0.2">
      <c r="B9341" s="27"/>
    </row>
    <row r="9342" spans="2:2" x14ac:dyDescent="0.2">
      <c r="B9342" s="27"/>
    </row>
    <row r="9343" spans="2:2" x14ac:dyDescent="0.2">
      <c r="B9343" s="27"/>
    </row>
    <row r="9344" spans="2:2" x14ac:dyDescent="0.2">
      <c r="B9344" s="27"/>
    </row>
    <row r="9345" spans="2:2" x14ac:dyDescent="0.2">
      <c r="B9345" s="27"/>
    </row>
    <row r="9346" spans="2:2" x14ac:dyDescent="0.2">
      <c r="B9346" s="27"/>
    </row>
    <row r="9347" spans="2:2" x14ac:dyDescent="0.2">
      <c r="B9347" s="27"/>
    </row>
    <row r="9348" spans="2:2" x14ac:dyDescent="0.2">
      <c r="B9348" s="27"/>
    </row>
    <row r="9349" spans="2:2" x14ac:dyDescent="0.2">
      <c r="B9349" s="27"/>
    </row>
    <row r="9350" spans="2:2" x14ac:dyDescent="0.2">
      <c r="B9350" s="27"/>
    </row>
    <row r="9351" spans="2:2" x14ac:dyDescent="0.2">
      <c r="B9351" s="27"/>
    </row>
    <row r="9352" spans="2:2" x14ac:dyDescent="0.2">
      <c r="B9352" s="27"/>
    </row>
    <row r="9353" spans="2:2" x14ac:dyDescent="0.2">
      <c r="B9353" s="27"/>
    </row>
    <row r="9354" spans="2:2" x14ac:dyDescent="0.2">
      <c r="B9354" s="27"/>
    </row>
    <row r="9355" spans="2:2" x14ac:dyDescent="0.2">
      <c r="B9355" s="27"/>
    </row>
    <row r="9356" spans="2:2" x14ac:dyDescent="0.2">
      <c r="B9356" s="27"/>
    </row>
    <row r="9357" spans="2:2" x14ac:dyDescent="0.2">
      <c r="B9357" s="27"/>
    </row>
    <row r="9358" spans="2:2" x14ac:dyDescent="0.2">
      <c r="B9358" s="27"/>
    </row>
    <row r="9359" spans="2:2" x14ac:dyDescent="0.2">
      <c r="B9359" s="27"/>
    </row>
    <row r="9360" spans="2:2" x14ac:dyDescent="0.2">
      <c r="B9360" s="27"/>
    </row>
    <row r="9361" spans="2:2" x14ac:dyDescent="0.2">
      <c r="B9361" s="27"/>
    </row>
    <row r="9362" spans="2:2" x14ac:dyDescent="0.2">
      <c r="B9362" s="27"/>
    </row>
    <row r="9363" spans="2:2" x14ac:dyDescent="0.2">
      <c r="B9363" s="27"/>
    </row>
    <row r="9364" spans="2:2" x14ac:dyDescent="0.2">
      <c r="B9364" s="27"/>
    </row>
    <row r="9365" spans="2:2" x14ac:dyDescent="0.2">
      <c r="B9365" s="27"/>
    </row>
    <row r="9366" spans="2:2" x14ac:dyDescent="0.2">
      <c r="B9366" s="27"/>
    </row>
    <row r="9367" spans="2:2" x14ac:dyDescent="0.2">
      <c r="B9367" s="27"/>
    </row>
    <row r="9368" spans="2:2" x14ac:dyDescent="0.2">
      <c r="B9368" s="27"/>
    </row>
    <row r="9369" spans="2:2" x14ac:dyDescent="0.2">
      <c r="B9369" s="27"/>
    </row>
    <row r="9370" spans="2:2" x14ac:dyDescent="0.2">
      <c r="B9370" s="27"/>
    </row>
    <row r="9371" spans="2:2" x14ac:dyDescent="0.2">
      <c r="B9371" s="27"/>
    </row>
    <row r="9372" spans="2:2" x14ac:dyDescent="0.2">
      <c r="B9372" s="27"/>
    </row>
    <row r="9373" spans="2:2" x14ac:dyDescent="0.2">
      <c r="B9373" s="27"/>
    </row>
    <row r="9374" spans="2:2" x14ac:dyDescent="0.2">
      <c r="B9374" s="27"/>
    </row>
    <row r="9375" spans="2:2" x14ac:dyDescent="0.2">
      <c r="B9375" s="27"/>
    </row>
    <row r="9376" spans="2:2" x14ac:dyDescent="0.2">
      <c r="B9376" s="27"/>
    </row>
    <row r="9377" spans="2:2" x14ac:dyDescent="0.2">
      <c r="B9377" s="27"/>
    </row>
    <row r="9378" spans="2:2" x14ac:dyDescent="0.2">
      <c r="B9378" s="27"/>
    </row>
    <row r="9379" spans="2:2" x14ac:dyDescent="0.2">
      <c r="B9379" s="27"/>
    </row>
    <row r="9380" spans="2:2" x14ac:dyDescent="0.2">
      <c r="B9380" s="27"/>
    </row>
    <row r="9381" spans="2:2" x14ac:dyDescent="0.2">
      <c r="B9381" s="27"/>
    </row>
    <row r="9382" spans="2:2" x14ac:dyDescent="0.2">
      <c r="B9382" s="27"/>
    </row>
    <row r="9383" spans="2:2" x14ac:dyDescent="0.2">
      <c r="B9383" s="27"/>
    </row>
    <row r="9384" spans="2:2" x14ac:dyDescent="0.2">
      <c r="B9384" s="27"/>
    </row>
    <row r="9385" spans="2:2" x14ac:dyDescent="0.2">
      <c r="B9385" s="27"/>
    </row>
    <row r="9386" spans="2:2" x14ac:dyDescent="0.2">
      <c r="B9386" s="27"/>
    </row>
    <row r="9387" spans="2:2" x14ac:dyDescent="0.2">
      <c r="B9387" s="27"/>
    </row>
    <row r="9388" spans="2:2" x14ac:dyDescent="0.2">
      <c r="B9388" s="27"/>
    </row>
    <row r="9389" spans="2:2" x14ac:dyDescent="0.2">
      <c r="B9389" s="27"/>
    </row>
    <row r="9390" spans="2:2" x14ac:dyDescent="0.2">
      <c r="B9390" s="27"/>
    </row>
    <row r="9391" spans="2:2" x14ac:dyDescent="0.2">
      <c r="B9391" s="27"/>
    </row>
    <row r="9392" spans="2:2" x14ac:dyDescent="0.2">
      <c r="B9392" s="27"/>
    </row>
    <row r="9393" spans="2:2" x14ac:dyDescent="0.2">
      <c r="B9393" s="27"/>
    </row>
    <row r="9394" spans="2:2" x14ac:dyDescent="0.2">
      <c r="B9394" s="27"/>
    </row>
    <row r="9395" spans="2:2" x14ac:dyDescent="0.2">
      <c r="B9395" s="27"/>
    </row>
    <row r="9396" spans="2:2" x14ac:dyDescent="0.2">
      <c r="B9396" s="27"/>
    </row>
    <row r="9397" spans="2:2" x14ac:dyDescent="0.2">
      <c r="B9397" s="27"/>
    </row>
    <row r="9398" spans="2:2" x14ac:dyDescent="0.2">
      <c r="B9398" s="27"/>
    </row>
    <row r="9399" spans="2:2" x14ac:dyDescent="0.2">
      <c r="B9399" s="27"/>
    </row>
    <row r="9400" spans="2:2" x14ac:dyDescent="0.2">
      <c r="B9400" s="27"/>
    </row>
    <row r="9401" spans="2:2" x14ac:dyDescent="0.2">
      <c r="B9401" s="27"/>
    </row>
    <row r="9402" spans="2:2" x14ac:dyDescent="0.2">
      <c r="B9402" s="27"/>
    </row>
    <row r="9403" spans="2:2" x14ac:dyDescent="0.2">
      <c r="B9403" s="27"/>
    </row>
    <row r="9404" spans="2:2" x14ac:dyDescent="0.2">
      <c r="B9404" s="27"/>
    </row>
    <row r="9405" spans="2:2" x14ac:dyDescent="0.2">
      <c r="B9405" s="27"/>
    </row>
    <row r="9406" spans="2:2" x14ac:dyDescent="0.2">
      <c r="B9406" s="27"/>
    </row>
    <row r="9407" spans="2:2" x14ac:dyDescent="0.2">
      <c r="B9407" s="27"/>
    </row>
    <row r="9408" spans="2:2" x14ac:dyDescent="0.2">
      <c r="B9408" s="27"/>
    </row>
    <row r="9409" spans="2:2" x14ac:dyDescent="0.2">
      <c r="B9409" s="27"/>
    </row>
    <row r="9410" spans="2:2" x14ac:dyDescent="0.2">
      <c r="B9410" s="27"/>
    </row>
    <row r="9411" spans="2:2" x14ac:dyDescent="0.2">
      <c r="B9411" s="27"/>
    </row>
    <row r="9412" spans="2:2" x14ac:dyDescent="0.2">
      <c r="B9412" s="27"/>
    </row>
    <row r="9413" spans="2:2" x14ac:dyDescent="0.2">
      <c r="B9413" s="27"/>
    </row>
    <row r="9414" spans="2:2" x14ac:dyDescent="0.2">
      <c r="B9414" s="27"/>
    </row>
    <row r="9415" spans="2:2" x14ac:dyDescent="0.2">
      <c r="B9415" s="27"/>
    </row>
    <row r="9416" spans="2:2" x14ac:dyDescent="0.2">
      <c r="B9416" s="27"/>
    </row>
    <row r="9417" spans="2:2" x14ac:dyDescent="0.2">
      <c r="B9417" s="27"/>
    </row>
    <row r="9418" spans="2:2" x14ac:dyDescent="0.2">
      <c r="B9418" s="27"/>
    </row>
    <row r="9419" spans="2:2" x14ac:dyDescent="0.2">
      <c r="B9419" s="27"/>
    </row>
    <row r="9420" spans="2:2" x14ac:dyDescent="0.2">
      <c r="B9420" s="27"/>
    </row>
    <row r="9421" spans="2:2" x14ac:dyDescent="0.2">
      <c r="B9421" s="27"/>
    </row>
    <row r="9422" spans="2:2" x14ac:dyDescent="0.2">
      <c r="B9422" s="27"/>
    </row>
    <row r="9423" spans="2:2" x14ac:dyDescent="0.2">
      <c r="B9423" s="27"/>
    </row>
    <row r="9424" spans="2:2" x14ac:dyDescent="0.2">
      <c r="B9424" s="27"/>
    </row>
    <row r="9425" spans="2:2" x14ac:dyDescent="0.2">
      <c r="B9425" s="27"/>
    </row>
    <row r="9426" spans="2:2" x14ac:dyDescent="0.2">
      <c r="B9426" s="27"/>
    </row>
    <row r="9427" spans="2:2" x14ac:dyDescent="0.2">
      <c r="B9427" s="27"/>
    </row>
    <row r="9428" spans="2:2" x14ac:dyDescent="0.2">
      <c r="B9428" s="27"/>
    </row>
    <row r="9429" spans="2:2" x14ac:dyDescent="0.2">
      <c r="B9429" s="27"/>
    </row>
    <row r="9430" spans="2:2" x14ac:dyDescent="0.2">
      <c r="B9430" s="27"/>
    </row>
    <row r="9431" spans="2:2" x14ac:dyDescent="0.2">
      <c r="B9431" s="27"/>
    </row>
    <row r="9432" spans="2:2" x14ac:dyDescent="0.2">
      <c r="B9432" s="27"/>
    </row>
    <row r="9433" spans="2:2" x14ac:dyDescent="0.2">
      <c r="B9433" s="27"/>
    </row>
    <row r="9434" spans="2:2" x14ac:dyDescent="0.2">
      <c r="B9434" s="27"/>
    </row>
    <row r="9435" spans="2:2" x14ac:dyDescent="0.2">
      <c r="B9435" s="27"/>
    </row>
    <row r="9436" spans="2:2" x14ac:dyDescent="0.2">
      <c r="B9436" s="27"/>
    </row>
    <row r="9437" spans="2:2" x14ac:dyDescent="0.2">
      <c r="B9437" s="27"/>
    </row>
    <row r="9438" spans="2:2" x14ac:dyDescent="0.2">
      <c r="B9438" s="27"/>
    </row>
    <row r="9439" spans="2:2" x14ac:dyDescent="0.2">
      <c r="B9439" s="27"/>
    </row>
    <row r="9440" spans="2:2" x14ac:dyDescent="0.2">
      <c r="B9440" s="27"/>
    </row>
    <row r="9441" spans="2:2" x14ac:dyDescent="0.2">
      <c r="B9441" s="27"/>
    </row>
    <row r="9442" spans="2:2" x14ac:dyDescent="0.2">
      <c r="B9442" s="27"/>
    </row>
    <row r="9443" spans="2:2" x14ac:dyDescent="0.2">
      <c r="B9443" s="27"/>
    </row>
    <row r="9444" spans="2:2" x14ac:dyDescent="0.2">
      <c r="B9444" s="27"/>
    </row>
    <row r="9445" spans="2:2" x14ac:dyDescent="0.2">
      <c r="B9445" s="27"/>
    </row>
    <row r="9446" spans="2:2" x14ac:dyDescent="0.2">
      <c r="B9446" s="27"/>
    </row>
    <row r="9447" spans="2:2" x14ac:dyDescent="0.2">
      <c r="B9447" s="27"/>
    </row>
    <row r="9448" spans="2:2" x14ac:dyDescent="0.2">
      <c r="B9448" s="27"/>
    </row>
    <row r="9449" spans="2:2" x14ac:dyDescent="0.2">
      <c r="B9449" s="27"/>
    </row>
    <row r="9450" spans="2:2" x14ac:dyDescent="0.2">
      <c r="B9450" s="27"/>
    </row>
    <row r="9451" spans="2:2" x14ac:dyDescent="0.2">
      <c r="B9451" s="27"/>
    </row>
    <row r="9452" spans="2:2" x14ac:dyDescent="0.2">
      <c r="B9452" s="27"/>
    </row>
    <row r="9453" spans="2:2" x14ac:dyDescent="0.2">
      <c r="B9453" s="27"/>
    </row>
    <row r="9454" spans="2:2" x14ac:dyDescent="0.2">
      <c r="B9454" s="27"/>
    </row>
    <row r="9455" spans="2:2" x14ac:dyDescent="0.2">
      <c r="B9455" s="27"/>
    </row>
    <row r="9456" spans="2:2" x14ac:dyDescent="0.2">
      <c r="B9456" s="27"/>
    </row>
    <row r="9457" spans="2:2" x14ac:dyDescent="0.2">
      <c r="B9457" s="27"/>
    </row>
    <row r="9458" spans="2:2" x14ac:dyDescent="0.2">
      <c r="B9458" s="27"/>
    </row>
    <row r="9459" spans="2:2" x14ac:dyDescent="0.2">
      <c r="B9459" s="27"/>
    </row>
    <row r="9460" spans="2:2" x14ac:dyDescent="0.2">
      <c r="B9460" s="27"/>
    </row>
    <row r="9461" spans="2:2" x14ac:dyDescent="0.2">
      <c r="B9461" s="27"/>
    </row>
    <row r="9462" spans="2:2" x14ac:dyDescent="0.2">
      <c r="B9462" s="27"/>
    </row>
    <row r="9463" spans="2:2" x14ac:dyDescent="0.2">
      <c r="B9463" s="27"/>
    </row>
    <row r="9464" spans="2:2" x14ac:dyDescent="0.2">
      <c r="B9464" s="27"/>
    </row>
    <row r="9465" spans="2:2" x14ac:dyDescent="0.2">
      <c r="B9465" s="27"/>
    </row>
    <row r="9466" spans="2:2" x14ac:dyDescent="0.2">
      <c r="B9466" s="27"/>
    </row>
    <row r="9467" spans="2:2" x14ac:dyDescent="0.2">
      <c r="B9467" s="27"/>
    </row>
    <row r="9468" spans="2:2" x14ac:dyDescent="0.2">
      <c r="B9468" s="27"/>
    </row>
    <row r="9469" spans="2:2" x14ac:dyDescent="0.2">
      <c r="B9469" s="27"/>
    </row>
    <row r="9470" spans="2:2" x14ac:dyDescent="0.2">
      <c r="B9470" s="27"/>
    </row>
    <row r="9471" spans="2:2" x14ac:dyDescent="0.2">
      <c r="B9471" s="27"/>
    </row>
    <row r="9472" spans="2:2" x14ac:dyDescent="0.2">
      <c r="B9472" s="27"/>
    </row>
    <row r="9473" spans="2:2" x14ac:dyDescent="0.2">
      <c r="B9473" s="27"/>
    </row>
    <row r="9474" spans="2:2" x14ac:dyDescent="0.2">
      <c r="B9474" s="27"/>
    </row>
    <row r="9475" spans="2:2" x14ac:dyDescent="0.2">
      <c r="B9475" s="27"/>
    </row>
    <row r="9476" spans="2:2" x14ac:dyDescent="0.2">
      <c r="B9476" s="27"/>
    </row>
    <row r="9477" spans="2:2" x14ac:dyDescent="0.2">
      <c r="B9477" s="27"/>
    </row>
    <row r="9478" spans="2:2" x14ac:dyDescent="0.2">
      <c r="B9478" s="27"/>
    </row>
    <row r="9479" spans="2:2" x14ac:dyDescent="0.2">
      <c r="B9479" s="27"/>
    </row>
    <row r="9480" spans="2:2" x14ac:dyDescent="0.2">
      <c r="B9480" s="27"/>
    </row>
    <row r="9481" spans="2:2" x14ac:dyDescent="0.2">
      <c r="B9481" s="27"/>
    </row>
    <row r="9482" spans="2:2" x14ac:dyDescent="0.2">
      <c r="B9482" s="27"/>
    </row>
    <row r="9483" spans="2:2" x14ac:dyDescent="0.2">
      <c r="B9483" s="27"/>
    </row>
    <row r="9484" spans="2:2" x14ac:dyDescent="0.2">
      <c r="B9484" s="27"/>
    </row>
    <row r="9485" spans="2:2" x14ac:dyDescent="0.2">
      <c r="B9485" s="27"/>
    </row>
    <row r="9486" spans="2:2" x14ac:dyDescent="0.2">
      <c r="B9486" s="27"/>
    </row>
    <row r="9487" spans="2:2" x14ac:dyDescent="0.2">
      <c r="B9487" s="27"/>
    </row>
    <row r="9488" spans="2:2" x14ac:dyDescent="0.2">
      <c r="B9488" s="27"/>
    </row>
    <row r="9489" spans="2:2" x14ac:dyDescent="0.2">
      <c r="B9489" s="27"/>
    </row>
    <row r="9490" spans="2:2" x14ac:dyDescent="0.2">
      <c r="B9490" s="27"/>
    </row>
    <row r="9491" spans="2:2" x14ac:dyDescent="0.2">
      <c r="B9491" s="27"/>
    </row>
    <row r="9492" spans="2:2" x14ac:dyDescent="0.2">
      <c r="B9492" s="27"/>
    </row>
    <row r="9493" spans="2:2" x14ac:dyDescent="0.2">
      <c r="B9493" s="27"/>
    </row>
    <row r="9494" spans="2:2" x14ac:dyDescent="0.2">
      <c r="B9494" s="27"/>
    </row>
    <row r="9495" spans="2:2" x14ac:dyDescent="0.2">
      <c r="B9495" s="27"/>
    </row>
    <row r="9496" spans="2:2" x14ac:dyDescent="0.2">
      <c r="B9496" s="27"/>
    </row>
    <row r="9497" spans="2:2" x14ac:dyDescent="0.2">
      <c r="B9497" s="27"/>
    </row>
    <row r="9498" spans="2:2" x14ac:dyDescent="0.2">
      <c r="B9498" s="27"/>
    </row>
    <row r="9499" spans="2:2" x14ac:dyDescent="0.2">
      <c r="B9499" s="27"/>
    </row>
    <row r="9500" spans="2:2" x14ac:dyDescent="0.2">
      <c r="B9500" s="27"/>
    </row>
    <row r="9501" spans="2:2" x14ac:dyDescent="0.2">
      <c r="B9501" s="27"/>
    </row>
    <row r="9502" spans="2:2" x14ac:dyDescent="0.2">
      <c r="B9502" s="27"/>
    </row>
    <row r="9503" spans="2:2" x14ac:dyDescent="0.2">
      <c r="B9503" s="27"/>
    </row>
    <row r="9504" spans="2:2" x14ac:dyDescent="0.2">
      <c r="B9504" s="27"/>
    </row>
    <row r="9505" spans="2:2" x14ac:dyDescent="0.2">
      <c r="B9505" s="27"/>
    </row>
    <row r="9506" spans="2:2" x14ac:dyDescent="0.2">
      <c r="B9506" s="27"/>
    </row>
    <row r="9507" spans="2:2" x14ac:dyDescent="0.2">
      <c r="B9507" s="27"/>
    </row>
    <row r="9508" spans="2:2" x14ac:dyDescent="0.2">
      <c r="B9508" s="27"/>
    </row>
    <row r="9509" spans="2:2" x14ac:dyDescent="0.2">
      <c r="B9509" s="27"/>
    </row>
    <row r="9510" spans="2:2" x14ac:dyDescent="0.2">
      <c r="B9510" s="27"/>
    </row>
    <row r="9511" spans="2:2" x14ac:dyDescent="0.2">
      <c r="B9511" s="27"/>
    </row>
    <row r="9512" spans="2:2" x14ac:dyDescent="0.2">
      <c r="B9512" s="27"/>
    </row>
    <row r="9513" spans="2:2" x14ac:dyDescent="0.2">
      <c r="B9513" s="27"/>
    </row>
    <row r="9514" spans="2:2" x14ac:dyDescent="0.2">
      <c r="B9514" s="27"/>
    </row>
    <row r="9515" spans="2:2" x14ac:dyDescent="0.2">
      <c r="B9515" s="27"/>
    </row>
    <row r="9516" spans="2:2" x14ac:dyDescent="0.2">
      <c r="B9516" s="27"/>
    </row>
    <row r="9517" spans="2:2" x14ac:dyDescent="0.2">
      <c r="B9517" s="27"/>
    </row>
    <row r="9518" spans="2:2" x14ac:dyDescent="0.2">
      <c r="B9518" s="27"/>
    </row>
    <row r="9519" spans="2:2" x14ac:dyDescent="0.2">
      <c r="B9519" s="27"/>
    </row>
    <row r="9520" spans="2:2" x14ac:dyDescent="0.2">
      <c r="B9520" s="27"/>
    </row>
    <row r="9521" spans="2:2" x14ac:dyDescent="0.2">
      <c r="B9521" s="27"/>
    </row>
    <row r="9522" spans="2:2" x14ac:dyDescent="0.2">
      <c r="B9522" s="27"/>
    </row>
    <row r="9523" spans="2:2" x14ac:dyDescent="0.2">
      <c r="B9523" s="27"/>
    </row>
    <row r="9524" spans="2:2" x14ac:dyDescent="0.2">
      <c r="B9524" s="27"/>
    </row>
    <row r="9525" spans="2:2" x14ac:dyDescent="0.2">
      <c r="B9525" s="27"/>
    </row>
    <row r="9526" spans="2:2" x14ac:dyDescent="0.2">
      <c r="B9526" s="27"/>
    </row>
    <row r="9527" spans="2:2" x14ac:dyDescent="0.2">
      <c r="B9527" s="27"/>
    </row>
    <row r="9528" spans="2:2" x14ac:dyDescent="0.2">
      <c r="B9528" s="27"/>
    </row>
    <row r="9529" spans="2:2" x14ac:dyDescent="0.2">
      <c r="B9529" s="27"/>
    </row>
    <row r="9530" spans="2:2" x14ac:dyDescent="0.2">
      <c r="B9530" s="27"/>
    </row>
    <row r="9531" spans="2:2" x14ac:dyDescent="0.2">
      <c r="B9531" s="27"/>
    </row>
    <row r="9532" spans="2:2" x14ac:dyDescent="0.2">
      <c r="B9532" s="27"/>
    </row>
    <row r="9533" spans="2:2" x14ac:dyDescent="0.2">
      <c r="B9533" s="27"/>
    </row>
    <row r="9534" spans="2:2" x14ac:dyDescent="0.2">
      <c r="B9534" s="27"/>
    </row>
    <row r="9535" spans="2:2" x14ac:dyDescent="0.2">
      <c r="B9535" s="27"/>
    </row>
    <row r="9536" spans="2:2" x14ac:dyDescent="0.2">
      <c r="B9536" s="27"/>
    </row>
    <row r="9537" spans="2:2" x14ac:dyDescent="0.2">
      <c r="B9537" s="27"/>
    </row>
    <row r="9538" spans="2:2" x14ac:dyDescent="0.2">
      <c r="B9538" s="27"/>
    </row>
    <row r="9539" spans="2:2" x14ac:dyDescent="0.2">
      <c r="B9539" s="27"/>
    </row>
    <row r="9540" spans="2:2" x14ac:dyDescent="0.2">
      <c r="B9540" s="27"/>
    </row>
    <row r="9541" spans="2:2" x14ac:dyDescent="0.2">
      <c r="B9541" s="27"/>
    </row>
    <row r="9542" spans="2:2" x14ac:dyDescent="0.2">
      <c r="B9542" s="27"/>
    </row>
    <row r="9543" spans="2:2" x14ac:dyDescent="0.2">
      <c r="B9543" s="27"/>
    </row>
    <row r="9544" spans="2:2" x14ac:dyDescent="0.2">
      <c r="B9544" s="27"/>
    </row>
    <row r="9545" spans="2:2" x14ac:dyDescent="0.2">
      <c r="B9545" s="27"/>
    </row>
    <row r="9546" spans="2:2" x14ac:dyDescent="0.2">
      <c r="B9546" s="27"/>
    </row>
    <row r="9547" spans="2:2" x14ac:dyDescent="0.2">
      <c r="B9547" s="27"/>
    </row>
    <row r="9548" spans="2:2" x14ac:dyDescent="0.2">
      <c r="B9548" s="27"/>
    </row>
    <row r="9549" spans="2:2" x14ac:dyDescent="0.2">
      <c r="B9549" s="27"/>
    </row>
    <row r="9550" spans="2:2" x14ac:dyDescent="0.2">
      <c r="B9550" s="27"/>
    </row>
    <row r="9551" spans="2:2" x14ac:dyDescent="0.2">
      <c r="B9551" s="27"/>
    </row>
    <row r="9552" spans="2:2" x14ac:dyDescent="0.2">
      <c r="B9552" s="27"/>
    </row>
    <row r="9553" spans="2:2" x14ac:dyDescent="0.2">
      <c r="B9553" s="27"/>
    </row>
    <row r="9554" spans="2:2" x14ac:dyDescent="0.2">
      <c r="B9554" s="27"/>
    </row>
    <row r="9555" spans="2:2" x14ac:dyDescent="0.2">
      <c r="B9555" s="27"/>
    </row>
    <row r="9556" spans="2:2" x14ac:dyDescent="0.2">
      <c r="B9556" s="27"/>
    </row>
    <row r="9557" spans="2:2" x14ac:dyDescent="0.2">
      <c r="B9557" s="27"/>
    </row>
    <row r="9558" spans="2:2" x14ac:dyDescent="0.2">
      <c r="B9558" s="27"/>
    </row>
    <row r="9559" spans="2:2" x14ac:dyDescent="0.2">
      <c r="B9559" s="27"/>
    </row>
    <row r="9560" spans="2:2" x14ac:dyDescent="0.2">
      <c r="B9560" s="27"/>
    </row>
    <row r="9561" spans="2:2" x14ac:dyDescent="0.2">
      <c r="B9561" s="27"/>
    </row>
    <row r="9562" spans="2:2" x14ac:dyDescent="0.2">
      <c r="B9562" s="27"/>
    </row>
    <row r="9563" spans="2:2" x14ac:dyDescent="0.2">
      <c r="B9563" s="27"/>
    </row>
    <row r="9564" spans="2:2" x14ac:dyDescent="0.2">
      <c r="B9564" s="27"/>
    </row>
    <row r="9565" spans="2:2" x14ac:dyDescent="0.2">
      <c r="B9565" s="27"/>
    </row>
    <row r="9566" spans="2:2" x14ac:dyDescent="0.2">
      <c r="B9566" s="27"/>
    </row>
    <row r="9567" spans="2:2" x14ac:dyDescent="0.2">
      <c r="B9567" s="27"/>
    </row>
    <row r="9568" spans="2:2" x14ac:dyDescent="0.2">
      <c r="B9568" s="27"/>
    </row>
    <row r="9569" spans="2:2" x14ac:dyDescent="0.2">
      <c r="B9569" s="27"/>
    </row>
    <row r="9570" spans="2:2" x14ac:dyDescent="0.2">
      <c r="B9570" s="27"/>
    </row>
    <row r="9571" spans="2:2" x14ac:dyDescent="0.2">
      <c r="B9571" s="27"/>
    </row>
    <row r="9572" spans="2:2" x14ac:dyDescent="0.2">
      <c r="B9572" s="27"/>
    </row>
    <row r="9573" spans="2:2" x14ac:dyDescent="0.2">
      <c r="B9573" s="27"/>
    </row>
    <row r="9574" spans="2:2" x14ac:dyDescent="0.2">
      <c r="B9574" s="27"/>
    </row>
    <row r="9575" spans="2:2" x14ac:dyDescent="0.2">
      <c r="B9575" s="27"/>
    </row>
    <row r="9576" spans="2:2" x14ac:dyDescent="0.2">
      <c r="B9576" s="27"/>
    </row>
    <row r="9577" spans="2:2" x14ac:dyDescent="0.2">
      <c r="B9577" s="27"/>
    </row>
    <row r="9578" spans="2:2" x14ac:dyDescent="0.2">
      <c r="B9578" s="27"/>
    </row>
    <row r="9579" spans="2:2" x14ac:dyDescent="0.2">
      <c r="B9579" s="27"/>
    </row>
    <row r="9580" spans="2:2" x14ac:dyDescent="0.2">
      <c r="B9580" s="27"/>
    </row>
    <row r="9581" spans="2:2" x14ac:dyDescent="0.2">
      <c r="B9581" s="27"/>
    </row>
    <row r="9582" spans="2:2" x14ac:dyDescent="0.2">
      <c r="B9582" s="27"/>
    </row>
    <row r="9583" spans="2:2" x14ac:dyDescent="0.2">
      <c r="B9583" s="27"/>
    </row>
    <row r="9584" spans="2:2" x14ac:dyDescent="0.2">
      <c r="B9584" s="27"/>
    </row>
    <row r="9585" spans="2:2" x14ac:dyDescent="0.2">
      <c r="B9585" s="27"/>
    </row>
    <row r="9586" spans="2:2" x14ac:dyDescent="0.2">
      <c r="B9586" s="27"/>
    </row>
    <row r="9587" spans="2:2" x14ac:dyDescent="0.2">
      <c r="B9587" s="27"/>
    </row>
    <row r="9588" spans="2:2" x14ac:dyDescent="0.2">
      <c r="B9588" s="27"/>
    </row>
    <row r="9589" spans="2:2" x14ac:dyDescent="0.2">
      <c r="B9589" s="27"/>
    </row>
    <row r="9590" spans="2:2" x14ac:dyDescent="0.2">
      <c r="B9590" s="27"/>
    </row>
    <row r="9591" spans="2:2" x14ac:dyDescent="0.2">
      <c r="B9591" s="27"/>
    </row>
    <row r="9592" spans="2:2" x14ac:dyDescent="0.2">
      <c r="B9592" s="27"/>
    </row>
    <row r="9593" spans="2:2" x14ac:dyDescent="0.2">
      <c r="B9593" s="27"/>
    </row>
    <row r="9594" spans="2:2" x14ac:dyDescent="0.2">
      <c r="B9594" s="27"/>
    </row>
    <row r="9595" spans="2:2" x14ac:dyDescent="0.2">
      <c r="B9595" s="27"/>
    </row>
    <row r="9596" spans="2:2" x14ac:dyDescent="0.2">
      <c r="B9596" s="27"/>
    </row>
    <row r="9597" spans="2:2" x14ac:dyDescent="0.2">
      <c r="B9597" s="27"/>
    </row>
    <row r="9598" spans="2:2" x14ac:dyDescent="0.2">
      <c r="B9598" s="27"/>
    </row>
    <row r="9599" spans="2:2" x14ac:dyDescent="0.2">
      <c r="B9599" s="27"/>
    </row>
    <row r="9600" spans="2:2" x14ac:dyDescent="0.2">
      <c r="B9600" s="27"/>
    </row>
    <row r="9601" spans="2:2" x14ac:dyDescent="0.2">
      <c r="B9601" s="27"/>
    </row>
    <row r="9602" spans="2:2" x14ac:dyDescent="0.2">
      <c r="B9602" s="27"/>
    </row>
    <row r="9603" spans="2:2" x14ac:dyDescent="0.2">
      <c r="B9603" s="27"/>
    </row>
    <row r="9604" spans="2:2" x14ac:dyDescent="0.2">
      <c r="B9604" s="27"/>
    </row>
    <row r="9605" spans="2:2" x14ac:dyDescent="0.2">
      <c r="B9605" s="27"/>
    </row>
    <row r="9606" spans="2:2" x14ac:dyDescent="0.2">
      <c r="B9606" s="27"/>
    </row>
    <row r="9607" spans="2:2" x14ac:dyDescent="0.2">
      <c r="B9607" s="27"/>
    </row>
    <row r="9608" spans="2:2" x14ac:dyDescent="0.2">
      <c r="B9608" s="27"/>
    </row>
    <row r="9609" spans="2:2" x14ac:dyDescent="0.2">
      <c r="B9609" s="27"/>
    </row>
    <row r="9610" spans="2:2" x14ac:dyDescent="0.2">
      <c r="B9610" s="27"/>
    </row>
    <row r="9611" spans="2:2" x14ac:dyDescent="0.2">
      <c r="B9611" s="27"/>
    </row>
    <row r="9612" spans="2:2" x14ac:dyDescent="0.2">
      <c r="B9612" s="27"/>
    </row>
    <row r="9613" spans="2:2" x14ac:dyDescent="0.2">
      <c r="B9613" s="27"/>
    </row>
    <row r="9614" spans="2:2" x14ac:dyDescent="0.2">
      <c r="B9614" s="27"/>
    </row>
    <row r="9615" spans="2:2" x14ac:dyDescent="0.2">
      <c r="B9615" s="27"/>
    </row>
    <row r="9616" spans="2:2" x14ac:dyDescent="0.2">
      <c r="B9616" s="27"/>
    </row>
    <row r="9617" spans="2:2" x14ac:dyDescent="0.2">
      <c r="B9617" s="27"/>
    </row>
    <row r="9618" spans="2:2" x14ac:dyDescent="0.2">
      <c r="B9618" s="27"/>
    </row>
    <row r="9619" spans="2:2" x14ac:dyDescent="0.2">
      <c r="B9619" s="27"/>
    </row>
    <row r="9620" spans="2:2" x14ac:dyDescent="0.2">
      <c r="B9620" s="27"/>
    </row>
    <row r="9621" spans="2:2" x14ac:dyDescent="0.2">
      <c r="B9621" s="27"/>
    </row>
    <row r="9622" spans="2:2" x14ac:dyDescent="0.2">
      <c r="B9622" s="27"/>
    </row>
    <row r="9623" spans="2:2" x14ac:dyDescent="0.2">
      <c r="B9623" s="27"/>
    </row>
    <row r="9624" spans="2:2" x14ac:dyDescent="0.2">
      <c r="B9624" s="27"/>
    </row>
    <row r="9625" spans="2:2" x14ac:dyDescent="0.2">
      <c r="B9625" s="27"/>
    </row>
    <row r="9626" spans="2:2" x14ac:dyDescent="0.2">
      <c r="B9626" s="27"/>
    </row>
    <row r="9627" spans="2:2" x14ac:dyDescent="0.2">
      <c r="B9627" s="27"/>
    </row>
    <row r="9628" spans="2:2" x14ac:dyDescent="0.2">
      <c r="B9628" s="27"/>
    </row>
    <row r="9629" spans="2:2" x14ac:dyDescent="0.2">
      <c r="B9629" s="27"/>
    </row>
    <row r="9630" spans="2:2" x14ac:dyDescent="0.2">
      <c r="B9630" s="27"/>
    </row>
    <row r="9631" spans="2:2" x14ac:dyDescent="0.2">
      <c r="B9631" s="27"/>
    </row>
    <row r="9632" spans="2:2" x14ac:dyDescent="0.2">
      <c r="B9632" s="27"/>
    </row>
    <row r="9633" spans="2:2" x14ac:dyDescent="0.2">
      <c r="B9633" s="27"/>
    </row>
    <row r="9634" spans="2:2" x14ac:dyDescent="0.2">
      <c r="B9634" s="27"/>
    </row>
    <row r="9635" spans="2:2" x14ac:dyDescent="0.2">
      <c r="B9635" s="27"/>
    </row>
    <row r="9636" spans="2:2" x14ac:dyDescent="0.2">
      <c r="B9636" s="27"/>
    </row>
    <row r="9637" spans="2:2" x14ac:dyDescent="0.2">
      <c r="B9637" s="27"/>
    </row>
    <row r="9638" spans="2:2" x14ac:dyDescent="0.2">
      <c r="B9638" s="27"/>
    </row>
    <row r="9639" spans="2:2" x14ac:dyDescent="0.2">
      <c r="B9639" s="27"/>
    </row>
    <row r="9640" spans="2:2" x14ac:dyDescent="0.2">
      <c r="B9640" s="27"/>
    </row>
    <row r="9641" spans="2:2" x14ac:dyDescent="0.2">
      <c r="B9641" s="27"/>
    </row>
    <row r="9642" spans="2:2" x14ac:dyDescent="0.2">
      <c r="B9642" s="27"/>
    </row>
    <row r="9643" spans="2:2" x14ac:dyDescent="0.2">
      <c r="B9643" s="27"/>
    </row>
    <row r="9644" spans="2:2" x14ac:dyDescent="0.2">
      <c r="B9644" s="27"/>
    </row>
    <row r="9645" spans="2:2" x14ac:dyDescent="0.2">
      <c r="B9645" s="27"/>
    </row>
    <row r="9646" spans="2:2" x14ac:dyDescent="0.2">
      <c r="B9646" s="27"/>
    </row>
    <row r="9647" spans="2:2" x14ac:dyDescent="0.2">
      <c r="B9647" s="27"/>
    </row>
    <row r="9648" spans="2:2" x14ac:dyDescent="0.2">
      <c r="B9648" s="27"/>
    </row>
    <row r="9649" spans="2:2" x14ac:dyDescent="0.2">
      <c r="B9649" s="27"/>
    </row>
    <row r="9650" spans="2:2" x14ac:dyDescent="0.2">
      <c r="B9650" s="27"/>
    </row>
    <row r="9651" spans="2:2" x14ac:dyDescent="0.2">
      <c r="B9651" s="27"/>
    </row>
    <row r="9652" spans="2:2" x14ac:dyDescent="0.2">
      <c r="B9652" s="27"/>
    </row>
    <row r="9653" spans="2:2" x14ac:dyDescent="0.2">
      <c r="B9653" s="27"/>
    </row>
    <row r="9654" spans="2:2" x14ac:dyDescent="0.2">
      <c r="B9654" s="27"/>
    </row>
    <row r="9655" spans="2:2" x14ac:dyDescent="0.2">
      <c r="B9655" s="27"/>
    </row>
    <row r="9656" spans="2:2" x14ac:dyDescent="0.2">
      <c r="B9656" s="27"/>
    </row>
    <row r="9657" spans="2:2" x14ac:dyDescent="0.2">
      <c r="B9657" s="27"/>
    </row>
    <row r="9658" spans="2:2" x14ac:dyDescent="0.2">
      <c r="B9658" s="27"/>
    </row>
    <row r="9659" spans="2:2" x14ac:dyDescent="0.2">
      <c r="B9659" s="27"/>
    </row>
    <row r="9660" spans="2:2" x14ac:dyDescent="0.2">
      <c r="B9660" s="27"/>
    </row>
    <row r="9661" spans="2:2" x14ac:dyDescent="0.2">
      <c r="B9661" s="27"/>
    </row>
    <row r="9662" spans="2:2" x14ac:dyDescent="0.2">
      <c r="B9662" s="27"/>
    </row>
    <row r="9663" spans="2:2" x14ac:dyDescent="0.2">
      <c r="B9663" s="27"/>
    </row>
    <row r="9664" spans="2:2" x14ac:dyDescent="0.2">
      <c r="B9664" s="27"/>
    </row>
    <row r="9665" spans="2:2" x14ac:dyDescent="0.2">
      <c r="B9665" s="27"/>
    </row>
    <row r="9666" spans="2:2" x14ac:dyDescent="0.2">
      <c r="B9666" s="27"/>
    </row>
    <row r="9667" spans="2:2" x14ac:dyDescent="0.2">
      <c r="B9667" s="27"/>
    </row>
    <row r="9668" spans="2:2" x14ac:dyDescent="0.2">
      <c r="B9668" s="27"/>
    </row>
    <row r="9669" spans="2:2" x14ac:dyDescent="0.2">
      <c r="B9669" s="27"/>
    </row>
    <row r="9670" spans="2:2" x14ac:dyDescent="0.2">
      <c r="B9670" s="27"/>
    </row>
    <row r="9671" spans="2:2" x14ac:dyDescent="0.2">
      <c r="B9671" s="27"/>
    </row>
    <row r="9672" spans="2:2" x14ac:dyDescent="0.2">
      <c r="B9672" s="27"/>
    </row>
    <row r="9673" spans="2:2" x14ac:dyDescent="0.2">
      <c r="B9673" s="27"/>
    </row>
    <row r="9674" spans="2:2" x14ac:dyDescent="0.2">
      <c r="B9674" s="27"/>
    </row>
    <row r="9675" spans="2:2" x14ac:dyDescent="0.2">
      <c r="B9675" s="27"/>
    </row>
    <row r="9676" spans="2:2" x14ac:dyDescent="0.2">
      <c r="B9676" s="27"/>
    </row>
    <row r="9677" spans="2:2" x14ac:dyDescent="0.2">
      <c r="B9677" s="27"/>
    </row>
    <row r="9678" spans="2:2" x14ac:dyDescent="0.2">
      <c r="B9678" s="27"/>
    </row>
    <row r="9679" spans="2:2" x14ac:dyDescent="0.2">
      <c r="B9679" s="27"/>
    </row>
    <row r="9680" spans="2:2" x14ac:dyDescent="0.2">
      <c r="B9680" s="27"/>
    </row>
    <row r="9681" spans="2:2" x14ac:dyDescent="0.2">
      <c r="B9681" s="27"/>
    </row>
    <row r="9682" spans="2:2" x14ac:dyDescent="0.2">
      <c r="B9682" s="27"/>
    </row>
    <row r="9683" spans="2:2" x14ac:dyDescent="0.2">
      <c r="B9683" s="27"/>
    </row>
    <row r="9684" spans="2:2" x14ac:dyDescent="0.2">
      <c r="B9684" s="27"/>
    </row>
    <row r="9685" spans="2:2" x14ac:dyDescent="0.2">
      <c r="B9685" s="27"/>
    </row>
    <row r="9686" spans="2:2" x14ac:dyDescent="0.2">
      <c r="B9686" s="27"/>
    </row>
    <row r="9687" spans="2:2" x14ac:dyDescent="0.2">
      <c r="B9687" s="27"/>
    </row>
    <row r="9688" spans="2:2" x14ac:dyDescent="0.2">
      <c r="B9688" s="27"/>
    </row>
    <row r="9689" spans="2:2" x14ac:dyDescent="0.2">
      <c r="B9689" s="27"/>
    </row>
    <row r="9690" spans="2:2" x14ac:dyDescent="0.2">
      <c r="B9690" s="27"/>
    </row>
    <row r="9691" spans="2:2" x14ac:dyDescent="0.2">
      <c r="B9691" s="27"/>
    </row>
    <row r="9692" spans="2:2" x14ac:dyDescent="0.2">
      <c r="B9692" s="27"/>
    </row>
    <row r="9693" spans="2:2" x14ac:dyDescent="0.2">
      <c r="B9693" s="27"/>
    </row>
    <row r="9694" spans="2:2" x14ac:dyDescent="0.2">
      <c r="B9694" s="27"/>
    </row>
    <row r="9695" spans="2:2" x14ac:dyDescent="0.2">
      <c r="B9695" s="27"/>
    </row>
    <row r="9696" spans="2:2" x14ac:dyDescent="0.2">
      <c r="B9696" s="27"/>
    </row>
    <row r="9697" spans="2:2" x14ac:dyDescent="0.2">
      <c r="B9697" s="27"/>
    </row>
    <row r="9698" spans="2:2" x14ac:dyDescent="0.2">
      <c r="B9698" s="27"/>
    </row>
    <row r="9699" spans="2:2" x14ac:dyDescent="0.2">
      <c r="B9699" s="27"/>
    </row>
    <row r="9700" spans="2:2" x14ac:dyDescent="0.2">
      <c r="B9700" s="27"/>
    </row>
    <row r="9701" spans="2:2" x14ac:dyDescent="0.2">
      <c r="B9701" s="27"/>
    </row>
    <row r="9702" spans="2:2" x14ac:dyDescent="0.2">
      <c r="B9702" s="27"/>
    </row>
    <row r="9703" spans="2:2" x14ac:dyDescent="0.2">
      <c r="B9703" s="27"/>
    </row>
    <row r="9704" spans="2:2" x14ac:dyDescent="0.2">
      <c r="B9704" s="27"/>
    </row>
    <row r="9705" spans="2:2" x14ac:dyDescent="0.2">
      <c r="B9705" s="27"/>
    </row>
    <row r="9706" spans="2:2" x14ac:dyDescent="0.2">
      <c r="B9706" s="27"/>
    </row>
    <row r="9707" spans="2:2" x14ac:dyDescent="0.2">
      <c r="B9707" s="27"/>
    </row>
    <row r="9708" spans="2:2" x14ac:dyDescent="0.2">
      <c r="B9708" s="27"/>
    </row>
    <row r="9709" spans="2:2" x14ac:dyDescent="0.2">
      <c r="B9709" s="27"/>
    </row>
    <row r="9710" spans="2:2" x14ac:dyDescent="0.2">
      <c r="B9710" s="27"/>
    </row>
    <row r="9711" spans="2:2" x14ac:dyDescent="0.2">
      <c r="B9711" s="27"/>
    </row>
    <row r="9712" spans="2:2" x14ac:dyDescent="0.2">
      <c r="B9712" s="27"/>
    </row>
    <row r="9713" spans="2:2" x14ac:dyDescent="0.2">
      <c r="B9713" s="27"/>
    </row>
    <row r="9714" spans="2:2" x14ac:dyDescent="0.2">
      <c r="B9714" s="27"/>
    </row>
    <row r="9715" spans="2:2" x14ac:dyDescent="0.2">
      <c r="B9715" s="27"/>
    </row>
    <row r="9716" spans="2:2" x14ac:dyDescent="0.2">
      <c r="B9716" s="27"/>
    </row>
    <row r="9717" spans="2:2" x14ac:dyDescent="0.2">
      <c r="B9717" s="27"/>
    </row>
    <row r="9718" spans="2:2" x14ac:dyDescent="0.2">
      <c r="B9718" s="27"/>
    </row>
    <row r="9719" spans="2:2" x14ac:dyDescent="0.2">
      <c r="B9719" s="27"/>
    </row>
    <row r="9720" spans="2:2" x14ac:dyDescent="0.2">
      <c r="B9720" s="27"/>
    </row>
    <row r="9721" spans="2:2" x14ac:dyDescent="0.2">
      <c r="B9721" s="27"/>
    </row>
    <row r="9722" spans="2:2" x14ac:dyDescent="0.2">
      <c r="B9722" s="27"/>
    </row>
    <row r="9723" spans="2:2" x14ac:dyDescent="0.2">
      <c r="B9723" s="27"/>
    </row>
    <row r="9724" spans="2:2" x14ac:dyDescent="0.2">
      <c r="B9724" s="27"/>
    </row>
    <row r="9725" spans="2:2" x14ac:dyDescent="0.2">
      <c r="B9725" s="27"/>
    </row>
    <row r="9726" spans="2:2" x14ac:dyDescent="0.2">
      <c r="B9726" s="27"/>
    </row>
    <row r="9727" spans="2:2" x14ac:dyDescent="0.2">
      <c r="B9727" s="27"/>
    </row>
    <row r="9728" spans="2:2" x14ac:dyDescent="0.2">
      <c r="B9728" s="27"/>
    </row>
    <row r="9729" spans="2:2" x14ac:dyDescent="0.2">
      <c r="B9729" s="27"/>
    </row>
    <row r="9730" spans="2:2" x14ac:dyDescent="0.2">
      <c r="B9730" s="27"/>
    </row>
    <row r="9731" spans="2:2" x14ac:dyDescent="0.2">
      <c r="B9731" s="27"/>
    </row>
    <row r="9732" spans="2:2" x14ac:dyDescent="0.2">
      <c r="B9732" s="27"/>
    </row>
    <row r="9733" spans="2:2" x14ac:dyDescent="0.2">
      <c r="B9733" s="27"/>
    </row>
    <row r="9734" spans="2:2" x14ac:dyDescent="0.2">
      <c r="B9734" s="27"/>
    </row>
    <row r="9735" spans="2:2" x14ac:dyDescent="0.2">
      <c r="B9735" s="27"/>
    </row>
    <row r="9736" spans="2:2" x14ac:dyDescent="0.2">
      <c r="B9736" s="27"/>
    </row>
    <row r="9737" spans="2:2" x14ac:dyDescent="0.2">
      <c r="B9737" s="27"/>
    </row>
    <row r="9738" spans="2:2" x14ac:dyDescent="0.2">
      <c r="B9738" s="27"/>
    </row>
    <row r="9739" spans="2:2" x14ac:dyDescent="0.2">
      <c r="B9739" s="27"/>
    </row>
    <row r="9740" spans="2:2" x14ac:dyDescent="0.2">
      <c r="B9740" s="27"/>
    </row>
    <row r="9741" spans="2:2" x14ac:dyDescent="0.2">
      <c r="B9741" s="27"/>
    </row>
    <row r="9742" spans="2:2" x14ac:dyDescent="0.2">
      <c r="B9742" s="27"/>
    </row>
    <row r="9743" spans="2:2" x14ac:dyDescent="0.2">
      <c r="B9743" s="27"/>
    </row>
    <row r="9744" spans="2:2" x14ac:dyDescent="0.2">
      <c r="B9744" s="27"/>
    </row>
    <row r="9745" spans="2:2" x14ac:dyDescent="0.2">
      <c r="B9745" s="27"/>
    </row>
    <row r="9746" spans="2:2" x14ac:dyDescent="0.2">
      <c r="B9746" s="27"/>
    </row>
    <row r="9747" spans="2:2" x14ac:dyDescent="0.2">
      <c r="B9747" s="27"/>
    </row>
    <row r="9748" spans="2:2" x14ac:dyDescent="0.2">
      <c r="B9748" s="27"/>
    </row>
    <row r="9749" spans="2:2" x14ac:dyDescent="0.2">
      <c r="B9749" s="27"/>
    </row>
    <row r="9750" spans="2:2" x14ac:dyDescent="0.2">
      <c r="B9750" s="27"/>
    </row>
    <row r="9751" spans="2:2" x14ac:dyDescent="0.2">
      <c r="B9751" s="27"/>
    </row>
    <row r="9752" spans="2:2" x14ac:dyDescent="0.2">
      <c r="B9752" s="27"/>
    </row>
    <row r="9753" spans="2:2" x14ac:dyDescent="0.2">
      <c r="B9753" s="27"/>
    </row>
    <row r="9754" spans="2:2" x14ac:dyDescent="0.2">
      <c r="B9754" s="27"/>
    </row>
    <row r="9755" spans="2:2" x14ac:dyDescent="0.2">
      <c r="B9755" s="27"/>
    </row>
    <row r="9756" spans="2:2" x14ac:dyDescent="0.2">
      <c r="B9756" s="27"/>
    </row>
    <row r="9757" spans="2:2" x14ac:dyDescent="0.2">
      <c r="B9757" s="27"/>
    </row>
    <row r="9758" spans="2:2" x14ac:dyDescent="0.2">
      <c r="B9758" s="27"/>
    </row>
    <row r="9759" spans="2:2" x14ac:dyDescent="0.2">
      <c r="B9759" s="27"/>
    </row>
    <row r="9760" spans="2:2" x14ac:dyDescent="0.2">
      <c r="B9760" s="27"/>
    </row>
    <row r="9761" spans="2:2" x14ac:dyDescent="0.2">
      <c r="B9761" s="27"/>
    </row>
    <row r="9762" spans="2:2" x14ac:dyDescent="0.2">
      <c r="B9762" s="27"/>
    </row>
    <row r="9763" spans="2:2" x14ac:dyDescent="0.2">
      <c r="B9763" s="27"/>
    </row>
    <row r="9764" spans="2:2" x14ac:dyDescent="0.2">
      <c r="B9764" s="27"/>
    </row>
    <row r="9765" spans="2:2" x14ac:dyDescent="0.2">
      <c r="B9765" s="27"/>
    </row>
    <row r="9766" spans="2:2" x14ac:dyDescent="0.2">
      <c r="B9766" s="27"/>
    </row>
    <row r="9767" spans="2:2" x14ac:dyDescent="0.2">
      <c r="B9767" s="27"/>
    </row>
    <row r="9768" spans="2:2" x14ac:dyDescent="0.2">
      <c r="B9768" s="27"/>
    </row>
    <row r="9769" spans="2:2" x14ac:dyDescent="0.2">
      <c r="B9769" s="27"/>
    </row>
    <row r="9770" spans="2:2" x14ac:dyDescent="0.2">
      <c r="B9770" s="27"/>
    </row>
    <row r="9771" spans="2:2" x14ac:dyDescent="0.2">
      <c r="B9771" s="27"/>
    </row>
    <row r="9772" spans="2:2" x14ac:dyDescent="0.2">
      <c r="B9772" s="27"/>
    </row>
    <row r="9773" spans="2:2" x14ac:dyDescent="0.2">
      <c r="B9773" s="27"/>
    </row>
    <row r="9774" spans="2:2" x14ac:dyDescent="0.2">
      <c r="B9774" s="27"/>
    </row>
    <row r="9775" spans="2:2" x14ac:dyDescent="0.2">
      <c r="B9775" s="27"/>
    </row>
    <row r="9776" spans="2:2" x14ac:dyDescent="0.2">
      <c r="B9776" s="27"/>
    </row>
    <row r="9777" spans="2:2" x14ac:dyDescent="0.2">
      <c r="B9777" s="27"/>
    </row>
    <row r="9778" spans="2:2" x14ac:dyDescent="0.2">
      <c r="B9778" s="27"/>
    </row>
    <row r="9779" spans="2:2" x14ac:dyDescent="0.2">
      <c r="B9779" s="27"/>
    </row>
    <row r="9780" spans="2:2" x14ac:dyDescent="0.2">
      <c r="B9780" s="27"/>
    </row>
    <row r="9781" spans="2:2" x14ac:dyDescent="0.2">
      <c r="B9781" s="27"/>
    </row>
    <row r="9782" spans="2:2" x14ac:dyDescent="0.2">
      <c r="B9782" s="27"/>
    </row>
    <row r="9783" spans="2:2" x14ac:dyDescent="0.2">
      <c r="B9783" s="27"/>
    </row>
    <row r="9784" spans="2:2" x14ac:dyDescent="0.2">
      <c r="B9784" s="27"/>
    </row>
    <row r="9785" spans="2:2" x14ac:dyDescent="0.2">
      <c r="B9785" s="27"/>
    </row>
    <row r="9786" spans="2:2" x14ac:dyDescent="0.2">
      <c r="B9786" s="27"/>
    </row>
    <row r="9787" spans="2:2" x14ac:dyDescent="0.2">
      <c r="B9787" s="27"/>
    </row>
    <row r="9788" spans="2:2" x14ac:dyDescent="0.2">
      <c r="B9788" s="27"/>
    </row>
    <row r="9789" spans="2:2" x14ac:dyDescent="0.2">
      <c r="B9789" s="27"/>
    </row>
    <row r="9790" spans="2:2" x14ac:dyDescent="0.2">
      <c r="B9790" s="27"/>
    </row>
    <row r="9791" spans="2:2" x14ac:dyDescent="0.2">
      <c r="B9791" s="27"/>
    </row>
    <row r="9792" spans="2:2" x14ac:dyDescent="0.2">
      <c r="B9792" s="27"/>
    </row>
    <row r="9793" spans="2:2" x14ac:dyDescent="0.2">
      <c r="B9793" s="27"/>
    </row>
    <row r="9794" spans="2:2" x14ac:dyDescent="0.2">
      <c r="B9794" s="27"/>
    </row>
    <row r="9795" spans="2:2" x14ac:dyDescent="0.2">
      <c r="B9795" s="27"/>
    </row>
    <row r="9796" spans="2:2" x14ac:dyDescent="0.2">
      <c r="B9796" s="27"/>
    </row>
    <row r="9797" spans="2:2" x14ac:dyDescent="0.2">
      <c r="B9797" s="27"/>
    </row>
    <row r="9798" spans="2:2" x14ac:dyDescent="0.2">
      <c r="B9798" s="27"/>
    </row>
    <row r="9799" spans="2:2" x14ac:dyDescent="0.2">
      <c r="B9799" s="27"/>
    </row>
    <row r="9800" spans="2:2" x14ac:dyDescent="0.2">
      <c r="B9800" s="27"/>
    </row>
    <row r="9801" spans="2:2" x14ac:dyDescent="0.2">
      <c r="B9801" s="27"/>
    </row>
    <row r="9802" spans="2:2" x14ac:dyDescent="0.2">
      <c r="B9802" s="27"/>
    </row>
    <row r="9803" spans="2:2" x14ac:dyDescent="0.2">
      <c r="B9803" s="27"/>
    </row>
    <row r="9804" spans="2:2" x14ac:dyDescent="0.2">
      <c r="B9804" s="27"/>
    </row>
    <row r="9805" spans="2:2" x14ac:dyDescent="0.2">
      <c r="B9805" s="27"/>
    </row>
    <row r="9806" spans="2:2" x14ac:dyDescent="0.2">
      <c r="B9806" s="27"/>
    </row>
    <row r="9807" spans="2:2" x14ac:dyDescent="0.2">
      <c r="B9807" s="27"/>
    </row>
    <row r="9808" spans="2:2" x14ac:dyDescent="0.2">
      <c r="B9808" s="27"/>
    </row>
    <row r="9809" spans="2:2" x14ac:dyDescent="0.2">
      <c r="B9809" s="27"/>
    </row>
    <row r="9810" spans="2:2" x14ac:dyDescent="0.2">
      <c r="B9810" s="27"/>
    </row>
    <row r="9811" spans="2:2" x14ac:dyDescent="0.2">
      <c r="B9811" s="27"/>
    </row>
    <row r="9812" spans="2:2" x14ac:dyDescent="0.2">
      <c r="B9812" s="27"/>
    </row>
    <row r="9813" spans="2:2" x14ac:dyDescent="0.2">
      <c r="B9813" s="27"/>
    </row>
    <row r="9814" spans="2:2" x14ac:dyDescent="0.2">
      <c r="B9814" s="27"/>
    </row>
    <row r="9815" spans="2:2" x14ac:dyDescent="0.2">
      <c r="B9815" s="27"/>
    </row>
    <row r="9816" spans="2:2" x14ac:dyDescent="0.2">
      <c r="B9816" s="27"/>
    </row>
    <row r="9817" spans="2:2" x14ac:dyDescent="0.2">
      <c r="B9817" s="27"/>
    </row>
    <row r="9818" spans="2:2" x14ac:dyDescent="0.2">
      <c r="B9818" s="27"/>
    </row>
    <row r="9819" spans="2:2" x14ac:dyDescent="0.2">
      <c r="B9819" s="27"/>
    </row>
    <row r="9820" spans="2:2" x14ac:dyDescent="0.2">
      <c r="B9820" s="27"/>
    </row>
    <row r="9821" spans="2:2" x14ac:dyDescent="0.2">
      <c r="B9821" s="27"/>
    </row>
    <row r="9822" spans="2:2" x14ac:dyDescent="0.2">
      <c r="B9822" s="27"/>
    </row>
    <row r="9823" spans="2:2" x14ac:dyDescent="0.2">
      <c r="B9823" s="27"/>
    </row>
    <row r="9824" spans="2:2" x14ac:dyDescent="0.2">
      <c r="B9824" s="27"/>
    </row>
    <row r="9825" spans="2:2" x14ac:dyDescent="0.2">
      <c r="B9825" s="27"/>
    </row>
    <row r="9826" spans="2:2" x14ac:dyDescent="0.2">
      <c r="B9826" s="27"/>
    </row>
    <row r="9827" spans="2:2" x14ac:dyDescent="0.2">
      <c r="B9827" s="27"/>
    </row>
    <row r="9828" spans="2:2" x14ac:dyDescent="0.2">
      <c r="B9828" s="27"/>
    </row>
    <row r="9829" spans="2:2" x14ac:dyDescent="0.2">
      <c r="B9829" s="27"/>
    </row>
    <row r="9830" spans="2:2" x14ac:dyDescent="0.2">
      <c r="B9830" s="27"/>
    </row>
    <row r="9831" spans="2:2" x14ac:dyDescent="0.2">
      <c r="B9831" s="27"/>
    </row>
    <row r="9832" spans="2:2" x14ac:dyDescent="0.2">
      <c r="B9832" s="27"/>
    </row>
    <row r="9833" spans="2:2" x14ac:dyDescent="0.2">
      <c r="B9833" s="27"/>
    </row>
    <row r="9834" spans="2:2" x14ac:dyDescent="0.2">
      <c r="B9834" s="27"/>
    </row>
    <row r="9835" spans="2:2" x14ac:dyDescent="0.2">
      <c r="B9835" s="27"/>
    </row>
    <row r="9836" spans="2:2" x14ac:dyDescent="0.2">
      <c r="B9836" s="27"/>
    </row>
    <row r="9837" spans="2:2" x14ac:dyDescent="0.2">
      <c r="B9837" s="27"/>
    </row>
    <row r="9838" spans="2:2" x14ac:dyDescent="0.2">
      <c r="B9838" s="27"/>
    </row>
    <row r="9839" spans="2:2" x14ac:dyDescent="0.2">
      <c r="B9839" s="27"/>
    </row>
    <row r="9840" spans="2:2" x14ac:dyDescent="0.2">
      <c r="B9840" s="27"/>
    </row>
    <row r="9841" spans="2:2" x14ac:dyDescent="0.2">
      <c r="B9841" s="27"/>
    </row>
    <row r="9842" spans="2:2" x14ac:dyDescent="0.2">
      <c r="B9842" s="27"/>
    </row>
    <row r="9843" spans="2:2" x14ac:dyDescent="0.2">
      <c r="B9843" s="27"/>
    </row>
    <row r="9844" spans="2:2" x14ac:dyDescent="0.2">
      <c r="B9844" s="27"/>
    </row>
    <row r="9845" spans="2:2" x14ac:dyDescent="0.2">
      <c r="B9845" s="27"/>
    </row>
    <row r="9846" spans="2:2" x14ac:dyDescent="0.2">
      <c r="B9846" s="27"/>
    </row>
    <row r="9847" spans="2:2" x14ac:dyDescent="0.2">
      <c r="B9847" s="27"/>
    </row>
    <row r="9848" spans="2:2" x14ac:dyDescent="0.2">
      <c r="B9848" s="27"/>
    </row>
    <row r="9849" spans="2:2" x14ac:dyDescent="0.2">
      <c r="B9849" s="27"/>
    </row>
    <row r="9850" spans="2:2" x14ac:dyDescent="0.2">
      <c r="B9850" s="27"/>
    </row>
    <row r="9851" spans="2:2" x14ac:dyDescent="0.2">
      <c r="B9851" s="27"/>
    </row>
    <row r="9852" spans="2:2" x14ac:dyDescent="0.2">
      <c r="B9852" s="27"/>
    </row>
    <row r="9853" spans="2:2" x14ac:dyDescent="0.2">
      <c r="B9853" s="27"/>
    </row>
    <row r="9854" spans="2:2" x14ac:dyDescent="0.2">
      <c r="B9854" s="27"/>
    </row>
    <row r="9855" spans="2:2" x14ac:dyDescent="0.2">
      <c r="B9855" s="27"/>
    </row>
    <row r="9856" spans="2:2" x14ac:dyDescent="0.2">
      <c r="B9856" s="27"/>
    </row>
    <row r="9857" spans="2:2" x14ac:dyDescent="0.2">
      <c r="B9857" s="27"/>
    </row>
    <row r="9858" spans="2:2" x14ac:dyDescent="0.2">
      <c r="B9858" s="27"/>
    </row>
    <row r="9859" spans="2:2" x14ac:dyDescent="0.2">
      <c r="B9859" s="27"/>
    </row>
    <row r="9860" spans="2:2" x14ac:dyDescent="0.2">
      <c r="B9860" s="27"/>
    </row>
    <row r="9861" spans="2:2" x14ac:dyDescent="0.2">
      <c r="B9861" s="27"/>
    </row>
    <row r="9862" spans="2:2" x14ac:dyDescent="0.2">
      <c r="B9862" s="27"/>
    </row>
    <row r="9863" spans="2:2" x14ac:dyDescent="0.2">
      <c r="B9863" s="27"/>
    </row>
    <row r="9864" spans="2:2" x14ac:dyDescent="0.2">
      <c r="B9864" s="27"/>
    </row>
    <row r="9865" spans="2:2" x14ac:dyDescent="0.2">
      <c r="B9865" s="27"/>
    </row>
    <row r="9866" spans="2:2" x14ac:dyDescent="0.2">
      <c r="B9866" s="27"/>
    </row>
    <row r="9867" spans="2:2" x14ac:dyDescent="0.2">
      <c r="B9867" s="27"/>
    </row>
    <row r="9868" spans="2:2" x14ac:dyDescent="0.2">
      <c r="B9868" s="27"/>
    </row>
    <row r="9869" spans="2:2" x14ac:dyDescent="0.2">
      <c r="B9869" s="27"/>
    </row>
    <row r="9870" spans="2:2" x14ac:dyDescent="0.2">
      <c r="B9870" s="27"/>
    </row>
    <row r="9871" spans="2:2" x14ac:dyDescent="0.2">
      <c r="B9871" s="27"/>
    </row>
    <row r="9872" spans="2:2" x14ac:dyDescent="0.2">
      <c r="B9872" s="27"/>
    </row>
    <row r="9873" spans="2:2" x14ac:dyDescent="0.2">
      <c r="B9873" s="27"/>
    </row>
    <row r="9874" spans="2:2" x14ac:dyDescent="0.2">
      <c r="B9874" s="27"/>
    </row>
    <row r="9875" spans="2:2" x14ac:dyDescent="0.2">
      <c r="B9875" s="27"/>
    </row>
    <row r="9876" spans="2:2" x14ac:dyDescent="0.2">
      <c r="B9876" s="27"/>
    </row>
    <row r="9877" spans="2:2" x14ac:dyDescent="0.2">
      <c r="B9877" s="27"/>
    </row>
    <row r="9878" spans="2:2" x14ac:dyDescent="0.2">
      <c r="B9878" s="27"/>
    </row>
    <row r="9879" spans="2:2" x14ac:dyDescent="0.2">
      <c r="B9879" s="27"/>
    </row>
    <row r="9880" spans="2:2" x14ac:dyDescent="0.2">
      <c r="B9880" s="27"/>
    </row>
    <row r="9881" spans="2:2" x14ac:dyDescent="0.2">
      <c r="B9881" s="27"/>
    </row>
    <row r="9882" spans="2:2" x14ac:dyDescent="0.2">
      <c r="B9882" s="27"/>
    </row>
    <row r="9883" spans="2:2" x14ac:dyDescent="0.2">
      <c r="B9883" s="27"/>
    </row>
    <row r="9884" spans="2:2" x14ac:dyDescent="0.2">
      <c r="B9884" s="27"/>
    </row>
    <row r="9885" spans="2:2" x14ac:dyDescent="0.2">
      <c r="B9885" s="27"/>
    </row>
    <row r="9886" spans="2:2" x14ac:dyDescent="0.2">
      <c r="B9886" s="27"/>
    </row>
    <row r="9887" spans="2:2" x14ac:dyDescent="0.2">
      <c r="B9887" s="27"/>
    </row>
    <row r="9888" spans="2:2" x14ac:dyDescent="0.2">
      <c r="B9888" s="27"/>
    </row>
    <row r="9889" spans="2:2" x14ac:dyDescent="0.2">
      <c r="B9889" s="27"/>
    </row>
    <row r="9890" spans="2:2" x14ac:dyDescent="0.2">
      <c r="B9890" s="27"/>
    </row>
    <row r="9891" spans="2:2" x14ac:dyDescent="0.2">
      <c r="B9891" s="27"/>
    </row>
    <row r="9892" spans="2:2" x14ac:dyDescent="0.2">
      <c r="B9892" s="27"/>
    </row>
    <row r="9893" spans="2:2" x14ac:dyDescent="0.2">
      <c r="B9893" s="27"/>
    </row>
    <row r="9894" spans="2:2" x14ac:dyDescent="0.2">
      <c r="B9894" s="27"/>
    </row>
    <row r="9895" spans="2:2" x14ac:dyDescent="0.2">
      <c r="B9895" s="27"/>
    </row>
    <row r="9896" spans="2:2" x14ac:dyDescent="0.2">
      <c r="B9896" s="27"/>
    </row>
    <row r="9897" spans="2:2" x14ac:dyDescent="0.2">
      <c r="B9897" s="27"/>
    </row>
    <row r="9898" spans="2:2" x14ac:dyDescent="0.2">
      <c r="B9898" s="27"/>
    </row>
    <row r="9899" spans="2:2" x14ac:dyDescent="0.2">
      <c r="B9899" s="27"/>
    </row>
    <row r="9900" spans="2:2" x14ac:dyDescent="0.2">
      <c r="B9900" s="27"/>
    </row>
    <row r="9901" spans="2:2" x14ac:dyDescent="0.2">
      <c r="B9901" s="27"/>
    </row>
    <row r="9902" spans="2:2" x14ac:dyDescent="0.2">
      <c r="B9902" s="27"/>
    </row>
    <row r="9903" spans="2:2" x14ac:dyDescent="0.2">
      <c r="B9903" s="27"/>
    </row>
    <row r="9904" spans="2:2" x14ac:dyDescent="0.2">
      <c r="B9904" s="27"/>
    </row>
    <row r="9905" spans="2:2" x14ac:dyDescent="0.2">
      <c r="B9905" s="27"/>
    </row>
    <row r="9906" spans="2:2" x14ac:dyDescent="0.2">
      <c r="B9906" s="27"/>
    </row>
    <row r="9907" spans="2:2" x14ac:dyDescent="0.2">
      <c r="B9907" s="27"/>
    </row>
    <row r="9908" spans="2:2" x14ac:dyDescent="0.2">
      <c r="B9908" s="27"/>
    </row>
    <row r="9909" spans="2:2" x14ac:dyDescent="0.2">
      <c r="B9909" s="27"/>
    </row>
    <row r="9910" spans="2:2" x14ac:dyDescent="0.2">
      <c r="B9910" s="27"/>
    </row>
    <row r="9911" spans="2:2" x14ac:dyDescent="0.2">
      <c r="B9911" s="27"/>
    </row>
    <row r="9912" spans="2:2" x14ac:dyDescent="0.2">
      <c r="B9912" s="27"/>
    </row>
    <row r="9913" spans="2:2" x14ac:dyDescent="0.2">
      <c r="B9913" s="27"/>
    </row>
    <row r="9914" spans="2:2" x14ac:dyDescent="0.2">
      <c r="B9914" s="27"/>
    </row>
    <row r="9915" spans="2:2" x14ac:dyDescent="0.2">
      <c r="B9915" s="27"/>
    </row>
    <row r="9916" spans="2:2" x14ac:dyDescent="0.2">
      <c r="B9916" s="27"/>
    </row>
    <row r="9917" spans="2:2" x14ac:dyDescent="0.2">
      <c r="B9917" s="27"/>
    </row>
    <row r="9918" spans="2:2" x14ac:dyDescent="0.2">
      <c r="B9918" s="27"/>
    </row>
    <row r="9919" spans="2:2" x14ac:dyDescent="0.2">
      <c r="B9919" s="27"/>
    </row>
    <row r="9920" spans="2:2" x14ac:dyDescent="0.2">
      <c r="B9920" s="27"/>
    </row>
    <row r="9921" spans="2:2" x14ac:dyDescent="0.2">
      <c r="B9921" s="27"/>
    </row>
    <row r="9922" spans="2:2" x14ac:dyDescent="0.2">
      <c r="B9922" s="27"/>
    </row>
    <row r="9923" spans="2:2" x14ac:dyDescent="0.2">
      <c r="B9923" s="27"/>
    </row>
    <row r="9924" spans="2:2" x14ac:dyDescent="0.2">
      <c r="B9924" s="27"/>
    </row>
    <row r="9925" spans="2:2" x14ac:dyDescent="0.2">
      <c r="B9925" s="27"/>
    </row>
    <row r="9926" spans="2:2" x14ac:dyDescent="0.2">
      <c r="B9926" s="27"/>
    </row>
    <row r="9927" spans="2:2" x14ac:dyDescent="0.2">
      <c r="B9927" s="27"/>
    </row>
    <row r="9928" spans="2:2" x14ac:dyDescent="0.2">
      <c r="B9928" s="27"/>
    </row>
    <row r="9929" spans="2:2" x14ac:dyDescent="0.2">
      <c r="B9929" s="27"/>
    </row>
    <row r="9930" spans="2:2" x14ac:dyDescent="0.2">
      <c r="B9930" s="27"/>
    </row>
    <row r="9931" spans="2:2" x14ac:dyDescent="0.2">
      <c r="B9931" s="27"/>
    </row>
    <row r="9932" spans="2:2" x14ac:dyDescent="0.2">
      <c r="B9932" s="27"/>
    </row>
    <row r="9933" spans="2:2" x14ac:dyDescent="0.2">
      <c r="B9933" s="27"/>
    </row>
    <row r="9934" spans="2:2" x14ac:dyDescent="0.2">
      <c r="B9934" s="27"/>
    </row>
    <row r="9935" spans="2:2" x14ac:dyDescent="0.2">
      <c r="B9935" s="27"/>
    </row>
    <row r="9936" spans="2:2" x14ac:dyDescent="0.2">
      <c r="B9936" s="27"/>
    </row>
    <row r="9937" spans="2:2" x14ac:dyDescent="0.2">
      <c r="B9937" s="27"/>
    </row>
    <row r="9938" spans="2:2" x14ac:dyDescent="0.2">
      <c r="B9938" s="27"/>
    </row>
    <row r="9939" spans="2:2" x14ac:dyDescent="0.2">
      <c r="B9939" s="27"/>
    </row>
    <row r="9940" spans="2:2" x14ac:dyDescent="0.2">
      <c r="B9940" s="27"/>
    </row>
    <row r="9941" spans="2:2" x14ac:dyDescent="0.2">
      <c r="B9941" s="27"/>
    </row>
    <row r="9942" spans="2:2" x14ac:dyDescent="0.2">
      <c r="B9942" s="27"/>
    </row>
    <row r="9943" spans="2:2" x14ac:dyDescent="0.2">
      <c r="B9943" s="27"/>
    </row>
    <row r="9944" spans="2:2" x14ac:dyDescent="0.2">
      <c r="B9944" s="27"/>
    </row>
    <row r="9945" spans="2:2" x14ac:dyDescent="0.2">
      <c r="B9945" s="27"/>
    </row>
    <row r="9946" spans="2:2" x14ac:dyDescent="0.2">
      <c r="B9946" s="27"/>
    </row>
    <row r="9947" spans="2:2" x14ac:dyDescent="0.2">
      <c r="B9947" s="27"/>
    </row>
    <row r="9948" spans="2:2" x14ac:dyDescent="0.2">
      <c r="B9948" s="27"/>
    </row>
    <row r="9949" spans="2:2" x14ac:dyDescent="0.2">
      <c r="B9949" s="27"/>
    </row>
    <row r="9950" spans="2:2" x14ac:dyDescent="0.2">
      <c r="B9950" s="27"/>
    </row>
    <row r="9951" spans="2:2" x14ac:dyDescent="0.2">
      <c r="B9951" s="27"/>
    </row>
    <row r="9952" spans="2:2" x14ac:dyDescent="0.2">
      <c r="B9952" s="27"/>
    </row>
    <row r="9953" spans="2:2" x14ac:dyDescent="0.2">
      <c r="B9953" s="27"/>
    </row>
    <row r="9954" spans="2:2" x14ac:dyDescent="0.2">
      <c r="B9954" s="27"/>
    </row>
    <row r="9955" spans="2:2" x14ac:dyDescent="0.2">
      <c r="B9955" s="27"/>
    </row>
    <row r="9956" spans="2:2" x14ac:dyDescent="0.2">
      <c r="B9956" s="27"/>
    </row>
    <row r="9957" spans="2:2" x14ac:dyDescent="0.2">
      <c r="B9957" s="27"/>
    </row>
    <row r="9958" spans="2:2" x14ac:dyDescent="0.2">
      <c r="B9958" s="27"/>
    </row>
    <row r="9959" spans="2:2" x14ac:dyDescent="0.2">
      <c r="B9959" s="27"/>
    </row>
    <row r="9960" spans="2:2" x14ac:dyDescent="0.2">
      <c r="B9960" s="27"/>
    </row>
    <row r="9961" spans="2:2" x14ac:dyDescent="0.2">
      <c r="B9961" s="27"/>
    </row>
    <row r="9962" spans="2:2" x14ac:dyDescent="0.2">
      <c r="B9962" s="27"/>
    </row>
    <row r="9963" spans="2:2" x14ac:dyDescent="0.2">
      <c r="B9963" s="27"/>
    </row>
    <row r="9964" spans="2:2" x14ac:dyDescent="0.2">
      <c r="B9964" s="27"/>
    </row>
    <row r="9965" spans="2:2" x14ac:dyDescent="0.2">
      <c r="B9965" s="27"/>
    </row>
    <row r="9966" spans="2:2" x14ac:dyDescent="0.2">
      <c r="B9966" s="27"/>
    </row>
    <row r="9967" spans="2:2" x14ac:dyDescent="0.2">
      <c r="B9967" s="27"/>
    </row>
    <row r="9968" spans="2:2" x14ac:dyDescent="0.2">
      <c r="B9968" s="27"/>
    </row>
    <row r="9969" spans="2:2" x14ac:dyDescent="0.2">
      <c r="B9969" s="27"/>
    </row>
    <row r="9970" spans="2:2" x14ac:dyDescent="0.2">
      <c r="B9970" s="27"/>
    </row>
    <row r="9971" spans="2:2" x14ac:dyDescent="0.2">
      <c r="B9971" s="27"/>
    </row>
    <row r="9972" spans="2:2" x14ac:dyDescent="0.2">
      <c r="B9972" s="27"/>
    </row>
    <row r="9973" spans="2:2" x14ac:dyDescent="0.2">
      <c r="B9973" s="27"/>
    </row>
    <row r="9974" spans="2:2" x14ac:dyDescent="0.2">
      <c r="B9974" s="27"/>
    </row>
    <row r="9975" spans="2:2" x14ac:dyDescent="0.2">
      <c r="B9975" s="27"/>
    </row>
    <row r="9976" spans="2:2" x14ac:dyDescent="0.2">
      <c r="B9976" s="27"/>
    </row>
    <row r="9977" spans="2:2" x14ac:dyDescent="0.2">
      <c r="B9977" s="27"/>
    </row>
    <row r="9978" spans="2:2" x14ac:dyDescent="0.2">
      <c r="B9978" s="27"/>
    </row>
    <row r="9979" spans="2:2" x14ac:dyDescent="0.2">
      <c r="B9979" s="27"/>
    </row>
    <row r="9980" spans="2:2" x14ac:dyDescent="0.2">
      <c r="B9980" s="27"/>
    </row>
    <row r="9981" spans="2:2" x14ac:dyDescent="0.2">
      <c r="B9981" s="27"/>
    </row>
    <row r="9982" spans="2:2" x14ac:dyDescent="0.2">
      <c r="B9982" s="27"/>
    </row>
    <row r="9983" spans="2:2" x14ac:dyDescent="0.2">
      <c r="B9983" s="27"/>
    </row>
    <row r="9984" spans="2:2" x14ac:dyDescent="0.2">
      <c r="B9984" s="27"/>
    </row>
    <row r="9985" spans="2:2" x14ac:dyDescent="0.2">
      <c r="B9985" s="27"/>
    </row>
    <row r="9986" spans="2:2" x14ac:dyDescent="0.2">
      <c r="B9986" s="27"/>
    </row>
    <row r="9987" spans="2:2" x14ac:dyDescent="0.2">
      <c r="B9987" s="27"/>
    </row>
    <row r="9988" spans="2:2" x14ac:dyDescent="0.2">
      <c r="B9988" s="27"/>
    </row>
    <row r="9989" spans="2:2" x14ac:dyDescent="0.2">
      <c r="B9989" s="27"/>
    </row>
    <row r="9990" spans="2:2" x14ac:dyDescent="0.2">
      <c r="B9990" s="27"/>
    </row>
    <row r="9991" spans="2:2" x14ac:dyDescent="0.2">
      <c r="B9991" s="27"/>
    </row>
    <row r="9992" spans="2:2" x14ac:dyDescent="0.2">
      <c r="B9992" s="27"/>
    </row>
    <row r="9993" spans="2:2" x14ac:dyDescent="0.2">
      <c r="B9993" s="27"/>
    </row>
    <row r="9994" spans="2:2" x14ac:dyDescent="0.2">
      <c r="B9994" s="27"/>
    </row>
    <row r="9995" spans="2:2" x14ac:dyDescent="0.2">
      <c r="B9995" s="27"/>
    </row>
    <row r="9996" spans="2:2" x14ac:dyDescent="0.2">
      <c r="B9996" s="27"/>
    </row>
    <row r="9997" spans="2:2" x14ac:dyDescent="0.2">
      <c r="B9997" s="27"/>
    </row>
    <row r="9998" spans="2:2" x14ac:dyDescent="0.2">
      <c r="B9998" s="27"/>
    </row>
    <row r="9999" spans="2:2" x14ac:dyDescent="0.2">
      <c r="B9999" s="27"/>
    </row>
    <row r="10000" spans="2:2" x14ac:dyDescent="0.2">
      <c r="B10000" s="27"/>
    </row>
    <row r="10001" spans="2:2" x14ac:dyDescent="0.2">
      <c r="B10001" s="27"/>
    </row>
    <row r="10002" spans="2:2" x14ac:dyDescent="0.2">
      <c r="B10002" s="27"/>
    </row>
    <row r="10003" spans="2:2" x14ac:dyDescent="0.2">
      <c r="B10003" s="27"/>
    </row>
    <row r="10004" spans="2:2" x14ac:dyDescent="0.2">
      <c r="B10004" s="27"/>
    </row>
    <row r="10005" spans="2:2" x14ac:dyDescent="0.2">
      <c r="B10005" s="27"/>
    </row>
    <row r="10006" spans="2:2" x14ac:dyDescent="0.2">
      <c r="B10006" s="27"/>
    </row>
    <row r="10007" spans="2:2" x14ac:dyDescent="0.2">
      <c r="B10007" s="27"/>
    </row>
    <row r="10008" spans="2:2" x14ac:dyDescent="0.2">
      <c r="B10008" s="27"/>
    </row>
    <row r="10009" spans="2:2" x14ac:dyDescent="0.2">
      <c r="B10009" s="27"/>
    </row>
    <row r="10010" spans="2:2" x14ac:dyDescent="0.2">
      <c r="B10010" s="27"/>
    </row>
    <row r="10011" spans="2:2" x14ac:dyDescent="0.2">
      <c r="B10011" s="27"/>
    </row>
    <row r="10012" spans="2:2" x14ac:dyDescent="0.2">
      <c r="B10012" s="27"/>
    </row>
    <row r="10013" spans="2:2" x14ac:dyDescent="0.2">
      <c r="B10013" s="27"/>
    </row>
    <row r="10014" spans="2:2" x14ac:dyDescent="0.2">
      <c r="B10014" s="27"/>
    </row>
    <row r="10015" spans="2:2" x14ac:dyDescent="0.2">
      <c r="B10015" s="27"/>
    </row>
    <row r="10016" spans="2:2" x14ac:dyDescent="0.2">
      <c r="B10016" s="27"/>
    </row>
    <row r="10017" spans="2:2" x14ac:dyDescent="0.2">
      <c r="B10017" s="27"/>
    </row>
    <row r="10018" spans="2:2" x14ac:dyDescent="0.2">
      <c r="B10018" s="27"/>
    </row>
    <row r="10019" spans="2:2" x14ac:dyDescent="0.2">
      <c r="B10019" s="27"/>
    </row>
    <row r="10020" spans="2:2" x14ac:dyDescent="0.2">
      <c r="B10020" s="27"/>
    </row>
    <row r="10021" spans="2:2" x14ac:dyDescent="0.2">
      <c r="B10021" s="27"/>
    </row>
    <row r="10022" spans="2:2" x14ac:dyDescent="0.2">
      <c r="B10022" s="27"/>
    </row>
    <row r="10023" spans="2:2" x14ac:dyDescent="0.2">
      <c r="B10023" s="27"/>
    </row>
    <row r="10024" spans="2:2" x14ac:dyDescent="0.2">
      <c r="B10024" s="27"/>
    </row>
    <row r="10025" spans="2:2" x14ac:dyDescent="0.2">
      <c r="B10025" s="27"/>
    </row>
    <row r="10026" spans="2:2" x14ac:dyDescent="0.2">
      <c r="B10026" s="27"/>
    </row>
    <row r="10027" spans="2:2" x14ac:dyDescent="0.2">
      <c r="B10027" s="27"/>
    </row>
    <row r="10028" spans="2:2" x14ac:dyDescent="0.2">
      <c r="B10028" s="27"/>
    </row>
    <row r="10029" spans="2:2" x14ac:dyDescent="0.2">
      <c r="B10029" s="27"/>
    </row>
    <row r="10030" spans="2:2" x14ac:dyDescent="0.2">
      <c r="B10030" s="27"/>
    </row>
    <row r="10031" spans="2:2" x14ac:dyDescent="0.2">
      <c r="B10031" s="27"/>
    </row>
    <row r="10032" spans="2:2" x14ac:dyDescent="0.2">
      <c r="B10032" s="27"/>
    </row>
    <row r="10033" spans="2:2" x14ac:dyDescent="0.2">
      <c r="B10033" s="27"/>
    </row>
    <row r="10034" spans="2:2" x14ac:dyDescent="0.2">
      <c r="B10034" s="27"/>
    </row>
    <row r="10035" spans="2:2" x14ac:dyDescent="0.2">
      <c r="B10035" s="27"/>
    </row>
    <row r="10036" spans="2:2" x14ac:dyDescent="0.2">
      <c r="B10036" s="27"/>
    </row>
    <row r="10037" spans="2:2" x14ac:dyDescent="0.2">
      <c r="B10037" s="27"/>
    </row>
    <row r="10038" spans="2:2" x14ac:dyDescent="0.2">
      <c r="B10038" s="27"/>
    </row>
    <row r="10039" spans="2:2" x14ac:dyDescent="0.2">
      <c r="B10039" s="27"/>
    </row>
    <row r="10040" spans="2:2" x14ac:dyDescent="0.2">
      <c r="B10040" s="27"/>
    </row>
    <row r="10041" spans="2:2" x14ac:dyDescent="0.2">
      <c r="B10041" s="27"/>
    </row>
    <row r="10042" spans="2:2" x14ac:dyDescent="0.2">
      <c r="B10042" s="27"/>
    </row>
    <row r="10043" spans="2:2" x14ac:dyDescent="0.2">
      <c r="B10043" s="27"/>
    </row>
    <row r="10044" spans="2:2" x14ac:dyDescent="0.2">
      <c r="B10044" s="27"/>
    </row>
    <row r="10045" spans="2:2" x14ac:dyDescent="0.2">
      <c r="B10045" s="27"/>
    </row>
    <row r="10046" spans="2:2" x14ac:dyDescent="0.2">
      <c r="B10046" s="27"/>
    </row>
    <row r="10047" spans="2:2" x14ac:dyDescent="0.2">
      <c r="B10047" s="27"/>
    </row>
    <row r="10048" spans="2:2" x14ac:dyDescent="0.2">
      <c r="B10048" s="27"/>
    </row>
    <row r="10049" spans="2:2" x14ac:dyDescent="0.2">
      <c r="B10049" s="27"/>
    </row>
    <row r="10050" spans="2:2" x14ac:dyDescent="0.2">
      <c r="B10050" s="27"/>
    </row>
    <row r="10051" spans="2:2" x14ac:dyDescent="0.2">
      <c r="B10051" s="27"/>
    </row>
    <row r="10052" spans="2:2" x14ac:dyDescent="0.2">
      <c r="B10052" s="27"/>
    </row>
    <row r="10053" spans="2:2" x14ac:dyDescent="0.2">
      <c r="B10053" s="27"/>
    </row>
    <row r="10054" spans="2:2" x14ac:dyDescent="0.2">
      <c r="B10054" s="27"/>
    </row>
    <row r="10055" spans="2:2" x14ac:dyDescent="0.2">
      <c r="B10055" s="27"/>
    </row>
    <row r="10056" spans="2:2" x14ac:dyDescent="0.2">
      <c r="B10056" s="27"/>
    </row>
    <row r="10057" spans="2:2" x14ac:dyDescent="0.2">
      <c r="B10057" s="27"/>
    </row>
    <row r="10058" spans="2:2" x14ac:dyDescent="0.2">
      <c r="B10058" s="27"/>
    </row>
    <row r="10059" spans="2:2" x14ac:dyDescent="0.2">
      <c r="B10059" s="27"/>
    </row>
    <row r="10060" spans="2:2" x14ac:dyDescent="0.2">
      <c r="B10060" s="27"/>
    </row>
    <row r="10061" spans="2:2" x14ac:dyDescent="0.2">
      <c r="B10061" s="27"/>
    </row>
    <row r="10062" spans="2:2" x14ac:dyDescent="0.2">
      <c r="B10062" s="27"/>
    </row>
    <row r="10063" spans="2:2" x14ac:dyDescent="0.2">
      <c r="B10063" s="27"/>
    </row>
    <row r="10064" spans="2:2" x14ac:dyDescent="0.2">
      <c r="B10064" s="27"/>
    </row>
    <row r="10065" spans="2:2" x14ac:dyDescent="0.2">
      <c r="B10065" s="27"/>
    </row>
    <row r="10066" spans="2:2" x14ac:dyDescent="0.2">
      <c r="B10066" s="27"/>
    </row>
    <row r="10067" spans="2:2" x14ac:dyDescent="0.2">
      <c r="B10067" s="27"/>
    </row>
    <row r="10068" spans="2:2" x14ac:dyDescent="0.2">
      <c r="B10068" s="27"/>
    </row>
    <row r="10069" spans="2:2" x14ac:dyDescent="0.2">
      <c r="B10069" s="27"/>
    </row>
    <row r="10070" spans="2:2" x14ac:dyDescent="0.2">
      <c r="B10070" s="27"/>
    </row>
    <row r="10071" spans="2:2" x14ac:dyDescent="0.2">
      <c r="B10071" s="27"/>
    </row>
    <row r="10072" spans="2:2" x14ac:dyDescent="0.2">
      <c r="B10072" s="27"/>
    </row>
    <row r="10073" spans="2:2" x14ac:dyDescent="0.2">
      <c r="B10073" s="27"/>
    </row>
    <row r="10074" spans="2:2" x14ac:dyDescent="0.2">
      <c r="B10074" s="27"/>
    </row>
    <row r="10075" spans="2:2" x14ac:dyDescent="0.2">
      <c r="B10075" s="27"/>
    </row>
    <row r="10076" spans="2:2" x14ac:dyDescent="0.2">
      <c r="B10076" s="27"/>
    </row>
    <row r="10077" spans="2:2" x14ac:dyDescent="0.2">
      <c r="B10077" s="27"/>
    </row>
    <row r="10078" spans="2:2" x14ac:dyDescent="0.2">
      <c r="B10078" s="27"/>
    </row>
    <row r="10079" spans="2:2" x14ac:dyDescent="0.2">
      <c r="B10079" s="27"/>
    </row>
    <row r="10080" spans="2:2" x14ac:dyDescent="0.2">
      <c r="B10080" s="27"/>
    </row>
    <row r="10081" spans="2:2" x14ac:dyDescent="0.2">
      <c r="B10081" s="27"/>
    </row>
    <row r="10082" spans="2:2" x14ac:dyDescent="0.2">
      <c r="B10082" s="27"/>
    </row>
    <row r="10083" spans="2:2" x14ac:dyDescent="0.2">
      <c r="B10083" s="27"/>
    </row>
    <row r="10084" spans="2:2" x14ac:dyDescent="0.2">
      <c r="B10084" s="27"/>
    </row>
    <row r="10085" spans="2:2" x14ac:dyDescent="0.2">
      <c r="B10085" s="27"/>
    </row>
    <row r="10086" spans="2:2" x14ac:dyDescent="0.2">
      <c r="B10086" s="27"/>
    </row>
    <row r="10087" spans="2:2" x14ac:dyDescent="0.2">
      <c r="B10087" s="27"/>
    </row>
    <row r="10088" spans="2:2" x14ac:dyDescent="0.2">
      <c r="B10088" s="27"/>
    </row>
    <row r="10089" spans="2:2" x14ac:dyDescent="0.2">
      <c r="B10089" s="27"/>
    </row>
    <row r="10090" spans="2:2" x14ac:dyDescent="0.2">
      <c r="B10090" s="27"/>
    </row>
    <row r="10091" spans="2:2" x14ac:dyDescent="0.2">
      <c r="B10091" s="27"/>
    </row>
    <row r="10092" spans="2:2" x14ac:dyDescent="0.2">
      <c r="B10092" s="27"/>
    </row>
    <row r="10093" spans="2:2" x14ac:dyDescent="0.2">
      <c r="B10093" s="27"/>
    </row>
    <row r="10094" spans="2:2" x14ac:dyDescent="0.2">
      <c r="B10094" s="27"/>
    </row>
    <row r="10095" spans="2:2" x14ac:dyDescent="0.2">
      <c r="B10095" s="27"/>
    </row>
    <row r="10096" spans="2:2" x14ac:dyDescent="0.2">
      <c r="B10096" s="27"/>
    </row>
    <row r="10097" spans="2:2" x14ac:dyDescent="0.2">
      <c r="B10097" s="27"/>
    </row>
    <row r="10098" spans="2:2" x14ac:dyDescent="0.2">
      <c r="B10098" s="27"/>
    </row>
    <row r="10099" spans="2:2" x14ac:dyDescent="0.2">
      <c r="B10099" s="27"/>
    </row>
    <row r="10100" spans="2:2" x14ac:dyDescent="0.2">
      <c r="B10100" s="27"/>
    </row>
    <row r="10101" spans="2:2" x14ac:dyDescent="0.2">
      <c r="B10101" s="27"/>
    </row>
    <row r="10102" spans="2:2" x14ac:dyDescent="0.2">
      <c r="B10102" s="27"/>
    </row>
    <row r="10103" spans="2:2" x14ac:dyDescent="0.2">
      <c r="B10103" s="27"/>
    </row>
    <row r="10104" spans="2:2" x14ac:dyDescent="0.2">
      <c r="B10104" s="27"/>
    </row>
    <row r="10105" spans="2:2" x14ac:dyDescent="0.2">
      <c r="B10105" s="27"/>
    </row>
    <row r="10106" spans="2:2" x14ac:dyDescent="0.2">
      <c r="B10106" s="27"/>
    </row>
    <row r="10107" spans="2:2" x14ac:dyDescent="0.2">
      <c r="B10107" s="27"/>
    </row>
    <row r="10108" spans="2:2" x14ac:dyDescent="0.2">
      <c r="B10108" s="27"/>
    </row>
    <row r="10109" spans="2:2" x14ac:dyDescent="0.2">
      <c r="B10109" s="27"/>
    </row>
    <row r="10110" spans="2:2" x14ac:dyDescent="0.2">
      <c r="B10110" s="27"/>
    </row>
    <row r="10111" spans="2:2" x14ac:dyDescent="0.2">
      <c r="B10111" s="27"/>
    </row>
    <row r="10112" spans="2:2" x14ac:dyDescent="0.2">
      <c r="B10112" s="27"/>
    </row>
    <row r="10113" spans="2:2" x14ac:dyDescent="0.2">
      <c r="B10113" s="27"/>
    </row>
    <row r="10114" spans="2:2" x14ac:dyDescent="0.2">
      <c r="B10114" s="27"/>
    </row>
    <row r="10115" spans="2:2" x14ac:dyDescent="0.2">
      <c r="B10115" s="27"/>
    </row>
    <row r="10116" spans="2:2" x14ac:dyDescent="0.2">
      <c r="B10116" s="27"/>
    </row>
    <row r="10117" spans="2:2" x14ac:dyDescent="0.2">
      <c r="B10117" s="27"/>
    </row>
    <row r="10118" spans="2:2" x14ac:dyDescent="0.2">
      <c r="B10118" s="27"/>
    </row>
    <row r="10119" spans="2:2" x14ac:dyDescent="0.2">
      <c r="B10119" s="27"/>
    </row>
    <row r="10120" spans="2:2" x14ac:dyDescent="0.2">
      <c r="B10120" s="27"/>
    </row>
    <row r="10121" spans="2:2" x14ac:dyDescent="0.2">
      <c r="B10121" s="27"/>
    </row>
    <row r="10122" spans="2:2" x14ac:dyDescent="0.2">
      <c r="B10122" s="27"/>
    </row>
    <row r="10123" spans="2:2" x14ac:dyDescent="0.2">
      <c r="B10123" s="27"/>
    </row>
    <row r="10124" spans="2:2" x14ac:dyDescent="0.2">
      <c r="B10124" s="27"/>
    </row>
    <row r="10125" spans="2:2" x14ac:dyDescent="0.2">
      <c r="B10125" s="27"/>
    </row>
    <row r="10126" spans="2:2" x14ac:dyDescent="0.2">
      <c r="B10126" s="27"/>
    </row>
    <row r="10127" spans="2:2" x14ac:dyDescent="0.2">
      <c r="B10127" s="27"/>
    </row>
    <row r="10128" spans="2:2" x14ac:dyDescent="0.2">
      <c r="B10128" s="27"/>
    </row>
    <row r="10129" spans="2:2" x14ac:dyDescent="0.2">
      <c r="B10129" s="27"/>
    </row>
    <row r="10130" spans="2:2" x14ac:dyDescent="0.2">
      <c r="B10130" s="27"/>
    </row>
    <row r="10131" spans="2:2" x14ac:dyDescent="0.2">
      <c r="B10131" s="27"/>
    </row>
    <row r="10132" spans="2:2" x14ac:dyDescent="0.2">
      <c r="B10132" s="27"/>
    </row>
    <row r="10133" spans="2:2" x14ac:dyDescent="0.2">
      <c r="B10133" s="27"/>
    </row>
    <row r="10134" spans="2:2" x14ac:dyDescent="0.2">
      <c r="B10134" s="27"/>
    </row>
    <row r="10135" spans="2:2" x14ac:dyDescent="0.2">
      <c r="B10135" s="27"/>
    </row>
    <row r="10136" spans="2:2" x14ac:dyDescent="0.2">
      <c r="B10136" s="27"/>
    </row>
    <row r="10137" spans="2:2" x14ac:dyDescent="0.2">
      <c r="B10137" s="27"/>
    </row>
    <row r="10138" spans="2:2" x14ac:dyDescent="0.2">
      <c r="B10138" s="27"/>
    </row>
    <row r="10139" spans="2:2" x14ac:dyDescent="0.2">
      <c r="B10139" s="27"/>
    </row>
    <row r="10140" spans="2:2" x14ac:dyDescent="0.2">
      <c r="B10140" s="27"/>
    </row>
    <row r="10141" spans="2:2" x14ac:dyDescent="0.2">
      <c r="B10141" s="27"/>
    </row>
    <row r="10142" spans="2:2" x14ac:dyDescent="0.2">
      <c r="B10142" s="27"/>
    </row>
    <row r="10143" spans="2:2" x14ac:dyDescent="0.2">
      <c r="B10143" s="27"/>
    </row>
    <row r="10144" spans="2:2" x14ac:dyDescent="0.2">
      <c r="B10144" s="27"/>
    </row>
    <row r="10145" spans="2:2" x14ac:dyDescent="0.2">
      <c r="B10145" s="27"/>
    </row>
    <row r="10146" spans="2:2" x14ac:dyDescent="0.2">
      <c r="B10146" s="27"/>
    </row>
    <row r="10147" spans="2:2" x14ac:dyDescent="0.2">
      <c r="B10147" s="27"/>
    </row>
    <row r="10148" spans="2:2" x14ac:dyDescent="0.2">
      <c r="B10148" s="27"/>
    </row>
    <row r="10149" spans="2:2" x14ac:dyDescent="0.2">
      <c r="B10149" s="27"/>
    </row>
    <row r="10150" spans="2:2" x14ac:dyDescent="0.2">
      <c r="B10150" s="27"/>
    </row>
    <row r="10151" spans="2:2" x14ac:dyDescent="0.2">
      <c r="B10151" s="27"/>
    </row>
    <row r="10152" spans="2:2" x14ac:dyDescent="0.2">
      <c r="B10152" s="27"/>
    </row>
    <row r="10153" spans="2:2" x14ac:dyDescent="0.2">
      <c r="B10153" s="27"/>
    </row>
    <row r="10154" spans="2:2" x14ac:dyDescent="0.2">
      <c r="B10154" s="27"/>
    </row>
    <row r="10155" spans="2:2" x14ac:dyDescent="0.2">
      <c r="B10155" s="27"/>
    </row>
    <row r="10156" spans="2:2" x14ac:dyDescent="0.2">
      <c r="B10156" s="27"/>
    </row>
    <row r="10157" spans="2:2" x14ac:dyDescent="0.2">
      <c r="B10157" s="27"/>
    </row>
    <row r="10158" spans="2:2" x14ac:dyDescent="0.2">
      <c r="B10158" s="27"/>
    </row>
    <row r="10159" spans="2:2" x14ac:dyDescent="0.2">
      <c r="B10159" s="27"/>
    </row>
    <row r="10160" spans="2:2" x14ac:dyDescent="0.2">
      <c r="B10160" s="27"/>
    </row>
    <row r="10161" spans="2:2" x14ac:dyDescent="0.2">
      <c r="B10161" s="27"/>
    </row>
    <row r="10162" spans="2:2" x14ac:dyDescent="0.2">
      <c r="B10162" s="27"/>
    </row>
    <row r="10163" spans="2:2" x14ac:dyDescent="0.2">
      <c r="B10163" s="27"/>
    </row>
    <row r="10164" spans="2:2" x14ac:dyDescent="0.2">
      <c r="B10164" s="27"/>
    </row>
    <row r="10165" spans="2:2" x14ac:dyDescent="0.2">
      <c r="B10165" s="27"/>
    </row>
    <row r="10166" spans="2:2" x14ac:dyDescent="0.2">
      <c r="B10166" s="27"/>
    </row>
    <row r="10167" spans="2:2" x14ac:dyDescent="0.2">
      <c r="B10167" s="27"/>
    </row>
    <row r="10168" spans="2:2" x14ac:dyDescent="0.2">
      <c r="B10168" s="27"/>
    </row>
    <row r="10169" spans="2:2" x14ac:dyDescent="0.2">
      <c r="B10169" s="27"/>
    </row>
    <row r="10170" spans="2:2" x14ac:dyDescent="0.2">
      <c r="B10170" s="27"/>
    </row>
    <row r="10171" spans="2:2" x14ac:dyDescent="0.2">
      <c r="B10171" s="27"/>
    </row>
    <row r="10172" spans="2:2" x14ac:dyDescent="0.2">
      <c r="B10172" s="27"/>
    </row>
    <row r="10173" spans="2:2" x14ac:dyDescent="0.2">
      <c r="B10173" s="27"/>
    </row>
    <row r="10174" spans="2:2" x14ac:dyDescent="0.2">
      <c r="B10174" s="27"/>
    </row>
    <row r="10175" spans="2:2" x14ac:dyDescent="0.2">
      <c r="B10175" s="27"/>
    </row>
    <row r="10176" spans="2:2" x14ac:dyDescent="0.2">
      <c r="B10176" s="27"/>
    </row>
    <row r="10177" spans="2:2" x14ac:dyDescent="0.2">
      <c r="B10177" s="27"/>
    </row>
    <row r="10178" spans="2:2" x14ac:dyDescent="0.2">
      <c r="B10178" s="27"/>
    </row>
    <row r="10179" spans="2:2" x14ac:dyDescent="0.2">
      <c r="B10179" s="27"/>
    </row>
    <row r="10180" spans="2:2" x14ac:dyDescent="0.2">
      <c r="B10180" s="27"/>
    </row>
    <row r="10181" spans="2:2" x14ac:dyDescent="0.2">
      <c r="B10181" s="27"/>
    </row>
    <row r="10182" spans="2:2" x14ac:dyDescent="0.2">
      <c r="B10182" s="27"/>
    </row>
    <row r="10183" spans="2:2" x14ac:dyDescent="0.2">
      <c r="B10183" s="27"/>
    </row>
    <row r="10184" spans="2:2" x14ac:dyDescent="0.2">
      <c r="B10184" s="27"/>
    </row>
    <row r="10185" spans="2:2" x14ac:dyDescent="0.2">
      <c r="B10185" s="27"/>
    </row>
    <row r="10186" spans="2:2" x14ac:dyDescent="0.2">
      <c r="B10186" s="27"/>
    </row>
    <row r="10187" spans="2:2" x14ac:dyDescent="0.2">
      <c r="B10187" s="27"/>
    </row>
    <row r="10188" spans="2:2" x14ac:dyDescent="0.2">
      <c r="B10188" s="27"/>
    </row>
    <row r="10189" spans="2:2" x14ac:dyDescent="0.2">
      <c r="B10189" s="27"/>
    </row>
    <row r="10190" spans="2:2" x14ac:dyDescent="0.2">
      <c r="B10190" s="27"/>
    </row>
    <row r="10191" spans="2:2" x14ac:dyDescent="0.2">
      <c r="B10191" s="27"/>
    </row>
    <row r="10192" spans="2:2" x14ac:dyDescent="0.2">
      <c r="B10192" s="27"/>
    </row>
    <row r="10193" spans="2:2" x14ac:dyDescent="0.2">
      <c r="B10193" s="27"/>
    </row>
    <row r="10194" spans="2:2" x14ac:dyDescent="0.2">
      <c r="B10194" s="27"/>
    </row>
    <row r="10195" spans="2:2" x14ac:dyDescent="0.2">
      <c r="B10195" s="27"/>
    </row>
    <row r="10196" spans="2:2" x14ac:dyDescent="0.2">
      <c r="B10196" s="27"/>
    </row>
    <row r="10197" spans="2:2" x14ac:dyDescent="0.2">
      <c r="B10197" s="27"/>
    </row>
    <row r="10198" spans="2:2" x14ac:dyDescent="0.2">
      <c r="B10198" s="27"/>
    </row>
    <row r="10199" spans="2:2" x14ac:dyDescent="0.2">
      <c r="B10199" s="27"/>
    </row>
    <row r="10200" spans="2:2" x14ac:dyDescent="0.2">
      <c r="B10200" s="27"/>
    </row>
    <row r="10201" spans="2:2" x14ac:dyDescent="0.2">
      <c r="B10201" s="27"/>
    </row>
    <row r="10202" spans="2:2" x14ac:dyDescent="0.2">
      <c r="B10202" s="27"/>
    </row>
    <row r="10203" spans="2:2" x14ac:dyDescent="0.2">
      <c r="B10203" s="27"/>
    </row>
    <row r="10204" spans="2:2" x14ac:dyDescent="0.2">
      <c r="B10204" s="27"/>
    </row>
    <row r="10205" spans="2:2" x14ac:dyDescent="0.2">
      <c r="B10205" s="27"/>
    </row>
    <row r="10206" spans="2:2" x14ac:dyDescent="0.2">
      <c r="B10206" s="27"/>
    </row>
    <row r="10207" spans="2:2" x14ac:dyDescent="0.2">
      <c r="B10207" s="27"/>
    </row>
    <row r="10208" spans="2:2" x14ac:dyDescent="0.2">
      <c r="B10208" s="27"/>
    </row>
    <row r="10209" spans="2:2" x14ac:dyDescent="0.2">
      <c r="B10209" s="27"/>
    </row>
    <row r="10210" spans="2:2" x14ac:dyDescent="0.2">
      <c r="B10210" s="27"/>
    </row>
    <row r="10211" spans="2:2" x14ac:dyDescent="0.2">
      <c r="B10211" s="27"/>
    </row>
    <row r="10212" spans="2:2" x14ac:dyDescent="0.2">
      <c r="B10212" s="27"/>
    </row>
    <row r="10213" spans="2:2" x14ac:dyDescent="0.2">
      <c r="B10213" s="27"/>
    </row>
    <row r="10214" spans="2:2" x14ac:dyDescent="0.2">
      <c r="B10214" s="27"/>
    </row>
    <row r="10215" spans="2:2" x14ac:dyDescent="0.2">
      <c r="B10215" s="27"/>
    </row>
    <row r="10216" spans="2:2" x14ac:dyDescent="0.2">
      <c r="B10216" s="27"/>
    </row>
    <row r="10217" spans="2:2" x14ac:dyDescent="0.2">
      <c r="B10217" s="27"/>
    </row>
    <row r="10218" spans="2:2" x14ac:dyDescent="0.2">
      <c r="B10218" s="27"/>
    </row>
    <row r="10219" spans="2:2" x14ac:dyDescent="0.2">
      <c r="B10219" s="27"/>
    </row>
    <row r="10220" spans="2:2" x14ac:dyDescent="0.2">
      <c r="B10220" s="27"/>
    </row>
    <row r="10221" spans="2:2" x14ac:dyDescent="0.2">
      <c r="B10221" s="27"/>
    </row>
    <row r="10222" spans="2:2" x14ac:dyDescent="0.2">
      <c r="B10222" s="27"/>
    </row>
    <row r="10223" spans="2:2" x14ac:dyDescent="0.2">
      <c r="B10223" s="27"/>
    </row>
    <row r="10224" spans="2:2" x14ac:dyDescent="0.2">
      <c r="B10224" s="27"/>
    </row>
    <row r="10225" spans="2:2" x14ac:dyDescent="0.2">
      <c r="B10225" s="27"/>
    </row>
    <row r="10226" spans="2:2" x14ac:dyDescent="0.2">
      <c r="B10226" s="27"/>
    </row>
    <row r="10227" spans="2:2" x14ac:dyDescent="0.2">
      <c r="B10227" s="27"/>
    </row>
    <row r="10228" spans="2:2" x14ac:dyDescent="0.2">
      <c r="B10228" s="27"/>
    </row>
    <row r="10229" spans="2:2" x14ac:dyDescent="0.2">
      <c r="B10229" s="27"/>
    </row>
    <row r="10230" spans="2:2" x14ac:dyDescent="0.2">
      <c r="B10230" s="27"/>
    </row>
    <row r="10231" spans="2:2" x14ac:dyDescent="0.2">
      <c r="B10231" s="27"/>
    </row>
    <row r="10232" spans="2:2" x14ac:dyDescent="0.2">
      <c r="B10232" s="27"/>
    </row>
    <row r="10233" spans="2:2" x14ac:dyDescent="0.2">
      <c r="B10233" s="27"/>
    </row>
    <row r="10234" spans="2:2" x14ac:dyDescent="0.2">
      <c r="B10234" s="27"/>
    </row>
    <row r="10235" spans="2:2" x14ac:dyDescent="0.2">
      <c r="B10235" s="27"/>
    </row>
    <row r="10236" spans="2:2" x14ac:dyDescent="0.2">
      <c r="B10236" s="27"/>
    </row>
    <row r="10237" spans="2:2" x14ac:dyDescent="0.2">
      <c r="B10237" s="27"/>
    </row>
    <row r="10238" spans="2:2" x14ac:dyDescent="0.2">
      <c r="B10238" s="27"/>
    </row>
    <row r="10239" spans="2:2" x14ac:dyDescent="0.2">
      <c r="B10239" s="27"/>
    </row>
    <row r="10240" spans="2:2" x14ac:dyDescent="0.2">
      <c r="B10240" s="27"/>
    </row>
    <row r="10241" spans="2:2" x14ac:dyDescent="0.2">
      <c r="B10241" s="27"/>
    </row>
    <row r="10242" spans="2:2" x14ac:dyDescent="0.2">
      <c r="B10242" s="27"/>
    </row>
    <row r="10243" spans="2:2" x14ac:dyDescent="0.2">
      <c r="B10243" s="27"/>
    </row>
    <row r="10244" spans="2:2" x14ac:dyDescent="0.2">
      <c r="B10244" s="27"/>
    </row>
    <row r="10245" spans="2:2" x14ac:dyDescent="0.2">
      <c r="B10245" s="27"/>
    </row>
    <row r="10246" spans="2:2" x14ac:dyDescent="0.2">
      <c r="B10246" s="27"/>
    </row>
    <row r="10247" spans="2:2" x14ac:dyDescent="0.2">
      <c r="B10247" s="27"/>
    </row>
    <row r="10248" spans="2:2" x14ac:dyDescent="0.2">
      <c r="B10248" s="27"/>
    </row>
    <row r="10249" spans="2:2" x14ac:dyDescent="0.2">
      <c r="B10249" s="27"/>
    </row>
    <row r="10250" spans="2:2" x14ac:dyDescent="0.2">
      <c r="B10250" s="27"/>
    </row>
    <row r="10251" spans="2:2" x14ac:dyDescent="0.2">
      <c r="B10251" s="27"/>
    </row>
    <row r="10252" spans="2:2" x14ac:dyDescent="0.2">
      <c r="B10252" s="27"/>
    </row>
    <row r="10253" spans="2:2" x14ac:dyDescent="0.2">
      <c r="B10253" s="27"/>
    </row>
    <row r="10254" spans="2:2" x14ac:dyDescent="0.2">
      <c r="B10254" s="27"/>
    </row>
    <row r="10255" spans="2:2" x14ac:dyDescent="0.2">
      <c r="B10255" s="27"/>
    </row>
    <row r="10256" spans="2:2" x14ac:dyDescent="0.2">
      <c r="B10256" s="27"/>
    </row>
    <row r="10257" spans="2:2" x14ac:dyDescent="0.2">
      <c r="B10257" s="27"/>
    </row>
    <row r="10258" spans="2:2" x14ac:dyDescent="0.2">
      <c r="B10258" s="27"/>
    </row>
    <row r="10259" spans="2:2" x14ac:dyDescent="0.2">
      <c r="B10259" s="27"/>
    </row>
    <row r="10260" spans="2:2" x14ac:dyDescent="0.2">
      <c r="B10260" s="27"/>
    </row>
    <row r="10261" spans="2:2" x14ac:dyDescent="0.2">
      <c r="B10261" s="27"/>
    </row>
    <row r="10262" spans="2:2" x14ac:dyDescent="0.2">
      <c r="B10262" s="27"/>
    </row>
    <row r="10263" spans="2:2" x14ac:dyDescent="0.2">
      <c r="B10263" s="27"/>
    </row>
    <row r="10264" spans="2:2" x14ac:dyDescent="0.2">
      <c r="B10264" s="27"/>
    </row>
    <row r="10265" spans="2:2" x14ac:dyDescent="0.2">
      <c r="B10265" s="27"/>
    </row>
    <row r="10266" spans="2:2" x14ac:dyDescent="0.2">
      <c r="B10266" s="27"/>
    </row>
    <row r="10267" spans="2:2" x14ac:dyDescent="0.2">
      <c r="B10267" s="27"/>
    </row>
    <row r="10268" spans="2:2" x14ac:dyDescent="0.2">
      <c r="B10268" s="27"/>
    </row>
    <row r="10269" spans="2:2" x14ac:dyDescent="0.2">
      <c r="B10269" s="27"/>
    </row>
    <row r="10270" spans="2:2" x14ac:dyDescent="0.2">
      <c r="B10270" s="27"/>
    </row>
    <row r="10271" spans="2:2" x14ac:dyDescent="0.2">
      <c r="B10271" s="27"/>
    </row>
    <row r="10272" spans="2:2" x14ac:dyDescent="0.2">
      <c r="B10272" s="27"/>
    </row>
    <row r="10273" spans="2:2" x14ac:dyDescent="0.2">
      <c r="B10273" s="27"/>
    </row>
    <row r="10274" spans="2:2" x14ac:dyDescent="0.2">
      <c r="B10274" s="27"/>
    </row>
    <row r="10275" spans="2:2" x14ac:dyDescent="0.2">
      <c r="B10275" s="27"/>
    </row>
    <row r="10276" spans="2:2" x14ac:dyDescent="0.2">
      <c r="B10276" s="27"/>
    </row>
    <row r="10277" spans="2:2" x14ac:dyDescent="0.2">
      <c r="B10277" s="27"/>
    </row>
    <row r="10278" spans="2:2" x14ac:dyDescent="0.2">
      <c r="B10278" s="27"/>
    </row>
    <row r="10279" spans="2:2" x14ac:dyDescent="0.2">
      <c r="B10279" s="27"/>
    </row>
    <row r="10280" spans="2:2" x14ac:dyDescent="0.2">
      <c r="B10280" s="27"/>
    </row>
    <row r="10281" spans="2:2" x14ac:dyDescent="0.2">
      <c r="B10281" s="27"/>
    </row>
    <row r="10282" spans="2:2" x14ac:dyDescent="0.2">
      <c r="B10282" s="27"/>
    </row>
    <row r="10283" spans="2:2" x14ac:dyDescent="0.2">
      <c r="B10283" s="27"/>
    </row>
    <row r="10284" spans="2:2" x14ac:dyDescent="0.2">
      <c r="B10284" s="27"/>
    </row>
    <row r="10285" spans="2:2" x14ac:dyDescent="0.2">
      <c r="B10285" s="27"/>
    </row>
    <row r="10286" spans="2:2" x14ac:dyDescent="0.2">
      <c r="B10286" s="27"/>
    </row>
    <row r="10287" spans="2:2" x14ac:dyDescent="0.2">
      <c r="B10287" s="27"/>
    </row>
    <row r="10288" spans="2:2" x14ac:dyDescent="0.2">
      <c r="B10288" s="27"/>
    </row>
    <row r="10289" spans="2:2" x14ac:dyDescent="0.2">
      <c r="B10289" s="27"/>
    </row>
    <row r="10290" spans="2:2" x14ac:dyDescent="0.2">
      <c r="B10290" s="27"/>
    </row>
    <row r="10291" spans="2:2" x14ac:dyDescent="0.2">
      <c r="B10291" s="27"/>
    </row>
    <row r="10292" spans="2:2" x14ac:dyDescent="0.2">
      <c r="B10292" s="27"/>
    </row>
    <row r="10293" spans="2:2" x14ac:dyDescent="0.2">
      <c r="B10293" s="27"/>
    </row>
    <row r="10294" spans="2:2" x14ac:dyDescent="0.2">
      <c r="B10294" s="27"/>
    </row>
    <row r="10295" spans="2:2" x14ac:dyDescent="0.2">
      <c r="B10295" s="27"/>
    </row>
    <row r="10296" spans="2:2" x14ac:dyDescent="0.2">
      <c r="B10296" s="27"/>
    </row>
    <row r="10297" spans="2:2" x14ac:dyDescent="0.2">
      <c r="B10297" s="27"/>
    </row>
    <row r="10298" spans="2:2" x14ac:dyDescent="0.2">
      <c r="B10298" s="27"/>
    </row>
    <row r="10299" spans="2:2" x14ac:dyDescent="0.2">
      <c r="B10299" s="27"/>
    </row>
    <row r="10300" spans="2:2" x14ac:dyDescent="0.2">
      <c r="B10300" s="27"/>
    </row>
    <row r="10301" spans="2:2" x14ac:dyDescent="0.2">
      <c r="B10301" s="27"/>
    </row>
    <row r="10302" spans="2:2" x14ac:dyDescent="0.2">
      <c r="B10302" s="27"/>
    </row>
    <row r="10303" spans="2:2" x14ac:dyDescent="0.2">
      <c r="B10303" s="27"/>
    </row>
    <row r="10304" spans="2:2" x14ac:dyDescent="0.2">
      <c r="B10304" s="27"/>
    </row>
    <row r="10305" spans="2:2" x14ac:dyDescent="0.2">
      <c r="B10305" s="27"/>
    </row>
    <row r="10306" spans="2:2" x14ac:dyDescent="0.2">
      <c r="B10306" s="27"/>
    </row>
    <row r="10307" spans="2:2" x14ac:dyDescent="0.2">
      <c r="B10307" s="27"/>
    </row>
    <row r="10308" spans="2:2" x14ac:dyDescent="0.2">
      <c r="B10308" s="27"/>
    </row>
    <row r="10309" spans="2:2" x14ac:dyDescent="0.2">
      <c r="B10309" s="27"/>
    </row>
    <row r="10310" spans="2:2" x14ac:dyDescent="0.2">
      <c r="B10310" s="27"/>
    </row>
    <row r="10311" spans="2:2" x14ac:dyDescent="0.2">
      <c r="B10311" s="27"/>
    </row>
    <row r="10312" spans="2:2" x14ac:dyDescent="0.2">
      <c r="B10312" s="27"/>
    </row>
    <row r="10313" spans="2:2" x14ac:dyDescent="0.2">
      <c r="B10313" s="27"/>
    </row>
    <row r="10314" spans="2:2" x14ac:dyDescent="0.2">
      <c r="B10314" s="27"/>
    </row>
    <row r="10315" spans="2:2" x14ac:dyDescent="0.2">
      <c r="B10315" s="27"/>
    </row>
    <row r="10316" spans="2:2" x14ac:dyDescent="0.2">
      <c r="B10316" s="27"/>
    </row>
    <row r="10317" spans="2:2" x14ac:dyDescent="0.2">
      <c r="B10317" s="27"/>
    </row>
    <row r="10318" spans="2:2" x14ac:dyDescent="0.2">
      <c r="B10318" s="27"/>
    </row>
    <row r="10319" spans="2:2" x14ac:dyDescent="0.2">
      <c r="B10319" s="27"/>
    </row>
    <row r="10320" spans="2:2" x14ac:dyDescent="0.2">
      <c r="B10320" s="27"/>
    </row>
    <row r="10321" spans="2:2" x14ac:dyDescent="0.2">
      <c r="B10321" s="27"/>
    </row>
    <row r="10322" spans="2:2" x14ac:dyDescent="0.2">
      <c r="B10322" s="27"/>
    </row>
    <row r="10323" spans="2:2" x14ac:dyDescent="0.2">
      <c r="B10323" s="27"/>
    </row>
    <row r="10324" spans="2:2" x14ac:dyDescent="0.2">
      <c r="B10324" s="27"/>
    </row>
    <row r="10325" spans="2:2" x14ac:dyDescent="0.2">
      <c r="B10325" s="27"/>
    </row>
    <row r="10326" spans="2:2" x14ac:dyDescent="0.2">
      <c r="B10326" s="27"/>
    </row>
    <row r="10327" spans="2:2" x14ac:dyDescent="0.2">
      <c r="B10327" s="27"/>
    </row>
    <row r="10328" spans="2:2" x14ac:dyDescent="0.2">
      <c r="B10328" s="27"/>
    </row>
    <row r="10329" spans="2:2" x14ac:dyDescent="0.2">
      <c r="B10329" s="27"/>
    </row>
    <row r="10330" spans="2:2" x14ac:dyDescent="0.2">
      <c r="B10330" s="27"/>
    </row>
    <row r="10331" spans="2:2" x14ac:dyDescent="0.2">
      <c r="B10331" s="27"/>
    </row>
    <row r="10332" spans="2:2" x14ac:dyDescent="0.2">
      <c r="B10332" s="27"/>
    </row>
    <row r="10333" spans="2:2" x14ac:dyDescent="0.2">
      <c r="B10333" s="27"/>
    </row>
    <row r="10334" spans="2:2" x14ac:dyDescent="0.2">
      <c r="B10334" s="27"/>
    </row>
    <row r="10335" spans="2:2" x14ac:dyDescent="0.2">
      <c r="B10335" s="27"/>
    </row>
    <row r="10336" spans="2:2" x14ac:dyDescent="0.2">
      <c r="B10336" s="27"/>
    </row>
    <row r="10337" spans="2:2" x14ac:dyDescent="0.2">
      <c r="B10337" s="27"/>
    </row>
    <row r="10338" spans="2:2" x14ac:dyDescent="0.2">
      <c r="B10338" s="27"/>
    </row>
    <row r="10339" spans="2:2" x14ac:dyDescent="0.2">
      <c r="B10339" s="27"/>
    </row>
    <row r="10340" spans="2:2" x14ac:dyDescent="0.2">
      <c r="B10340" s="27"/>
    </row>
    <row r="10341" spans="2:2" x14ac:dyDescent="0.2">
      <c r="B10341" s="27"/>
    </row>
    <row r="10342" spans="2:2" x14ac:dyDescent="0.2">
      <c r="B10342" s="27"/>
    </row>
    <row r="10343" spans="2:2" x14ac:dyDescent="0.2">
      <c r="B10343" s="27"/>
    </row>
    <row r="10344" spans="2:2" x14ac:dyDescent="0.2">
      <c r="B10344" s="27"/>
    </row>
    <row r="10345" spans="2:2" x14ac:dyDescent="0.2">
      <c r="B10345" s="27"/>
    </row>
    <row r="10346" spans="2:2" x14ac:dyDescent="0.2">
      <c r="B10346" s="27"/>
    </row>
    <row r="10347" spans="2:2" x14ac:dyDescent="0.2">
      <c r="B10347" s="27"/>
    </row>
    <row r="10348" spans="2:2" x14ac:dyDescent="0.2">
      <c r="B10348" s="27"/>
    </row>
    <row r="10349" spans="2:2" x14ac:dyDescent="0.2">
      <c r="B10349" s="27"/>
    </row>
    <row r="10350" spans="2:2" x14ac:dyDescent="0.2">
      <c r="B10350" s="27"/>
    </row>
    <row r="10351" spans="2:2" x14ac:dyDescent="0.2">
      <c r="B10351" s="27"/>
    </row>
    <row r="10352" spans="2:2" x14ac:dyDescent="0.2">
      <c r="B10352" s="27"/>
    </row>
    <row r="10353" spans="2:2" x14ac:dyDescent="0.2">
      <c r="B10353" s="27"/>
    </row>
    <row r="10354" spans="2:2" x14ac:dyDescent="0.2">
      <c r="B10354" s="27"/>
    </row>
    <row r="10355" spans="2:2" x14ac:dyDescent="0.2">
      <c r="B10355" s="27"/>
    </row>
    <row r="10356" spans="2:2" x14ac:dyDescent="0.2">
      <c r="B10356" s="27"/>
    </row>
    <row r="10357" spans="2:2" x14ac:dyDescent="0.2">
      <c r="B10357" s="27"/>
    </row>
    <row r="10358" spans="2:2" x14ac:dyDescent="0.2">
      <c r="B10358" s="27"/>
    </row>
    <row r="10359" spans="2:2" x14ac:dyDescent="0.2">
      <c r="B10359" s="27"/>
    </row>
    <row r="10360" spans="2:2" x14ac:dyDescent="0.2">
      <c r="B10360" s="27"/>
    </row>
    <row r="10361" spans="2:2" x14ac:dyDescent="0.2">
      <c r="B10361" s="27"/>
    </row>
    <row r="10362" spans="2:2" x14ac:dyDescent="0.2">
      <c r="B10362" s="27"/>
    </row>
    <row r="10363" spans="2:2" x14ac:dyDescent="0.2">
      <c r="B10363" s="27"/>
    </row>
    <row r="10364" spans="2:2" x14ac:dyDescent="0.2">
      <c r="B10364" s="27"/>
    </row>
    <row r="10365" spans="2:2" x14ac:dyDescent="0.2">
      <c r="B10365" s="27"/>
    </row>
    <row r="10366" spans="2:2" x14ac:dyDescent="0.2">
      <c r="B10366" s="27"/>
    </row>
    <row r="10367" spans="2:2" x14ac:dyDescent="0.2">
      <c r="B10367" s="27"/>
    </row>
    <row r="10368" spans="2:2" x14ac:dyDescent="0.2">
      <c r="B10368" s="27"/>
    </row>
    <row r="10369" spans="2:2" x14ac:dyDescent="0.2">
      <c r="B10369" s="27"/>
    </row>
    <row r="10370" spans="2:2" x14ac:dyDescent="0.2">
      <c r="B10370" s="27"/>
    </row>
    <row r="10371" spans="2:2" x14ac:dyDescent="0.2">
      <c r="B10371" s="27"/>
    </row>
    <row r="10372" spans="2:2" x14ac:dyDescent="0.2">
      <c r="B10372" s="27"/>
    </row>
    <row r="10373" spans="2:2" x14ac:dyDescent="0.2">
      <c r="B10373" s="27"/>
    </row>
    <row r="10374" spans="2:2" x14ac:dyDescent="0.2">
      <c r="B10374" s="27"/>
    </row>
    <row r="10375" spans="2:2" x14ac:dyDescent="0.2">
      <c r="B10375" s="27"/>
    </row>
    <row r="10376" spans="2:2" x14ac:dyDescent="0.2">
      <c r="B10376" s="27"/>
    </row>
    <row r="10377" spans="2:2" x14ac:dyDescent="0.2">
      <c r="B10377" s="27"/>
    </row>
    <row r="10378" spans="2:2" x14ac:dyDescent="0.2">
      <c r="B10378" s="27"/>
    </row>
    <row r="10379" spans="2:2" x14ac:dyDescent="0.2">
      <c r="B10379" s="27"/>
    </row>
    <row r="10380" spans="2:2" x14ac:dyDescent="0.2">
      <c r="B10380" s="27"/>
    </row>
    <row r="10381" spans="2:2" x14ac:dyDescent="0.2">
      <c r="B10381" s="27"/>
    </row>
    <row r="10382" spans="2:2" x14ac:dyDescent="0.2">
      <c r="B10382" s="27"/>
    </row>
    <row r="10383" spans="2:2" x14ac:dyDescent="0.2">
      <c r="B10383" s="27"/>
    </row>
    <row r="10384" spans="2:2" x14ac:dyDescent="0.2">
      <c r="B10384" s="27"/>
    </row>
    <row r="10385" spans="2:2" x14ac:dyDescent="0.2">
      <c r="B10385" s="27"/>
    </row>
    <row r="10386" spans="2:2" x14ac:dyDescent="0.2">
      <c r="B10386" s="27"/>
    </row>
    <row r="10387" spans="2:2" x14ac:dyDescent="0.2">
      <c r="B10387" s="27"/>
    </row>
    <row r="10388" spans="2:2" x14ac:dyDescent="0.2">
      <c r="B10388" s="27"/>
    </row>
    <row r="10389" spans="2:2" x14ac:dyDescent="0.2">
      <c r="B10389" s="27"/>
    </row>
    <row r="10390" spans="2:2" x14ac:dyDescent="0.2">
      <c r="B10390" s="27"/>
    </row>
    <row r="10391" spans="2:2" x14ac:dyDescent="0.2">
      <c r="B10391" s="27"/>
    </row>
    <row r="10392" spans="2:2" x14ac:dyDescent="0.2">
      <c r="B10392" s="27"/>
    </row>
    <row r="10393" spans="2:2" x14ac:dyDescent="0.2">
      <c r="B10393" s="27"/>
    </row>
    <row r="10394" spans="2:2" x14ac:dyDescent="0.2">
      <c r="B10394" s="27"/>
    </row>
    <row r="10395" spans="2:2" x14ac:dyDescent="0.2">
      <c r="B10395" s="27"/>
    </row>
    <row r="10396" spans="2:2" x14ac:dyDescent="0.2">
      <c r="B10396" s="27"/>
    </row>
    <row r="10397" spans="2:2" x14ac:dyDescent="0.2">
      <c r="B10397" s="27"/>
    </row>
    <row r="10398" spans="2:2" x14ac:dyDescent="0.2">
      <c r="B10398" s="27"/>
    </row>
    <row r="10399" spans="2:2" x14ac:dyDescent="0.2">
      <c r="B10399" s="27"/>
    </row>
    <row r="10400" spans="2:2" x14ac:dyDescent="0.2">
      <c r="B10400" s="27"/>
    </row>
    <row r="10401" spans="2:2" x14ac:dyDescent="0.2">
      <c r="B10401" s="27"/>
    </row>
    <row r="10402" spans="2:2" x14ac:dyDescent="0.2">
      <c r="B10402" s="27"/>
    </row>
    <row r="10403" spans="2:2" x14ac:dyDescent="0.2">
      <c r="B10403" s="27"/>
    </row>
    <row r="10404" spans="2:2" x14ac:dyDescent="0.2">
      <c r="B10404" s="27"/>
    </row>
    <row r="10405" spans="2:2" x14ac:dyDescent="0.2">
      <c r="B10405" s="27"/>
    </row>
    <row r="10406" spans="2:2" x14ac:dyDescent="0.2">
      <c r="B10406" s="27"/>
    </row>
    <row r="10407" spans="2:2" x14ac:dyDescent="0.2">
      <c r="B10407" s="27"/>
    </row>
    <row r="10408" spans="2:2" x14ac:dyDescent="0.2">
      <c r="B10408" s="27"/>
    </row>
    <row r="10409" spans="2:2" x14ac:dyDescent="0.2">
      <c r="B10409" s="27"/>
    </row>
    <row r="10410" spans="2:2" x14ac:dyDescent="0.2">
      <c r="B10410" s="27"/>
    </row>
    <row r="10411" spans="2:2" x14ac:dyDescent="0.2">
      <c r="B10411" s="27"/>
    </row>
    <row r="10412" spans="2:2" x14ac:dyDescent="0.2">
      <c r="B10412" s="27"/>
    </row>
    <row r="10413" spans="2:2" x14ac:dyDescent="0.2">
      <c r="B10413" s="27"/>
    </row>
    <row r="10414" spans="2:2" x14ac:dyDescent="0.2">
      <c r="B10414" s="27"/>
    </row>
    <row r="10415" spans="2:2" x14ac:dyDescent="0.2">
      <c r="B10415" s="27"/>
    </row>
    <row r="10416" spans="2:2" x14ac:dyDescent="0.2">
      <c r="B10416" s="27"/>
    </row>
    <row r="10417" spans="2:2" x14ac:dyDescent="0.2">
      <c r="B10417" s="27"/>
    </row>
    <row r="10418" spans="2:2" x14ac:dyDescent="0.2">
      <c r="B10418" s="27"/>
    </row>
    <row r="10419" spans="2:2" x14ac:dyDescent="0.2">
      <c r="B10419" s="27"/>
    </row>
    <row r="10420" spans="2:2" x14ac:dyDescent="0.2">
      <c r="B10420" s="27"/>
    </row>
    <row r="10421" spans="2:2" x14ac:dyDescent="0.2">
      <c r="B10421" s="27"/>
    </row>
    <row r="10422" spans="2:2" x14ac:dyDescent="0.2">
      <c r="B10422" s="27"/>
    </row>
    <row r="10423" spans="2:2" x14ac:dyDescent="0.2">
      <c r="B10423" s="27"/>
    </row>
    <row r="10424" spans="2:2" x14ac:dyDescent="0.2">
      <c r="B10424" s="27"/>
    </row>
    <row r="10425" spans="2:2" x14ac:dyDescent="0.2">
      <c r="B10425" s="27"/>
    </row>
    <row r="10426" spans="2:2" x14ac:dyDescent="0.2">
      <c r="B10426" s="27"/>
    </row>
    <row r="10427" spans="2:2" x14ac:dyDescent="0.2">
      <c r="B10427" s="27"/>
    </row>
    <row r="10428" spans="2:2" x14ac:dyDescent="0.2">
      <c r="B10428" s="27"/>
    </row>
    <row r="10429" spans="2:2" x14ac:dyDescent="0.2">
      <c r="B10429" s="27"/>
    </row>
    <row r="10430" spans="2:2" x14ac:dyDescent="0.2">
      <c r="B10430" s="27"/>
    </row>
    <row r="10431" spans="2:2" x14ac:dyDescent="0.2">
      <c r="B10431" s="27"/>
    </row>
    <row r="10432" spans="2:2" x14ac:dyDescent="0.2">
      <c r="B10432" s="27"/>
    </row>
    <row r="10433" spans="2:2" x14ac:dyDescent="0.2">
      <c r="B10433" s="27"/>
    </row>
    <row r="10434" spans="2:2" x14ac:dyDescent="0.2">
      <c r="B10434" s="27"/>
    </row>
    <row r="10435" spans="2:2" x14ac:dyDescent="0.2">
      <c r="B10435" s="27"/>
    </row>
    <row r="10436" spans="2:2" x14ac:dyDescent="0.2">
      <c r="B10436" s="27"/>
    </row>
    <row r="10437" spans="2:2" x14ac:dyDescent="0.2">
      <c r="B10437" s="27"/>
    </row>
    <row r="10438" spans="2:2" x14ac:dyDescent="0.2">
      <c r="B10438" s="27"/>
    </row>
    <row r="10439" spans="2:2" x14ac:dyDescent="0.2">
      <c r="B10439" s="27"/>
    </row>
    <row r="10440" spans="2:2" x14ac:dyDescent="0.2">
      <c r="B10440" s="27"/>
    </row>
    <row r="10441" spans="2:2" x14ac:dyDescent="0.2">
      <c r="B10441" s="27"/>
    </row>
    <row r="10442" spans="2:2" x14ac:dyDescent="0.2">
      <c r="B10442" s="27"/>
    </row>
    <row r="10443" spans="2:2" x14ac:dyDescent="0.2">
      <c r="B10443" s="27"/>
    </row>
    <row r="10444" spans="2:2" x14ac:dyDescent="0.2">
      <c r="B10444" s="27"/>
    </row>
    <row r="10445" spans="2:2" x14ac:dyDescent="0.2">
      <c r="B10445" s="27"/>
    </row>
    <row r="10446" spans="2:2" x14ac:dyDescent="0.2">
      <c r="B10446" s="27"/>
    </row>
    <row r="10447" spans="2:2" x14ac:dyDescent="0.2">
      <c r="B10447" s="27"/>
    </row>
    <row r="10448" spans="2:2" x14ac:dyDescent="0.2">
      <c r="B10448" s="27"/>
    </row>
    <row r="10449" spans="2:2" x14ac:dyDescent="0.2">
      <c r="B10449" s="27"/>
    </row>
    <row r="10450" spans="2:2" x14ac:dyDescent="0.2">
      <c r="B10450" s="27"/>
    </row>
    <row r="10451" spans="2:2" x14ac:dyDescent="0.2">
      <c r="B10451" s="27"/>
    </row>
    <row r="10452" spans="2:2" x14ac:dyDescent="0.2">
      <c r="B10452" s="27"/>
    </row>
    <row r="10453" spans="2:2" x14ac:dyDescent="0.2">
      <c r="B10453" s="27"/>
    </row>
    <row r="10454" spans="2:2" x14ac:dyDescent="0.2">
      <c r="B10454" s="27"/>
    </row>
    <row r="10455" spans="2:2" x14ac:dyDescent="0.2">
      <c r="B10455" s="27"/>
    </row>
    <row r="10456" spans="2:2" x14ac:dyDescent="0.2">
      <c r="B10456" s="27"/>
    </row>
    <row r="10457" spans="2:2" x14ac:dyDescent="0.2">
      <c r="B10457" s="27"/>
    </row>
    <row r="10458" spans="2:2" x14ac:dyDescent="0.2">
      <c r="B10458" s="27"/>
    </row>
    <row r="10459" spans="2:2" x14ac:dyDescent="0.2">
      <c r="B10459" s="27"/>
    </row>
    <row r="10460" spans="2:2" x14ac:dyDescent="0.2">
      <c r="B10460" s="27"/>
    </row>
    <row r="10461" spans="2:2" x14ac:dyDescent="0.2">
      <c r="B10461" s="27"/>
    </row>
    <row r="10462" spans="2:2" x14ac:dyDescent="0.2">
      <c r="B10462" s="27"/>
    </row>
    <row r="10463" spans="2:2" x14ac:dyDescent="0.2">
      <c r="B10463" s="27"/>
    </row>
    <row r="10464" spans="2:2" x14ac:dyDescent="0.2">
      <c r="B10464" s="27"/>
    </row>
    <row r="10465" spans="2:2" x14ac:dyDescent="0.2">
      <c r="B10465" s="27"/>
    </row>
    <row r="10466" spans="2:2" x14ac:dyDescent="0.2">
      <c r="B10466" s="27"/>
    </row>
    <row r="10467" spans="2:2" x14ac:dyDescent="0.2">
      <c r="B10467" s="27"/>
    </row>
    <row r="10468" spans="2:2" x14ac:dyDescent="0.2">
      <c r="B10468" s="27"/>
    </row>
    <row r="10469" spans="2:2" x14ac:dyDescent="0.2">
      <c r="B10469" s="27"/>
    </row>
    <row r="10470" spans="2:2" x14ac:dyDescent="0.2">
      <c r="B10470" s="27"/>
    </row>
    <row r="10471" spans="2:2" x14ac:dyDescent="0.2">
      <c r="B10471" s="27"/>
    </row>
    <row r="10472" spans="2:2" x14ac:dyDescent="0.2">
      <c r="B10472" s="27"/>
    </row>
    <row r="10473" spans="2:2" x14ac:dyDescent="0.2">
      <c r="B10473" s="27"/>
    </row>
    <row r="10474" spans="2:2" x14ac:dyDescent="0.2">
      <c r="B10474" s="27"/>
    </row>
    <row r="10475" spans="2:2" x14ac:dyDescent="0.2">
      <c r="B10475" s="27"/>
    </row>
    <row r="10476" spans="2:2" x14ac:dyDescent="0.2">
      <c r="B10476" s="27"/>
    </row>
    <row r="10477" spans="2:2" x14ac:dyDescent="0.2">
      <c r="B10477" s="27"/>
    </row>
    <row r="10478" spans="2:2" x14ac:dyDescent="0.2">
      <c r="B10478" s="27"/>
    </row>
    <row r="10479" spans="2:2" x14ac:dyDescent="0.2">
      <c r="B10479" s="27"/>
    </row>
    <row r="10480" spans="2:2" x14ac:dyDescent="0.2">
      <c r="B10480" s="27"/>
    </row>
    <row r="10481" spans="2:2" x14ac:dyDescent="0.2">
      <c r="B10481" s="27"/>
    </row>
    <row r="10482" spans="2:2" x14ac:dyDescent="0.2">
      <c r="B10482" s="27"/>
    </row>
    <row r="10483" spans="2:2" x14ac:dyDescent="0.2">
      <c r="B10483" s="27"/>
    </row>
    <row r="10484" spans="2:2" x14ac:dyDescent="0.2">
      <c r="B10484" s="27"/>
    </row>
    <row r="10485" spans="2:2" x14ac:dyDescent="0.2">
      <c r="B10485" s="27"/>
    </row>
    <row r="10486" spans="2:2" x14ac:dyDescent="0.2">
      <c r="B10486" s="27"/>
    </row>
    <row r="10487" spans="2:2" x14ac:dyDescent="0.2">
      <c r="B10487" s="27"/>
    </row>
    <row r="10488" spans="2:2" x14ac:dyDescent="0.2">
      <c r="B10488" s="27"/>
    </row>
    <row r="10489" spans="2:2" x14ac:dyDescent="0.2">
      <c r="B10489" s="27"/>
    </row>
    <row r="10490" spans="2:2" x14ac:dyDescent="0.2">
      <c r="B10490" s="27"/>
    </row>
    <row r="10491" spans="2:2" x14ac:dyDescent="0.2">
      <c r="B10491" s="27"/>
    </row>
    <row r="10492" spans="2:2" x14ac:dyDescent="0.2">
      <c r="B10492" s="27"/>
    </row>
    <row r="10493" spans="2:2" x14ac:dyDescent="0.2">
      <c r="B10493" s="27"/>
    </row>
    <row r="10494" spans="2:2" x14ac:dyDescent="0.2">
      <c r="B10494" s="27"/>
    </row>
    <row r="10495" spans="2:2" x14ac:dyDescent="0.2">
      <c r="B10495" s="27"/>
    </row>
    <row r="10496" spans="2:2" x14ac:dyDescent="0.2">
      <c r="B10496" s="27"/>
    </row>
    <row r="10497" spans="2:2" x14ac:dyDescent="0.2">
      <c r="B10497" s="27"/>
    </row>
    <row r="10498" spans="2:2" x14ac:dyDescent="0.2">
      <c r="B10498" s="27"/>
    </row>
    <row r="10499" spans="2:2" x14ac:dyDescent="0.2">
      <c r="B10499" s="27"/>
    </row>
    <row r="10500" spans="2:2" x14ac:dyDescent="0.2">
      <c r="B10500" s="27"/>
    </row>
    <row r="10501" spans="2:2" x14ac:dyDescent="0.2">
      <c r="B10501" s="27"/>
    </row>
    <row r="10502" spans="2:2" x14ac:dyDescent="0.2">
      <c r="B10502" s="27"/>
    </row>
    <row r="10503" spans="2:2" x14ac:dyDescent="0.2">
      <c r="B10503" s="27"/>
    </row>
    <row r="10504" spans="2:2" x14ac:dyDescent="0.2">
      <c r="B10504" s="27"/>
    </row>
    <row r="10505" spans="2:2" x14ac:dyDescent="0.2">
      <c r="B10505" s="27"/>
    </row>
    <row r="10506" spans="2:2" x14ac:dyDescent="0.2">
      <c r="B10506" s="27"/>
    </row>
    <row r="10507" spans="2:2" x14ac:dyDescent="0.2">
      <c r="B10507" s="27"/>
    </row>
    <row r="10508" spans="2:2" x14ac:dyDescent="0.2">
      <c r="B10508" s="27"/>
    </row>
    <row r="10509" spans="2:2" x14ac:dyDescent="0.2">
      <c r="B10509" s="27"/>
    </row>
    <row r="10510" spans="2:2" x14ac:dyDescent="0.2">
      <c r="B10510" s="27"/>
    </row>
    <row r="10511" spans="2:2" x14ac:dyDescent="0.2">
      <c r="B10511" s="27"/>
    </row>
    <row r="10512" spans="2:2" x14ac:dyDescent="0.2">
      <c r="B10512" s="27"/>
    </row>
    <row r="10513" spans="2:2" x14ac:dyDescent="0.2">
      <c r="B10513" s="27"/>
    </row>
    <row r="10514" spans="2:2" x14ac:dyDescent="0.2">
      <c r="B10514" s="27"/>
    </row>
    <row r="10515" spans="2:2" x14ac:dyDescent="0.2">
      <c r="B10515" s="27"/>
    </row>
    <row r="10516" spans="2:2" x14ac:dyDescent="0.2">
      <c r="B10516" s="27"/>
    </row>
    <row r="10517" spans="2:2" x14ac:dyDescent="0.2">
      <c r="B10517" s="27"/>
    </row>
    <row r="10518" spans="2:2" x14ac:dyDescent="0.2">
      <c r="B10518" s="27"/>
    </row>
    <row r="10519" spans="2:2" x14ac:dyDescent="0.2">
      <c r="B10519" s="27"/>
    </row>
    <row r="10520" spans="2:2" x14ac:dyDescent="0.2">
      <c r="B10520" s="27"/>
    </row>
    <row r="10521" spans="2:2" x14ac:dyDescent="0.2">
      <c r="B10521" s="27"/>
    </row>
    <row r="10522" spans="2:2" x14ac:dyDescent="0.2">
      <c r="B10522" s="27"/>
    </row>
    <row r="10523" spans="2:2" x14ac:dyDescent="0.2">
      <c r="B10523" s="27"/>
    </row>
    <row r="10524" spans="2:2" x14ac:dyDescent="0.2">
      <c r="B10524" s="27"/>
    </row>
    <row r="10525" spans="2:2" x14ac:dyDescent="0.2">
      <c r="B10525" s="27"/>
    </row>
    <row r="10526" spans="2:2" x14ac:dyDescent="0.2">
      <c r="B10526" s="27"/>
    </row>
    <row r="10527" spans="2:2" x14ac:dyDescent="0.2">
      <c r="B10527" s="27"/>
    </row>
    <row r="10528" spans="2:2" x14ac:dyDescent="0.2">
      <c r="B10528" s="27"/>
    </row>
    <row r="10529" spans="2:2" x14ac:dyDescent="0.2">
      <c r="B10529" s="27"/>
    </row>
    <row r="10530" spans="2:2" x14ac:dyDescent="0.2">
      <c r="B10530" s="27"/>
    </row>
    <row r="10531" spans="2:2" x14ac:dyDescent="0.2">
      <c r="B10531" s="27"/>
    </row>
    <row r="10532" spans="2:2" x14ac:dyDescent="0.2">
      <c r="B10532" s="27"/>
    </row>
    <row r="10533" spans="2:2" x14ac:dyDescent="0.2">
      <c r="B10533" s="27"/>
    </row>
    <row r="10534" spans="2:2" x14ac:dyDescent="0.2">
      <c r="B10534" s="27"/>
    </row>
    <row r="10535" spans="2:2" x14ac:dyDescent="0.2">
      <c r="B10535" s="27"/>
    </row>
    <row r="10536" spans="2:2" x14ac:dyDescent="0.2">
      <c r="B10536" s="27"/>
    </row>
    <row r="10537" spans="2:2" x14ac:dyDescent="0.2">
      <c r="B10537" s="27"/>
    </row>
    <row r="10538" spans="2:2" x14ac:dyDescent="0.2">
      <c r="B10538" s="27"/>
    </row>
    <row r="10539" spans="2:2" x14ac:dyDescent="0.2">
      <c r="B10539" s="27"/>
    </row>
    <row r="10540" spans="2:2" x14ac:dyDescent="0.2">
      <c r="B10540" s="27"/>
    </row>
    <row r="10541" spans="2:2" x14ac:dyDescent="0.2">
      <c r="B10541" s="27"/>
    </row>
    <row r="10542" spans="2:2" x14ac:dyDescent="0.2">
      <c r="B10542" s="27"/>
    </row>
    <row r="10543" spans="2:2" x14ac:dyDescent="0.2">
      <c r="B10543" s="27"/>
    </row>
    <row r="10544" spans="2:2" x14ac:dyDescent="0.2">
      <c r="B10544" s="27"/>
    </row>
    <row r="10545" spans="2:2" x14ac:dyDescent="0.2">
      <c r="B10545" s="27"/>
    </row>
    <row r="10546" spans="2:2" x14ac:dyDescent="0.2">
      <c r="B10546" s="27"/>
    </row>
    <row r="10547" spans="2:2" x14ac:dyDescent="0.2">
      <c r="B10547" s="27"/>
    </row>
    <row r="10548" spans="2:2" x14ac:dyDescent="0.2">
      <c r="B10548" s="27"/>
    </row>
    <row r="10549" spans="2:2" x14ac:dyDescent="0.2">
      <c r="B10549" s="27"/>
    </row>
    <row r="10550" spans="2:2" x14ac:dyDescent="0.2">
      <c r="B10550" s="27"/>
    </row>
    <row r="10551" spans="2:2" x14ac:dyDescent="0.2">
      <c r="B10551" s="27"/>
    </row>
    <row r="10552" spans="2:2" x14ac:dyDescent="0.2">
      <c r="B10552" s="27"/>
    </row>
    <row r="10553" spans="2:2" x14ac:dyDescent="0.2">
      <c r="B10553" s="27"/>
    </row>
    <row r="10554" spans="2:2" x14ac:dyDescent="0.2">
      <c r="B10554" s="27"/>
    </row>
    <row r="10555" spans="2:2" x14ac:dyDescent="0.2">
      <c r="B10555" s="27"/>
    </row>
    <row r="10556" spans="2:2" x14ac:dyDescent="0.2">
      <c r="B10556" s="27"/>
    </row>
    <row r="10557" spans="2:2" x14ac:dyDescent="0.2">
      <c r="B10557" s="27"/>
    </row>
    <row r="10558" spans="2:2" x14ac:dyDescent="0.2">
      <c r="B10558" s="27"/>
    </row>
    <row r="10559" spans="2:2" x14ac:dyDescent="0.2">
      <c r="B10559" s="27"/>
    </row>
    <row r="10560" spans="2:2" x14ac:dyDescent="0.2">
      <c r="B10560" s="27"/>
    </row>
    <row r="10561" spans="2:2" x14ac:dyDescent="0.2">
      <c r="B10561" s="27"/>
    </row>
    <row r="10562" spans="2:2" x14ac:dyDescent="0.2">
      <c r="B10562" s="27"/>
    </row>
    <row r="10563" spans="2:2" x14ac:dyDescent="0.2">
      <c r="B10563" s="27"/>
    </row>
    <row r="10564" spans="2:2" x14ac:dyDescent="0.2">
      <c r="B10564" s="27"/>
    </row>
    <row r="10565" spans="2:2" x14ac:dyDescent="0.2">
      <c r="B10565" s="27"/>
    </row>
    <row r="10566" spans="2:2" x14ac:dyDescent="0.2">
      <c r="B10566" s="27"/>
    </row>
    <row r="10567" spans="2:2" x14ac:dyDescent="0.2">
      <c r="B10567" s="27"/>
    </row>
    <row r="10568" spans="2:2" x14ac:dyDescent="0.2">
      <c r="B10568" s="27"/>
    </row>
    <row r="10569" spans="2:2" x14ac:dyDescent="0.2">
      <c r="B10569" s="27"/>
    </row>
    <row r="10570" spans="2:2" x14ac:dyDescent="0.2">
      <c r="B10570" s="27"/>
    </row>
    <row r="10571" spans="2:2" x14ac:dyDescent="0.2">
      <c r="B10571" s="27"/>
    </row>
    <row r="10572" spans="2:2" x14ac:dyDescent="0.2">
      <c r="B10572" s="27"/>
    </row>
    <row r="10573" spans="2:2" x14ac:dyDescent="0.2">
      <c r="B10573" s="27"/>
    </row>
    <row r="10574" spans="2:2" x14ac:dyDescent="0.2">
      <c r="B10574" s="27"/>
    </row>
    <row r="10575" spans="2:2" x14ac:dyDescent="0.2">
      <c r="B10575" s="27"/>
    </row>
    <row r="10576" spans="2:2" x14ac:dyDescent="0.2">
      <c r="B10576" s="27"/>
    </row>
    <row r="10577" spans="2:2" x14ac:dyDescent="0.2">
      <c r="B10577" s="27"/>
    </row>
    <row r="10578" spans="2:2" x14ac:dyDescent="0.2">
      <c r="B10578" s="27"/>
    </row>
    <row r="10579" spans="2:2" x14ac:dyDescent="0.2">
      <c r="B10579" s="27"/>
    </row>
    <row r="10580" spans="2:2" x14ac:dyDescent="0.2">
      <c r="B10580" s="27"/>
    </row>
    <row r="10581" spans="2:2" x14ac:dyDescent="0.2">
      <c r="B10581" s="27"/>
    </row>
    <row r="10582" spans="2:2" x14ac:dyDescent="0.2">
      <c r="B10582" s="27"/>
    </row>
    <row r="10583" spans="2:2" x14ac:dyDescent="0.2">
      <c r="B10583" s="27"/>
    </row>
    <row r="10584" spans="2:2" x14ac:dyDescent="0.2">
      <c r="B10584" s="27"/>
    </row>
    <row r="10585" spans="2:2" x14ac:dyDescent="0.2">
      <c r="B10585" s="27"/>
    </row>
    <row r="10586" spans="2:2" x14ac:dyDescent="0.2">
      <c r="B10586" s="27"/>
    </row>
    <row r="10587" spans="2:2" x14ac:dyDescent="0.2">
      <c r="B10587" s="27"/>
    </row>
    <row r="10588" spans="2:2" x14ac:dyDescent="0.2">
      <c r="B10588" s="27"/>
    </row>
    <row r="10589" spans="2:2" x14ac:dyDescent="0.2">
      <c r="B10589" s="27"/>
    </row>
    <row r="10590" spans="2:2" x14ac:dyDescent="0.2">
      <c r="B10590" s="27"/>
    </row>
    <row r="10591" spans="2:2" x14ac:dyDescent="0.2">
      <c r="B10591" s="27"/>
    </row>
    <row r="10592" spans="2:2" x14ac:dyDescent="0.2">
      <c r="B10592" s="27"/>
    </row>
    <row r="10593" spans="2:2" x14ac:dyDescent="0.2">
      <c r="B10593" s="27"/>
    </row>
    <row r="10594" spans="2:2" x14ac:dyDescent="0.2">
      <c r="B10594" s="27"/>
    </row>
    <row r="10595" spans="2:2" x14ac:dyDescent="0.2">
      <c r="B10595" s="27"/>
    </row>
    <row r="10596" spans="2:2" x14ac:dyDescent="0.2">
      <c r="B10596" s="27"/>
    </row>
    <row r="10597" spans="2:2" x14ac:dyDescent="0.2">
      <c r="B10597" s="27"/>
    </row>
    <row r="10598" spans="2:2" x14ac:dyDescent="0.2">
      <c r="B10598" s="27"/>
    </row>
    <row r="10599" spans="2:2" x14ac:dyDescent="0.2">
      <c r="B10599" s="27"/>
    </row>
    <row r="10600" spans="2:2" x14ac:dyDescent="0.2">
      <c r="B10600" s="27"/>
    </row>
    <row r="10601" spans="2:2" x14ac:dyDescent="0.2">
      <c r="B10601" s="27"/>
    </row>
    <row r="10602" spans="2:2" x14ac:dyDescent="0.2">
      <c r="B10602" s="27"/>
    </row>
    <row r="10603" spans="2:2" x14ac:dyDescent="0.2">
      <c r="B10603" s="27"/>
    </row>
    <row r="10604" spans="2:2" x14ac:dyDescent="0.2">
      <c r="B10604" s="27"/>
    </row>
    <row r="10605" spans="2:2" x14ac:dyDescent="0.2">
      <c r="B10605" s="27"/>
    </row>
    <row r="10606" spans="2:2" x14ac:dyDescent="0.2">
      <c r="B10606" s="27"/>
    </row>
    <row r="10607" spans="2:2" x14ac:dyDescent="0.2">
      <c r="B10607" s="27"/>
    </row>
    <row r="10608" spans="2:2" x14ac:dyDescent="0.2">
      <c r="B10608" s="27"/>
    </row>
    <row r="10609" spans="2:2" x14ac:dyDescent="0.2">
      <c r="B10609" s="27"/>
    </row>
    <row r="10610" spans="2:2" x14ac:dyDescent="0.2">
      <c r="B10610" s="27"/>
    </row>
    <row r="10611" spans="2:2" x14ac:dyDescent="0.2">
      <c r="B10611" s="27"/>
    </row>
    <row r="10612" spans="2:2" x14ac:dyDescent="0.2">
      <c r="B10612" s="27"/>
    </row>
    <row r="10613" spans="2:2" x14ac:dyDescent="0.2">
      <c r="B10613" s="27"/>
    </row>
    <row r="10614" spans="2:2" x14ac:dyDescent="0.2">
      <c r="B10614" s="27"/>
    </row>
    <row r="10615" spans="2:2" x14ac:dyDescent="0.2">
      <c r="B10615" s="27"/>
    </row>
    <row r="10616" spans="2:2" x14ac:dyDescent="0.2">
      <c r="B10616" s="27"/>
    </row>
    <row r="10617" spans="2:2" x14ac:dyDescent="0.2">
      <c r="B10617" s="27"/>
    </row>
    <row r="10618" spans="2:2" x14ac:dyDescent="0.2">
      <c r="B10618" s="27"/>
    </row>
    <row r="10619" spans="2:2" x14ac:dyDescent="0.2">
      <c r="B10619" s="27"/>
    </row>
    <row r="10620" spans="2:2" x14ac:dyDescent="0.2">
      <c r="B10620" s="27"/>
    </row>
    <row r="10621" spans="2:2" x14ac:dyDescent="0.2">
      <c r="B10621" s="27"/>
    </row>
    <row r="10622" spans="2:2" x14ac:dyDescent="0.2">
      <c r="B10622" s="27"/>
    </row>
    <row r="10623" spans="2:2" x14ac:dyDescent="0.2">
      <c r="B10623" s="27"/>
    </row>
    <row r="10624" spans="2:2" x14ac:dyDescent="0.2">
      <c r="B10624" s="27"/>
    </row>
    <row r="10625" spans="2:2" x14ac:dyDescent="0.2">
      <c r="B10625" s="27"/>
    </row>
    <row r="10626" spans="2:2" x14ac:dyDescent="0.2">
      <c r="B10626" s="27"/>
    </row>
    <row r="10627" spans="2:2" x14ac:dyDescent="0.2">
      <c r="B10627" s="27"/>
    </row>
    <row r="10628" spans="2:2" x14ac:dyDescent="0.2">
      <c r="B10628" s="27"/>
    </row>
    <row r="10629" spans="2:2" x14ac:dyDescent="0.2">
      <c r="B10629" s="27"/>
    </row>
    <row r="10630" spans="2:2" x14ac:dyDescent="0.2">
      <c r="B10630" s="27"/>
    </row>
    <row r="10631" spans="2:2" x14ac:dyDescent="0.2">
      <c r="B10631" s="27"/>
    </row>
    <row r="10632" spans="2:2" x14ac:dyDescent="0.2">
      <c r="B10632" s="27"/>
    </row>
    <row r="10633" spans="2:2" x14ac:dyDescent="0.2">
      <c r="B10633" s="27"/>
    </row>
    <row r="10634" spans="2:2" x14ac:dyDescent="0.2">
      <c r="B10634" s="27"/>
    </row>
    <row r="10635" spans="2:2" x14ac:dyDescent="0.2">
      <c r="B10635" s="27"/>
    </row>
    <row r="10636" spans="2:2" x14ac:dyDescent="0.2">
      <c r="B10636" s="27"/>
    </row>
    <row r="10637" spans="2:2" x14ac:dyDescent="0.2">
      <c r="B10637" s="27"/>
    </row>
    <row r="10638" spans="2:2" x14ac:dyDescent="0.2">
      <c r="B10638" s="27"/>
    </row>
    <row r="10639" spans="2:2" x14ac:dyDescent="0.2">
      <c r="B10639" s="27"/>
    </row>
    <row r="10640" spans="2:2" x14ac:dyDescent="0.2">
      <c r="B10640" s="27"/>
    </row>
    <row r="10641" spans="2:2" x14ac:dyDescent="0.2">
      <c r="B10641" s="27"/>
    </row>
    <row r="10642" spans="2:2" x14ac:dyDescent="0.2">
      <c r="B10642" s="27"/>
    </row>
    <row r="10643" spans="2:2" x14ac:dyDescent="0.2">
      <c r="B10643" s="27"/>
    </row>
    <row r="10644" spans="2:2" x14ac:dyDescent="0.2">
      <c r="B10644" s="27"/>
    </row>
    <row r="10645" spans="2:2" x14ac:dyDescent="0.2">
      <c r="B10645" s="27"/>
    </row>
    <row r="10646" spans="2:2" x14ac:dyDescent="0.2">
      <c r="B10646" s="27"/>
    </row>
    <row r="10647" spans="2:2" x14ac:dyDescent="0.2">
      <c r="B10647" s="27"/>
    </row>
    <row r="10648" spans="2:2" x14ac:dyDescent="0.2">
      <c r="B10648" s="27"/>
    </row>
    <row r="10649" spans="2:2" x14ac:dyDescent="0.2">
      <c r="B10649" s="27"/>
    </row>
    <row r="10650" spans="2:2" x14ac:dyDescent="0.2">
      <c r="B10650" s="27"/>
    </row>
    <row r="10651" spans="2:2" x14ac:dyDescent="0.2">
      <c r="B10651" s="27"/>
    </row>
    <row r="10652" spans="2:2" x14ac:dyDescent="0.2">
      <c r="B10652" s="27"/>
    </row>
    <row r="10653" spans="2:2" x14ac:dyDescent="0.2">
      <c r="B10653" s="27"/>
    </row>
    <row r="10654" spans="2:2" x14ac:dyDescent="0.2">
      <c r="B10654" s="27"/>
    </row>
    <row r="10655" spans="2:2" x14ac:dyDescent="0.2">
      <c r="B10655" s="27"/>
    </row>
    <row r="10656" spans="2:2" x14ac:dyDescent="0.2">
      <c r="B10656" s="27"/>
    </row>
    <row r="10657" spans="2:2" x14ac:dyDescent="0.2">
      <c r="B10657" s="27"/>
    </row>
    <row r="10658" spans="2:2" x14ac:dyDescent="0.2">
      <c r="B10658" s="27"/>
    </row>
    <row r="10659" spans="2:2" x14ac:dyDescent="0.2">
      <c r="B10659" s="27"/>
    </row>
    <row r="10660" spans="2:2" x14ac:dyDescent="0.2">
      <c r="B10660" s="27"/>
    </row>
    <row r="10661" spans="2:2" x14ac:dyDescent="0.2">
      <c r="B10661" s="27"/>
    </row>
    <row r="10662" spans="2:2" x14ac:dyDescent="0.2">
      <c r="B10662" s="27"/>
    </row>
    <row r="10663" spans="2:2" x14ac:dyDescent="0.2">
      <c r="B10663" s="27"/>
    </row>
    <row r="10664" spans="2:2" x14ac:dyDescent="0.2">
      <c r="B10664" s="27"/>
    </row>
    <row r="10665" spans="2:2" x14ac:dyDescent="0.2">
      <c r="B10665" s="27"/>
    </row>
    <row r="10666" spans="2:2" x14ac:dyDescent="0.2">
      <c r="B10666" s="27"/>
    </row>
    <row r="10667" spans="2:2" x14ac:dyDescent="0.2">
      <c r="B10667" s="27"/>
    </row>
    <row r="10668" spans="2:2" x14ac:dyDescent="0.2">
      <c r="B10668" s="27"/>
    </row>
    <row r="10669" spans="2:2" x14ac:dyDescent="0.2">
      <c r="B10669" s="27"/>
    </row>
    <row r="10670" spans="2:2" x14ac:dyDescent="0.2">
      <c r="B10670" s="27"/>
    </row>
    <row r="10671" spans="2:2" x14ac:dyDescent="0.2">
      <c r="B10671" s="27"/>
    </row>
    <row r="10672" spans="2:2" x14ac:dyDescent="0.2">
      <c r="B10672" s="27"/>
    </row>
    <row r="10673" spans="2:2" x14ac:dyDescent="0.2">
      <c r="B10673" s="27"/>
    </row>
    <row r="10674" spans="2:2" x14ac:dyDescent="0.2">
      <c r="B10674" s="27"/>
    </row>
    <row r="10675" spans="2:2" x14ac:dyDescent="0.2">
      <c r="B10675" s="27"/>
    </row>
    <row r="10676" spans="2:2" x14ac:dyDescent="0.2">
      <c r="B10676" s="27"/>
    </row>
    <row r="10677" spans="2:2" x14ac:dyDescent="0.2">
      <c r="B10677" s="27"/>
    </row>
    <row r="10678" spans="2:2" x14ac:dyDescent="0.2">
      <c r="B10678" s="27"/>
    </row>
    <row r="10679" spans="2:2" x14ac:dyDescent="0.2">
      <c r="B10679" s="27"/>
    </row>
    <row r="10680" spans="2:2" x14ac:dyDescent="0.2">
      <c r="B10680" s="27"/>
    </row>
    <row r="10681" spans="2:2" x14ac:dyDescent="0.2">
      <c r="B10681" s="27"/>
    </row>
    <row r="10682" spans="2:2" x14ac:dyDescent="0.2">
      <c r="B10682" s="27"/>
    </row>
    <row r="10683" spans="2:2" x14ac:dyDescent="0.2">
      <c r="B10683" s="27"/>
    </row>
    <row r="10684" spans="2:2" x14ac:dyDescent="0.2">
      <c r="B10684" s="27"/>
    </row>
    <row r="10685" spans="2:2" x14ac:dyDescent="0.2">
      <c r="B10685" s="27"/>
    </row>
    <row r="10686" spans="2:2" x14ac:dyDescent="0.2">
      <c r="B10686" s="27"/>
    </row>
    <row r="10687" spans="2:2" x14ac:dyDescent="0.2">
      <c r="B10687" s="27"/>
    </row>
    <row r="10688" spans="2:2" x14ac:dyDescent="0.2">
      <c r="B10688" s="27"/>
    </row>
    <row r="10689" spans="2:2" x14ac:dyDescent="0.2">
      <c r="B10689" s="27"/>
    </row>
    <row r="10690" spans="2:2" x14ac:dyDescent="0.2">
      <c r="B10690" s="27"/>
    </row>
    <row r="10691" spans="2:2" x14ac:dyDescent="0.2">
      <c r="B10691" s="27"/>
    </row>
    <row r="10692" spans="2:2" x14ac:dyDescent="0.2">
      <c r="B10692" s="27"/>
    </row>
    <row r="10693" spans="2:2" x14ac:dyDescent="0.2">
      <c r="B10693" s="27"/>
    </row>
    <row r="10694" spans="2:2" x14ac:dyDescent="0.2">
      <c r="B10694" s="27"/>
    </row>
    <row r="10695" spans="2:2" x14ac:dyDescent="0.2">
      <c r="B10695" s="27"/>
    </row>
    <row r="10696" spans="2:2" x14ac:dyDescent="0.2">
      <c r="B10696" s="27"/>
    </row>
    <row r="10697" spans="2:2" x14ac:dyDescent="0.2">
      <c r="B10697" s="27"/>
    </row>
    <row r="10698" spans="2:2" x14ac:dyDescent="0.2">
      <c r="B10698" s="27"/>
    </row>
    <row r="10699" spans="2:2" x14ac:dyDescent="0.2">
      <c r="B10699" s="27"/>
    </row>
    <row r="10700" spans="2:2" x14ac:dyDescent="0.2">
      <c r="B10700" s="27"/>
    </row>
    <row r="10701" spans="2:2" x14ac:dyDescent="0.2">
      <c r="B10701" s="27"/>
    </row>
    <row r="10702" spans="2:2" x14ac:dyDescent="0.2">
      <c r="B10702" s="27"/>
    </row>
    <row r="10703" spans="2:2" x14ac:dyDescent="0.2">
      <c r="B10703" s="27"/>
    </row>
    <row r="10704" spans="2:2" x14ac:dyDescent="0.2">
      <c r="B10704" s="27"/>
    </row>
    <row r="10705" spans="2:2" x14ac:dyDescent="0.2">
      <c r="B10705" s="27"/>
    </row>
    <row r="10706" spans="2:2" x14ac:dyDescent="0.2">
      <c r="B10706" s="27"/>
    </row>
    <row r="10707" spans="2:2" x14ac:dyDescent="0.2">
      <c r="B10707" s="27"/>
    </row>
    <row r="10708" spans="2:2" x14ac:dyDescent="0.2">
      <c r="B10708" s="27"/>
    </row>
    <row r="10709" spans="2:2" x14ac:dyDescent="0.2">
      <c r="B10709" s="27"/>
    </row>
    <row r="10710" spans="2:2" x14ac:dyDescent="0.2">
      <c r="B10710" s="27"/>
    </row>
    <row r="10711" spans="2:2" x14ac:dyDescent="0.2">
      <c r="B10711" s="27"/>
    </row>
    <row r="10712" spans="2:2" x14ac:dyDescent="0.2">
      <c r="B10712" s="27"/>
    </row>
    <row r="10713" spans="2:2" x14ac:dyDescent="0.2">
      <c r="B10713" s="27"/>
    </row>
    <row r="10714" spans="2:2" x14ac:dyDescent="0.2">
      <c r="B10714" s="27"/>
    </row>
    <row r="10715" spans="2:2" x14ac:dyDescent="0.2">
      <c r="B10715" s="27"/>
    </row>
    <row r="10716" spans="2:2" x14ac:dyDescent="0.2">
      <c r="B10716" s="27"/>
    </row>
    <row r="10717" spans="2:2" x14ac:dyDescent="0.2">
      <c r="B10717" s="27"/>
    </row>
    <row r="10718" spans="2:2" x14ac:dyDescent="0.2">
      <c r="B10718" s="27"/>
    </row>
    <row r="10719" spans="2:2" x14ac:dyDescent="0.2">
      <c r="B10719" s="27"/>
    </row>
    <row r="10720" spans="2:2" x14ac:dyDescent="0.2">
      <c r="B10720" s="27"/>
    </row>
    <row r="10721" spans="2:2" x14ac:dyDescent="0.2">
      <c r="B10721" s="27"/>
    </row>
    <row r="10722" spans="2:2" x14ac:dyDescent="0.2">
      <c r="B10722" s="27"/>
    </row>
    <row r="10723" spans="2:2" x14ac:dyDescent="0.2">
      <c r="B10723" s="27"/>
    </row>
    <row r="10724" spans="2:2" x14ac:dyDescent="0.2">
      <c r="B10724" s="27"/>
    </row>
    <row r="10725" spans="2:2" x14ac:dyDescent="0.2">
      <c r="B10725" s="27"/>
    </row>
    <row r="10726" spans="2:2" x14ac:dyDescent="0.2">
      <c r="B10726" s="27"/>
    </row>
    <row r="10727" spans="2:2" x14ac:dyDescent="0.2">
      <c r="B10727" s="27"/>
    </row>
    <row r="10728" spans="2:2" x14ac:dyDescent="0.2">
      <c r="B10728" s="27"/>
    </row>
    <row r="10729" spans="2:2" x14ac:dyDescent="0.2">
      <c r="B10729" s="27"/>
    </row>
    <row r="10730" spans="2:2" x14ac:dyDescent="0.2">
      <c r="B10730" s="27"/>
    </row>
    <row r="10731" spans="2:2" x14ac:dyDescent="0.2">
      <c r="B10731" s="27"/>
    </row>
    <row r="10732" spans="2:2" x14ac:dyDescent="0.2">
      <c r="B10732" s="27"/>
    </row>
    <row r="10733" spans="2:2" x14ac:dyDescent="0.2">
      <c r="B10733" s="27"/>
    </row>
    <row r="10734" spans="2:2" x14ac:dyDescent="0.2">
      <c r="B10734" s="27"/>
    </row>
    <row r="10735" spans="2:2" x14ac:dyDescent="0.2">
      <c r="B10735" s="27"/>
    </row>
    <row r="10736" spans="2:2" x14ac:dyDescent="0.2">
      <c r="B10736" s="27"/>
    </row>
    <row r="10737" spans="2:2" x14ac:dyDescent="0.2">
      <c r="B10737" s="27"/>
    </row>
    <row r="10738" spans="2:2" x14ac:dyDescent="0.2">
      <c r="B10738" s="27"/>
    </row>
    <row r="10739" spans="2:2" x14ac:dyDescent="0.2">
      <c r="B10739" s="27"/>
    </row>
    <row r="10740" spans="2:2" x14ac:dyDescent="0.2">
      <c r="B10740" s="27"/>
    </row>
    <row r="10741" spans="2:2" x14ac:dyDescent="0.2">
      <c r="B10741" s="27"/>
    </row>
    <row r="10742" spans="2:2" x14ac:dyDescent="0.2">
      <c r="B10742" s="27"/>
    </row>
    <row r="10743" spans="2:2" x14ac:dyDescent="0.2">
      <c r="B10743" s="27"/>
    </row>
    <row r="10744" spans="2:2" x14ac:dyDescent="0.2">
      <c r="B10744" s="27"/>
    </row>
    <row r="10745" spans="2:2" x14ac:dyDescent="0.2">
      <c r="B10745" s="27"/>
    </row>
    <row r="10746" spans="2:2" x14ac:dyDescent="0.2">
      <c r="B10746" s="27"/>
    </row>
    <row r="10747" spans="2:2" x14ac:dyDescent="0.2">
      <c r="B10747" s="27"/>
    </row>
    <row r="10748" spans="2:2" x14ac:dyDescent="0.2">
      <c r="B10748" s="27"/>
    </row>
    <row r="10749" spans="2:2" x14ac:dyDescent="0.2">
      <c r="B10749" s="27"/>
    </row>
    <row r="10750" spans="2:2" x14ac:dyDescent="0.2">
      <c r="B10750" s="27"/>
    </row>
    <row r="10751" spans="2:2" x14ac:dyDescent="0.2">
      <c r="B10751" s="27"/>
    </row>
    <row r="10752" spans="2:2" x14ac:dyDescent="0.2">
      <c r="B10752" s="27"/>
    </row>
    <row r="10753" spans="2:2" x14ac:dyDescent="0.2">
      <c r="B10753" s="27"/>
    </row>
    <row r="10754" spans="2:2" x14ac:dyDescent="0.2">
      <c r="B10754" s="27"/>
    </row>
    <row r="10755" spans="2:2" x14ac:dyDescent="0.2">
      <c r="B10755" s="27"/>
    </row>
    <row r="10756" spans="2:2" x14ac:dyDescent="0.2">
      <c r="B10756" s="27"/>
    </row>
    <row r="10757" spans="2:2" x14ac:dyDescent="0.2">
      <c r="B10757" s="27"/>
    </row>
    <row r="10758" spans="2:2" x14ac:dyDescent="0.2">
      <c r="B10758" s="27"/>
    </row>
    <row r="10759" spans="2:2" x14ac:dyDescent="0.2">
      <c r="B10759" s="27"/>
    </row>
    <row r="10760" spans="2:2" x14ac:dyDescent="0.2">
      <c r="B10760" s="27"/>
    </row>
    <row r="10761" spans="2:2" x14ac:dyDescent="0.2">
      <c r="B10761" s="27"/>
    </row>
    <row r="10762" spans="2:2" x14ac:dyDescent="0.2">
      <c r="B10762" s="27"/>
    </row>
    <row r="10763" spans="2:2" x14ac:dyDescent="0.2">
      <c r="B10763" s="27"/>
    </row>
    <row r="10764" spans="2:2" x14ac:dyDescent="0.2">
      <c r="B10764" s="27"/>
    </row>
    <row r="10765" spans="2:2" x14ac:dyDescent="0.2">
      <c r="B10765" s="27"/>
    </row>
    <row r="10766" spans="2:2" x14ac:dyDescent="0.2">
      <c r="B10766" s="27"/>
    </row>
    <row r="10767" spans="2:2" x14ac:dyDescent="0.2">
      <c r="B10767" s="27"/>
    </row>
    <row r="10768" spans="2:2" x14ac:dyDescent="0.2">
      <c r="B10768" s="27"/>
    </row>
    <row r="10769" spans="2:2" x14ac:dyDescent="0.2">
      <c r="B10769" s="27"/>
    </row>
    <row r="10770" spans="2:2" x14ac:dyDescent="0.2">
      <c r="B10770" s="27"/>
    </row>
    <row r="10771" spans="2:2" x14ac:dyDescent="0.2">
      <c r="B10771" s="27"/>
    </row>
    <row r="10772" spans="2:2" x14ac:dyDescent="0.2">
      <c r="B10772" s="27"/>
    </row>
    <row r="10773" spans="2:2" x14ac:dyDescent="0.2">
      <c r="B10773" s="27"/>
    </row>
    <row r="10774" spans="2:2" x14ac:dyDescent="0.2">
      <c r="B10774" s="27"/>
    </row>
    <row r="10775" spans="2:2" x14ac:dyDescent="0.2">
      <c r="B10775" s="27"/>
    </row>
    <row r="10776" spans="2:2" x14ac:dyDescent="0.2">
      <c r="B10776" s="27"/>
    </row>
    <row r="10777" spans="2:2" x14ac:dyDescent="0.2">
      <c r="B10777" s="27"/>
    </row>
    <row r="10778" spans="2:2" x14ac:dyDescent="0.2">
      <c r="B10778" s="27"/>
    </row>
    <row r="10779" spans="2:2" x14ac:dyDescent="0.2">
      <c r="B10779" s="27"/>
    </row>
    <row r="10780" spans="2:2" x14ac:dyDescent="0.2">
      <c r="B10780" s="27"/>
    </row>
    <row r="10781" spans="2:2" x14ac:dyDescent="0.2">
      <c r="B10781" s="27"/>
    </row>
    <row r="10782" spans="2:2" x14ac:dyDescent="0.2">
      <c r="B10782" s="27"/>
    </row>
    <row r="10783" spans="2:2" x14ac:dyDescent="0.2">
      <c r="B10783" s="27"/>
    </row>
    <row r="10784" spans="2:2" x14ac:dyDescent="0.2">
      <c r="B10784" s="27"/>
    </row>
    <row r="10785" spans="2:2" x14ac:dyDescent="0.2">
      <c r="B10785" s="27"/>
    </row>
    <row r="10786" spans="2:2" x14ac:dyDescent="0.2">
      <c r="B10786" s="27"/>
    </row>
    <row r="10787" spans="2:2" x14ac:dyDescent="0.2">
      <c r="B10787" s="27"/>
    </row>
    <row r="10788" spans="2:2" x14ac:dyDescent="0.2">
      <c r="B10788" s="27"/>
    </row>
    <row r="10789" spans="2:2" x14ac:dyDescent="0.2">
      <c r="B10789" s="27"/>
    </row>
    <row r="10790" spans="2:2" x14ac:dyDescent="0.2">
      <c r="B10790" s="27"/>
    </row>
    <row r="10791" spans="2:2" x14ac:dyDescent="0.2">
      <c r="B10791" s="27"/>
    </row>
    <row r="10792" spans="2:2" x14ac:dyDescent="0.2">
      <c r="B10792" s="27"/>
    </row>
    <row r="10793" spans="2:2" x14ac:dyDescent="0.2">
      <c r="B10793" s="27"/>
    </row>
    <row r="10794" spans="2:2" x14ac:dyDescent="0.2">
      <c r="B10794" s="27"/>
    </row>
    <row r="10795" spans="2:2" x14ac:dyDescent="0.2">
      <c r="B10795" s="27"/>
    </row>
    <row r="10796" spans="2:2" x14ac:dyDescent="0.2">
      <c r="B10796" s="27"/>
    </row>
    <row r="10797" spans="2:2" x14ac:dyDescent="0.2">
      <c r="B10797" s="27"/>
    </row>
    <row r="10798" spans="2:2" x14ac:dyDescent="0.2">
      <c r="B10798" s="27"/>
    </row>
    <row r="10799" spans="2:2" x14ac:dyDescent="0.2">
      <c r="B10799" s="27"/>
    </row>
    <row r="10800" spans="2:2" x14ac:dyDescent="0.2">
      <c r="B10800" s="27"/>
    </row>
    <row r="10801" spans="2:2" x14ac:dyDescent="0.2">
      <c r="B10801" s="27"/>
    </row>
    <row r="10802" spans="2:2" x14ac:dyDescent="0.2">
      <c r="B10802" s="27"/>
    </row>
    <row r="10803" spans="2:2" x14ac:dyDescent="0.2">
      <c r="B10803" s="27"/>
    </row>
    <row r="10804" spans="2:2" x14ac:dyDescent="0.2">
      <c r="B10804" s="27"/>
    </row>
    <row r="10805" spans="2:2" x14ac:dyDescent="0.2">
      <c r="B10805" s="27"/>
    </row>
    <row r="10806" spans="2:2" x14ac:dyDescent="0.2">
      <c r="B10806" s="27"/>
    </row>
    <row r="10807" spans="2:2" x14ac:dyDescent="0.2">
      <c r="B10807" s="27"/>
    </row>
    <row r="10808" spans="2:2" x14ac:dyDescent="0.2">
      <c r="B10808" s="27"/>
    </row>
    <row r="10809" spans="2:2" x14ac:dyDescent="0.2">
      <c r="B10809" s="27"/>
    </row>
    <row r="10810" spans="2:2" x14ac:dyDescent="0.2">
      <c r="B10810" s="27"/>
    </row>
    <row r="10811" spans="2:2" x14ac:dyDescent="0.2">
      <c r="B10811" s="27"/>
    </row>
    <row r="10812" spans="2:2" x14ac:dyDescent="0.2">
      <c r="B10812" s="27"/>
    </row>
    <row r="10813" spans="2:2" x14ac:dyDescent="0.2">
      <c r="B10813" s="27"/>
    </row>
    <row r="10814" spans="2:2" x14ac:dyDescent="0.2">
      <c r="B10814" s="27"/>
    </row>
    <row r="10815" spans="2:2" x14ac:dyDescent="0.2">
      <c r="B10815" s="27"/>
    </row>
    <row r="10816" spans="2:2" x14ac:dyDescent="0.2">
      <c r="B10816" s="27"/>
    </row>
    <row r="10817" spans="2:2" x14ac:dyDescent="0.2">
      <c r="B10817" s="27"/>
    </row>
    <row r="10818" spans="2:2" x14ac:dyDescent="0.2">
      <c r="B10818" s="27"/>
    </row>
    <row r="10819" spans="2:2" x14ac:dyDescent="0.2">
      <c r="B10819" s="27"/>
    </row>
    <row r="10820" spans="2:2" x14ac:dyDescent="0.2">
      <c r="B10820" s="27"/>
    </row>
    <row r="10821" spans="2:2" x14ac:dyDescent="0.2">
      <c r="B10821" s="27"/>
    </row>
    <row r="10822" spans="2:2" x14ac:dyDescent="0.2">
      <c r="B10822" s="27"/>
    </row>
    <row r="10823" spans="2:2" x14ac:dyDescent="0.2">
      <c r="B10823" s="27"/>
    </row>
    <row r="10824" spans="2:2" x14ac:dyDescent="0.2">
      <c r="B10824" s="27"/>
    </row>
    <row r="10825" spans="2:2" x14ac:dyDescent="0.2">
      <c r="B10825" s="27"/>
    </row>
    <row r="10826" spans="2:2" x14ac:dyDescent="0.2">
      <c r="B10826" s="27"/>
    </row>
    <row r="10827" spans="2:2" x14ac:dyDescent="0.2">
      <c r="B10827" s="27"/>
    </row>
    <row r="10828" spans="2:2" x14ac:dyDescent="0.2">
      <c r="B10828" s="27"/>
    </row>
    <row r="10829" spans="2:2" x14ac:dyDescent="0.2">
      <c r="B10829" s="27"/>
    </row>
    <row r="10830" spans="2:2" x14ac:dyDescent="0.2">
      <c r="B10830" s="27"/>
    </row>
    <row r="10831" spans="2:2" x14ac:dyDescent="0.2">
      <c r="B10831" s="27"/>
    </row>
    <row r="10832" spans="2:2" x14ac:dyDescent="0.2">
      <c r="B10832" s="27"/>
    </row>
    <row r="10833" spans="2:2" x14ac:dyDescent="0.2">
      <c r="B10833" s="27"/>
    </row>
    <row r="10834" spans="2:2" x14ac:dyDescent="0.2">
      <c r="B10834" s="27"/>
    </row>
    <row r="10835" spans="2:2" x14ac:dyDescent="0.2">
      <c r="B10835" s="27"/>
    </row>
    <row r="10836" spans="2:2" x14ac:dyDescent="0.2">
      <c r="B10836" s="27"/>
    </row>
    <row r="10837" spans="2:2" x14ac:dyDescent="0.2">
      <c r="B10837" s="27"/>
    </row>
    <row r="10838" spans="2:2" x14ac:dyDescent="0.2">
      <c r="B10838" s="27"/>
    </row>
    <row r="10839" spans="2:2" x14ac:dyDescent="0.2">
      <c r="B10839" s="27"/>
    </row>
    <row r="10840" spans="2:2" x14ac:dyDescent="0.2">
      <c r="B10840" s="27"/>
    </row>
    <row r="10841" spans="2:2" x14ac:dyDescent="0.2">
      <c r="B10841" s="27"/>
    </row>
    <row r="10842" spans="2:2" x14ac:dyDescent="0.2">
      <c r="B10842" s="27"/>
    </row>
    <row r="10843" spans="2:2" x14ac:dyDescent="0.2">
      <c r="B10843" s="27"/>
    </row>
    <row r="10844" spans="2:2" x14ac:dyDescent="0.2">
      <c r="B10844" s="27"/>
    </row>
    <row r="10845" spans="2:2" x14ac:dyDescent="0.2">
      <c r="B10845" s="27"/>
    </row>
    <row r="10846" spans="2:2" x14ac:dyDescent="0.2">
      <c r="B10846" s="27"/>
    </row>
    <row r="10847" spans="2:2" x14ac:dyDescent="0.2">
      <c r="B10847" s="27"/>
    </row>
    <row r="10848" spans="2:2" x14ac:dyDescent="0.2">
      <c r="B10848" s="27"/>
    </row>
    <row r="10849" spans="2:2" x14ac:dyDescent="0.2">
      <c r="B10849" s="27"/>
    </row>
    <row r="10850" spans="2:2" x14ac:dyDescent="0.2">
      <c r="B10850" s="27"/>
    </row>
    <row r="10851" spans="2:2" x14ac:dyDescent="0.2">
      <c r="B10851" s="27"/>
    </row>
    <row r="10852" spans="2:2" x14ac:dyDescent="0.2">
      <c r="B10852" s="27"/>
    </row>
    <row r="10853" spans="2:2" x14ac:dyDescent="0.2">
      <c r="B10853" s="27"/>
    </row>
    <row r="10854" spans="2:2" x14ac:dyDescent="0.2">
      <c r="B10854" s="27"/>
    </row>
    <row r="10855" spans="2:2" x14ac:dyDescent="0.2">
      <c r="B10855" s="27"/>
    </row>
    <row r="10856" spans="2:2" x14ac:dyDescent="0.2">
      <c r="B10856" s="27"/>
    </row>
    <row r="10857" spans="2:2" x14ac:dyDescent="0.2">
      <c r="B10857" s="27"/>
    </row>
    <row r="10858" spans="2:2" x14ac:dyDescent="0.2">
      <c r="B10858" s="27"/>
    </row>
    <row r="10859" spans="2:2" x14ac:dyDescent="0.2">
      <c r="B10859" s="27"/>
    </row>
    <row r="10860" spans="2:2" x14ac:dyDescent="0.2">
      <c r="B10860" s="27"/>
    </row>
    <row r="10861" spans="2:2" x14ac:dyDescent="0.2">
      <c r="B10861" s="27"/>
    </row>
    <row r="10862" spans="2:2" x14ac:dyDescent="0.2">
      <c r="B10862" s="27"/>
    </row>
    <row r="10863" spans="2:2" x14ac:dyDescent="0.2">
      <c r="B10863" s="27"/>
    </row>
    <row r="10864" spans="2:2" x14ac:dyDescent="0.2">
      <c r="B10864" s="27"/>
    </row>
    <row r="10865" spans="2:2" x14ac:dyDescent="0.2">
      <c r="B10865" s="27"/>
    </row>
    <row r="10866" spans="2:2" x14ac:dyDescent="0.2">
      <c r="B10866" s="27"/>
    </row>
    <row r="10867" spans="2:2" x14ac:dyDescent="0.2">
      <c r="B10867" s="27"/>
    </row>
    <row r="10868" spans="2:2" x14ac:dyDescent="0.2">
      <c r="B10868" s="27"/>
    </row>
    <row r="10869" spans="2:2" x14ac:dyDescent="0.2">
      <c r="B10869" s="27"/>
    </row>
    <row r="10870" spans="2:2" x14ac:dyDescent="0.2">
      <c r="B10870" s="27"/>
    </row>
    <row r="10871" spans="2:2" x14ac:dyDescent="0.2">
      <c r="B10871" s="27"/>
    </row>
    <row r="10872" spans="2:2" x14ac:dyDescent="0.2">
      <c r="B10872" s="27"/>
    </row>
    <row r="10873" spans="2:2" x14ac:dyDescent="0.2">
      <c r="B10873" s="27"/>
    </row>
    <row r="10874" spans="2:2" x14ac:dyDescent="0.2">
      <c r="B10874" s="27"/>
    </row>
    <row r="10875" spans="2:2" x14ac:dyDescent="0.2">
      <c r="B10875" s="27"/>
    </row>
    <row r="10876" spans="2:2" x14ac:dyDescent="0.2">
      <c r="B10876" s="27"/>
    </row>
    <row r="10877" spans="2:2" x14ac:dyDescent="0.2">
      <c r="B10877" s="27"/>
    </row>
    <row r="10878" spans="2:2" x14ac:dyDescent="0.2">
      <c r="B10878" s="27"/>
    </row>
    <row r="10879" spans="2:2" x14ac:dyDescent="0.2">
      <c r="B10879" s="27"/>
    </row>
    <row r="10880" spans="2:2" x14ac:dyDescent="0.2">
      <c r="B10880" s="27"/>
    </row>
    <row r="10881" spans="2:2" x14ac:dyDescent="0.2">
      <c r="B10881" s="27"/>
    </row>
    <row r="10882" spans="2:2" x14ac:dyDescent="0.2">
      <c r="B10882" s="27"/>
    </row>
    <row r="10883" spans="2:2" x14ac:dyDescent="0.2">
      <c r="B10883" s="27"/>
    </row>
    <row r="10884" spans="2:2" x14ac:dyDescent="0.2">
      <c r="B10884" s="27"/>
    </row>
    <row r="10885" spans="2:2" x14ac:dyDescent="0.2">
      <c r="B10885" s="27"/>
    </row>
    <row r="10886" spans="2:2" x14ac:dyDescent="0.2">
      <c r="B10886" s="27"/>
    </row>
    <row r="10887" spans="2:2" x14ac:dyDescent="0.2">
      <c r="B10887" s="27"/>
    </row>
    <row r="10888" spans="2:2" x14ac:dyDescent="0.2">
      <c r="B10888" s="27"/>
    </row>
    <row r="10889" spans="2:2" x14ac:dyDescent="0.2">
      <c r="B10889" s="27"/>
    </row>
    <row r="10890" spans="2:2" x14ac:dyDescent="0.2">
      <c r="B10890" s="27"/>
    </row>
    <row r="10891" spans="2:2" x14ac:dyDescent="0.2">
      <c r="B10891" s="27"/>
    </row>
    <row r="10892" spans="2:2" x14ac:dyDescent="0.2">
      <c r="B10892" s="27"/>
    </row>
    <row r="10893" spans="2:2" x14ac:dyDescent="0.2">
      <c r="B10893" s="27"/>
    </row>
    <row r="10894" spans="2:2" x14ac:dyDescent="0.2">
      <c r="B10894" s="27"/>
    </row>
    <row r="10895" spans="2:2" x14ac:dyDescent="0.2">
      <c r="B10895" s="27"/>
    </row>
    <row r="10896" spans="2:2" x14ac:dyDescent="0.2">
      <c r="B10896" s="27"/>
    </row>
    <row r="10897" spans="2:2" x14ac:dyDescent="0.2">
      <c r="B10897" s="27"/>
    </row>
    <row r="10898" spans="2:2" x14ac:dyDescent="0.2">
      <c r="B10898" s="27"/>
    </row>
    <row r="10899" spans="2:2" x14ac:dyDescent="0.2">
      <c r="B10899" s="27"/>
    </row>
    <row r="10900" spans="2:2" x14ac:dyDescent="0.2">
      <c r="B10900" s="27"/>
    </row>
    <row r="10901" spans="2:2" x14ac:dyDescent="0.2">
      <c r="B10901" s="27"/>
    </row>
    <row r="10902" spans="2:2" x14ac:dyDescent="0.2">
      <c r="B10902" s="27"/>
    </row>
    <row r="10903" spans="2:2" x14ac:dyDescent="0.2">
      <c r="B10903" s="27"/>
    </row>
    <row r="10904" spans="2:2" x14ac:dyDescent="0.2">
      <c r="B10904" s="27"/>
    </row>
    <row r="10905" spans="2:2" x14ac:dyDescent="0.2">
      <c r="B10905" s="27"/>
    </row>
    <row r="10906" spans="2:2" x14ac:dyDescent="0.2">
      <c r="B10906" s="27"/>
    </row>
    <row r="10907" spans="2:2" x14ac:dyDescent="0.2">
      <c r="B10907" s="27"/>
    </row>
    <row r="10908" spans="2:2" x14ac:dyDescent="0.2">
      <c r="B10908" s="27"/>
    </row>
    <row r="10909" spans="2:2" x14ac:dyDescent="0.2">
      <c r="B10909" s="27"/>
    </row>
    <row r="10910" spans="2:2" x14ac:dyDescent="0.2">
      <c r="B10910" s="27"/>
    </row>
    <row r="10911" spans="2:2" x14ac:dyDescent="0.2">
      <c r="B10911" s="27"/>
    </row>
    <row r="10912" spans="2:2" x14ac:dyDescent="0.2">
      <c r="B10912" s="27"/>
    </row>
    <row r="10913" spans="2:2" x14ac:dyDescent="0.2">
      <c r="B10913" s="27"/>
    </row>
    <row r="10914" spans="2:2" x14ac:dyDescent="0.2">
      <c r="B10914" s="27"/>
    </row>
    <row r="10915" spans="2:2" x14ac:dyDescent="0.2">
      <c r="B10915" s="27"/>
    </row>
    <row r="10916" spans="2:2" x14ac:dyDescent="0.2">
      <c r="B10916" s="27"/>
    </row>
    <row r="10917" spans="2:2" x14ac:dyDescent="0.2">
      <c r="B10917" s="27"/>
    </row>
    <row r="10918" spans="2:2" x14ac:dyDescent="0.2">
      <c r="B10918" s="27"/>
    </row>
    <row r="10919" spans="2:2" x14ac:dyDescent="0.2">
      <c r="B10919" s="27"/>
    </row>
    <row r="10920" spans="2:2" x14ac:dyDescent="0.2">
      <c r="B10920" s="27"/>
    </row>
    <row r="10921" spans="2:2" x14ac:dyDescent="0.2">
      <c r="B10921" s="27"/>
    </row>
    <row r="10922" spans="2:2" x14ac:dyDescent="0.2">
      <c r="B10922" s="27"/>
    </row>
    <row r="10923" spans="2:2" x14ac:dyDescent="0.2">
      <c r="B10923" s="27"/>
    </row>
    <row r="10924" spans="2:2" x14ac:dyDescent="0.2">
      <c r="B10924" s="27"/>
    </row>
    <row r="10925" spans="2:2" x14ac:dyDescent="0.2">
      <c r="B10925" s="27"/>
    </row>
    <row r="10926" spans="2:2" x14ac:dyDescent="0.2">
      <c r="B10926" s="27"/>
    </row>
    <row r="10927" spans="2:2" x14ac:dyDescent="0.2">
      <c r="B10927" s="27"/>
    </row>
    <row r="10928" spans="2:2" x14ac:dyDescent="0.2">
      <c r="B10928" s="27"/>
    </row>
    <row r="10929" spans="2:2" x14ac:dyDescent="0.2">
      <c r="B10929" s="27"/>
    </row>
    <row r="10930" spans="2:2" x14ac:dyDescent="0.2">
      <c r="B10930" s="27"/>
    </row>
    <row r="10931" spans="2:2" x14ac:dyDescent="0.2">
      <c r="B10931" s="27"/>
    </row>
    <row r="10932" spans="2:2" x14ac:dyDescent="0.2">
      <c r="B10932" s="27"/>
    </row>
    <row r="10933" spans="2:2" x14ac:dyDescent="0.2">
      <c r="B10933" s="27"/>
    </row>
    <row r="10934" spans="2:2" x14ac:dyDescent="0.2">
      <c r="B10934" s="27"/>
    </row>
    <row r="10935" spans="2:2" x14ac:dyDescent="0.2">
      <c r="B10935" s="27"/>
    </row>
    <row r="10936" spans="2:2" x14ac:dyDescent="0.2">
      <c r="B10936" s="27"/>
    </row>
    <row r="10937" spans="2:2" x14ac:dyDescent="0.2">
      <c r="B10937" s="27"/>
    </row>
    <row r="10938" spans="2:2" x14ac:dyDescent="0.2">
      <c r="B10938" s="27"/>
    </row>
    <row r="10939" spans="2:2" x14ac:dyDescent="0.2">
      <c r="B10939" s="27"/>
    </row>
    <row r="10940" spans="2:2" x14ac:dyDescent="0.2">
      <c r="B10940" s="27"/>
    </row>
    <row r="10941" spans="2:2" x14ac:dyDescent="0.2">
      <c r="B10941" s="27"/>
    </row>
    <row r="10942" spans="2:2" x14ac:dyDescent="0.2">
      <c r="B10942" s="27"/>
    </row>
    <row r="10943" spans="2:2" x14ac:dyDescent="0.2">
      <c r="B10943" s="27"/>
    </row>
    <row r="10944" spans="2:2" x14ac:dyDescent="0.2">
      <c r="B10944" s="27"/>
    </row>
    <row r="10945" spans="2:2" x14ac:dyDescent="0.2">
      <c r="B10945" s="27"/>
    </row>
    <row r="10946" spans="2:2" x14ac:dyDescent="0.2">
      <c r="B10946" s="27"/>
    </row>
    <row r="10947" spans="2:2" x14ac:dyDescent="0.2">
      <c r="B10947" s="27"/>
    </row>
    <row r="10948" spans="2:2" x14ac:dyDescent="0.2">
      <c r="B10948" s="27"/>
    </row>
    <row r="10949" spans="2:2" x14ac:dyDescent="0.2">
      <c r="B10949" s="27"/>
    </row>
    <row r="10950" spans="2:2" x14ac:dyDescent="0.2">
      <c r="B10950" s="27"/>
    </row>
    <row r="10951" spans="2:2" x14ac:dyDescent="0.2">
      <c r="B10951" s="27"/>
    </row>
    <row r="10952" spans="2:2" x14ac:dyDescent="0.2">
      <c r="B10952" s="27"/>
    </row>
    <row r="10953" spans="2:2" x14ac:dyDescent="0.2">
      <c r="B10953" s="27"/>
    </row>
    <row r="10954" spans="2:2" x14ac:dyDescent="0.2">
      <c r="B10954" s="27"/>
    </row>
    <row r="10955" spans="2:2" x14ac:dyDescent="0.2">
      <c r="B10955" s="27"/>
    </row>
    <row r="10956" spans="2:2" x14ac:dyDescent="0.2">
      <c r="B10956" s="27"/>
    </row>
    <row r="10957" spans="2:2" x14ac:dyDescent="0.2">
      <c r="B10957" s="27"/>
    </row>
    <row r="10958" spans="2:2" x14ac:dyDescent="0.2">
      <c r="B10958" s="27"/>
    </row>
    <row r="10959" spans="2:2" x14ac:dyDescent="0.2">
      <c r="B10959" s="27"/>
    </row>
    <row r="10960" spans="2:2" x14ac:dyDescent="0.2">
      <c r="B10960" s="27"/>
    </row>
    <row r="10961" spans="2:2" x14ac:dyDescent="0.2">
      <c r="B10961" s="27"/>
    </row>
    <row r="10962" spans="2:2" x14ac:dyDescent="0.2">
      <c r="B10962" s="27"/>
    </row>
    <row r="10963" spans="2:2" x14ac:dyDescent="0.2">
      <c r="B10963" s="27"/>
    </row>
    <row r="10964" spans="2:2" x14ac:dyDescent="0.2">
      <c r="B10964" s="27"/>
    </row>
    <row r="10965" spans="2:2" x14ac:dyDescent="0.2">
      <c r="B10965" s="27"/>
    </row>
    <row r="10966" spans="2:2" x14ac:dyDescent="0.2">
      <c r="B10966" s="27"/>
    </row>
    <row r="10967" spans="2:2" x14ac:dyDescent="0.2">
      <c r="B10967" s="27"/>
    </row>
    <row r="10968" spans="2:2" x14ac:dyDescent="0.2">
      <c r="B10968" s="27"/>
    </row>
    <row r="10969" spans="2:2" x14ac:dyDescent="0.2">
      <c r="B10969" s="27"/>
    </row>
    <row r="10970" spans="2:2" x14ac:dyDescent="0.2">
      <c r="B10970" s="27"/>
    </row>
    <row r="10971" spans="2:2" x14ac:dyDescent="0.2">
      <c r="B10971" s="27"/>
    </row>
    <row r="10972" spans="2:2" x14ac:dyDescent="0.2">
      <c r="B10972" s="27"/>
    </row>
    <row r="10973" spans="2:2" x14ac:dyDescent="0.2">
      <c r="B10973" s="27"/>
    </row>
    <row r="10974" spans="2:2" x14ac:dyDescent="0.2">
      <c r="B10974" s="27"/>
    </row>
    <row r="10975" spans="2:2" x14ac:dyDescent="0.2">
      <c r="B10975" s="27"/>
    </row>
    <row r="10976" spans="2:2" x14ac:dyDescent="0.2">
      <c r="B10976" s="27"/>
    </row>
    <row r="10977" spans="2:2" x14ac:dyDescent="0.2">
      <c r="B10977" s="27"/>
    </row>
    <row r="10978" spans="2:2" x14ac:dyDescent="0.2">
      <c r="B10978" s="27"/>
    </row>
    <row r="10979" spans="2:2" x14ac:dyDescent="0.2">
      <c r="B10979" s="27"/>
    </row>
    <row r="10980" spans="2:2" x14ac:dyDescent="0.2">
      <c r="B10980" s="27"/>
    </row>
    <row r="10981" spans="2:2" x14ac:dyDescent="0.2">
      <c r="B10981" s="27"/>
    </row>
    <row r="10982" spans="2:2" x14ac:dyDescent="0.2">
      <c r="B10982" s="27"/>
    </row>
    <row r="10983" spans="2:2" x14ac:dyDescent="0.2">
      <c r="B10983" s="27"/>
    </row>
    <row r="10984" spans="2:2" x14ac:dyDescent="0.2">
      <c r="B10984" s="27"/>
    </row>
    <row r="10985" spans="2:2" x14ac:dyDescent="0.2">
      <c r="B10985" s="27"/>
    </row>
    <row r="10986" spans="2:2" x14ac:dyDescent="0.2">
      <c r="B10986" s="27"/>
    </row>
    <row r="10987" spans="2:2" x14ac:dyDescent="0.2">
      <c r="B10987" s="27"/>
    </row>
    <row r="10988" spans="2:2" x14ac:dyDescent="0.2">
      <c r="B10988" s="27"/>
    </row>
    <row r="10989" spans="2:2" x14ac:dyDescent="0.2">
      <c r="B10989" s="27"/>
    </row>
    <row r="10990" spans="2:2" x14ac:dyDescent="0.2">
      <c r="B10990" s="27"/>
    </row>
    <row r="10991" spans="2:2" x14ac:dyDescent="0.2">
      <c r="B10991" s="27"/>
    </row>
    <row r="10992" spans="2:2" x14ac:dyDescent="0.2">
      <c r="B10992" s="27"/>
    </row>
    <row r="10993" spans="2:2" x14ac:dyDescent="0.2">
      <c r="B10993" s="27"/>
    </row>
    <row r="10994" spans="2:2" x14ac:dyDescent="0.2">
      <c r="B10994" s="27"/>
    </row>
    <row r="10995" spans="2:2" x14ac:dyDescent="0.2">
      <c r="B10995" s="27"/>
    </row>
    <row r="10996" spans="2:2" x14ac:dyDescent="0.2">
      <c r="B10996" s="27"/>
    </row>
    <row r="10997" spans="2:2" x14ac:dyDescent="0.2">
      <c r="B10997" s="27"/>
    </row>
    <row r="10998" spans="2:2" x14ac:dyDescent="0.2">
      <c r="B10998" s="27"/>
    </row>
    <row r="10999" spans="2:2" x14ac:dyDescent="0.2">
      <c r="B10999" s="27"/>
    </row>
    <row r="11000" spans="2:2" x14ac:dyDescent="0.2">
      <c r="B11000" s="27"/>
    </row>
    <row r="11001" spans="2:2" x14ac:dyDescent="0.2">
      <c r="B11001" s="27"/>
    </row>
    <row r="11002" spans="2:2" x14ac:dyDescent="0.2">
      <c r="B11002" s="27"/>
    </row>
    <row r="11003" spans="2:2" x14ac:dyDescent="0.2">
      <c r="B11003" s="27"/>
    </row>
    <row r="11004" spans="2:2" x14ac:dyDescent="0.2">
      <c r="B11004" s="27"/>
    </row>
    <row r="11005" spans="2:2" x14ac:dyDescent="0.2">
      <c r="B11005" s="27"/>
    </row>
    <row r="11006" spans="2:2" x14ac:dyDescent="0.2">
      <c r="B11006" s="27"/>
    </row>
    <row r="11007" spans="2:2" x14ac:dyDescent="0.2">
      <c r="B11007" s="27"/>
    </row>
    <row r="11008" spans="2:2" x14ac:dyDescent="0.2">
      <c r="B11008" s="27"/>
    </row>
    <row r="11009" spans="2:2" x14ac:dyDescent="0.2">
      <c r="B11009" s="27"/>
    </row>
    <row r="11010" spans="2:2" x14ac:dyDescent="0.2">
      <c r="B11010" s="27"/>
    </row>
    <row r="11011" spans="2:2" x14ac:dyDescent="0.2">
      <c r="B11011" s="27"/>
    </row>
    <row r="11012" spans="2:2" x14ac:dyDescent="0.2">
      <c r="B11012" s="27"/>
    </row>
    <row r="11013" spans="2:2" x14ac:dyDescent="0.2">
      <c r="B11013" s="27"/>
    </row>
    <row r="11014" spans="2:2" x14ac:dyDescent="0.2">
      <c r="B11014" s="27"/>
    </row>
    <row r="11015" spans="2:2" x14ac:dyDescent="0.2">
      <c r="B11015" s="27"/>
    </row>
    <row r="11016" spans="2:2" x14ac:dyDescent="0.2">
      <c r="B11016" s="27"/>
    </row>
    <row r="11017" spans="2:2" x14ac:dyDescent="0.2">
      <c r="B11017" s="27"/>
    </row>
    <row r="11018" spans="2:2" x14ac:dyDescent="0.2">
      <c r="B11018" s="27"/>
    </row>
    <row r="11019" spans="2:2" x14ac:dyDescent="0.2">
      <c r="B11019" s="27"/>
    </row>
    <row r="11020" spans="2:2" x14ac:dyDescent="0.2">
      <c r="B11020" s="27"/>
    </row>
    <row r="11021" spans="2:2" x14ac:dyDescent="0.2">
      <c r="B11021" s="27"/>
    </row>
    <row r="11022" spans="2:2" x14ac:dyDescent="0.2">
      <c r="B11022" s="27"/>
    </row>
    <row r="11023" spans="2:2" x14ac:dyDescent="0.2">
      <c r="B11023" s="27"/>
    </row>
    <row r="11024" spans="2:2" x14ac:dyDescent="0.2">
      <c r="B11024" s="27"/>
    </row>
    <row r="11025" spans="2:2" x14ac:dyDescent="0.2">
      <c r="B11025" s="27"/>
    </row>
    <row r="11026" spans="2:2" x14ac:dyDescent="0.2">
      <c r="B11026" s="27"/>
    </row>
    <row r="11027" spans="2:2" x14ac:dyDescent="0.2">
      <c r="B11027" s="27"/>
    </row>
    <row r="11028" spans="2:2" x14ac:dyDescent="0.2">
      <c r="B11028" s="27"/>
    </row>
    <row r="11029" spans="2:2" x14ac:dyDescent="0.2">
      <c r="B11029" s="27"/>
    </row>
    <row r="11030" spans="2:2" x14ac:dyDescent="0.2">
      <c r="B11030" s="27"/>
    </row>
    <row r="11031" spans="2:2" x14ac:dyDescent="0.2">
      <c r="B11031" s="27"/>
    </row>
    <row r="11032" spans="2:2" x14ac:dyDescent="0.2">
      <c r="B11032" s="27"/>
    </row>
    <row r="11033" spans="2:2" x14ac:dyDescent="0.2">
      <c r="B11033" s="27"/>
    </row>
    <row r="11034" spans="2:2" x14ac:dyDescent="0.2">
      <c r="B11034" s="27"/>
    </row>
    <row r="11035" spans="2:2" x14ac:dyDescent="0.2">
      <c r="B11035" s="27"/>
    </row>
    <row r="11036" spans="2:2" x14ac:dyDescent="0.2">
      <c r="B11036" s="27"/>
    </row>
    <row r="11037" spans="2:2" x14ac:dyDescent="0.2">
      <c r="B11037" s="27"/>
    </row>
    <row r="11038" spans="2:2" x14ac:dyDescent="0.2">
      <c r="B11038" s="27"/>
    </row>
    <row r="11039" spans="2:2" x14ac:dyDescent="0.2">
      <c r="B11039" s="27"/>
    </row>
    <row r="11040" spans="2:2" x14ac:dyDescent="0.2">
      <c r="B11040" s="27"/>
    </row>
    <row r="11041" spans="2:2" x14ac:dyDescent="0.2">
      <c r="B11041" s="27"/>
    </row>
    <row r="11042" spans="2:2" x14ac:dyDescent="0.2">
      <c r="B11042" s="27"/>
    </row>
    <row r="11043" spans="2:2" x14ac:dyDescent="0.2">
      <c r="B11043" s="27"/>
    </row>
    <row r="11044" spans="2:2" x14ac:dyDescent="0.2">
      <c r="B11044" s="27"/>
    </row>
    <row r="11045" spans="2:2" x14ac:dyDescent="0.2">
      <c r="B11045" s="27"/>
    </row>
    <row r="11046" spans="2:2" x14ac:dyDescent="0.2">
      <c r="B11046" s="27"/>
    </row>
    <row r="11047" spans="2:2" x14ac:dyDescent="0.2">
      <c r="B11047" s="27"/>
    </row>
    <row r="11048" spans="2:2" x14ac:dyDescent="0.2">
      <c r="B11048" s="27"/>
    </row>
    <row r="11049" spans="2:2" x14ac:dyDescent="0.2">
      <c r="B11049" s="27"/>
    </row>
    <row r="11050" spans="2:2" x14ac:dyDescent="0.2">
      <c r="B11050" s="27"/>
    </row>
    <row r="11051" spans="2:2" x14ac:dyDescent="0.2">
      <c r="B11051" s="27"/>
    </row>
    <row r="11052" spans="2:2" x14ac:dyDescent="0.2">
      <c r="B11052" s="27"/>
    </row>
    <row r="11053" spans="2:2" x14ac:dyDescent="0.2">
      <c r="B11053" s="27"/>
    </row>
    <row r="11054" spans="2:2" x14ac:dyDescent="0.2">
      <c r="B11054" s="27"/>
    </row>
    <row r="11055" spans="2:2" x14ac:dyDescent="0.2">
      <c r="B11055" s="27"/>
    </row>
    <row r="11056" spans="2:2" x14ac:dyDescent="0.2">
      <c r="B11056" s="27"/>
    </row>
    <row r="11057" spans="2:2" x14ac:dyDescent="0.2">
      <c r="B11057" s="27"/>
    </row>
    <row r="11058" spans="2:2" x14ac:dyDescent="0.2">
      <c r="B11058" s="27"/>
    </row>
    <row r="11059" spans="2:2" x14ac:dyDescent="0.2">
      <c r="B11059" s="27"/>
    </row>
    <row r="11060" spans="2:2" x14ac:dyDescent="0.2">
      <c r="B11060" s="27"/>
    </row>
    <row r="11061" spans="2:2" x14ac:dyDescent="0.2">
      <c r="B11061" s="27"/>
    </row>
    <row r="11062" spans="2:2" x14ac:dyDescent="0.2">
      <c r="B11062" s="27"/>
    </row>
    <row r="11063" spans="2:2" x14ac:dyDescent="0.2">
      <c r="B11063" s="27"/>
    </row>
    <row r="11064" spans="2:2" x14ac:dyDescent="0.2">
      <c r="B11064" s="27"/>
    </row>
    <row r="11065" spans="2:2" x14ac:dyDescent="0.2">
      <c r="B11065" s="27"/>
    </row>
    <row r="11066" spans="2:2" x14ac:dyDescent="0.2">
      <c r="B11066" s="27"/>
    </row>
    <row r="11067" spans="2:2" x14ac:dyDescent="0.2">
      <c r="B11067" s="27"/>
    </row>
    <row r="11068" spans="2:2" x14ac:dyDescent="0.2">
      <c r="B11068" s="27"/>
    </row>
    <row r="11069" spans="2:2" x14ac:dyDescent="0.2">
      <c r="B11069" s="27"/>
    </row>
    <row r="11070" spans="2:2" x14ac:dyDescent="0.2">
      <c r="B11070" s="27"/>
    </row>
    <row r="11071" spans="2:2" x14ac:dyDescent="0.2">
      <c r="B11071" s="27"/>
    </row>
    <row r="11072" spans="2:2" x14ac:dyDescent="0.2">
      <c r="B11072" s="27"/>
    </row>
    <row r="11073" spans="2:2" x14ac:dyDescent="0.2">
      <c r="B11073" s="27"/>
    </row>
    <row r="11074" spans="2:2" x14ac:dyDescent="0.2">
      <c r="B11074" s="27"/>
    </row>
    <row r="11075" spans="2:2" x14ac:dyDescent="0.2">
      <c r="B11075" s="27"/>
    </row>
    <row r="11076" spans="2:2" x14ac:dyDescent="0.2">
      <c r="B11076" s="27"/>
    </row>
    <row r="11077" spans="2:2" x14ac:dyDescent="0.2">
      <c r="B11077" s="27"/>
    </row>
    <row r="11078" spans="2:2" x14ac:dyDescent="0.2">
      <c r="B11078" s="27"/>
    </row>
    <row r="11079" spans="2:2" x14ac:dyDescent="0.2">
      <c r="B11079" s="27"/>
    </row>
    <row r="11080" spans="2:2" x14ac:dyDescent="0.2">
      <c r="B11080" s="27"/>
    </row>
    <row r="11081" spans="2:2" x14ac:dyDescent="0.2">
      <c r="B11081" s="27"/>
    </row>
    <row r="11082" spans="2:2" x14ac:dyDescent="0.2">
      <c r="B11082" s="27"/>
    </row>
    <row r="11083" spans="2:2" x14ac:dyDescent="0.2">
      <c r="B11083" s="27"/>
    </row>
    <row r="11084" spans="2:2" x14ac:dyDescent="0.2">
      <c r="B11084" s="27"/>
    </row>
    <row r="11085" spans="2:2" x14ac:dyDescent="0.2">
      <c r="B11085" s="27"/>
    </row>
    <row r="11086" spans="2:2" x14ac:dyDescent="0.2">
      <c r="B11086" s="27"/>
    </row>
    <row r="11087" spans="2:2" x14ac:dyDescent="0.2">
      <c r="B11087" s="27"/>
    </row>
    <row r="11088" spans="2:2" x14ac:dyDescent="0.2">
      <c r="B11088" s="27"/>
    </row>
    <row r="11089" spans="2:2" x14ac:dyDescent="0.2">
      <c r="B11089" s="27"/>
    </row>
    <row r="11090" spans="2:2" x14ac:dyDescent="0.2">
      <c r="B11090" s="27"/>
    </row>
    <row r="11091" spans="2:2" x14ac:dyDescent="0.2">
      <c r="B11091" s="27"/>
    </row>
    <row r="11092" spans="2:2" x14ac:dyDescent="0.2">
      <c r="B11092" s="27"/>
    </row>
    <row r="11093" spans="2:2" x14ac:dyDescent="0.2">
      <c r="B11093" s="27"/>
    </row>
    <row r="11094" spans="2:2" x14ac:dyDescent="0.2">
      <c r="B11094" s="27"/>
    </row>
    <row r="11095" spans="2:2" x14ac:dyDescent="0.2">
      <c r="B11095" s="27"/>
    </row>
    <row r="11096" spans="2:2" x14ac:dyDescent="0.2">
      <c r="B11096" s="27"/>
    </row>
    <row r="11097" spans="2:2" x14ac:dyDescent="0.2">
      <c r="B11097" s="27"/>
    </row>
    <row r="11098" spans="2:2" x14ac:dyDescent="0.2">
      <c r="B11098" s="27"/>
    </row>
    <row r="11099" spans="2:2" x14ac:dyDescent="0.2">
      <c r="B11099" s="27"/>
    </row>
    <row r="11100" spans="2:2" x14ac:dyDescent="0.2">
      <c r="B11100" s="27"/>
    </row>
    <row r="11101" spans="2:2" x14ac:dyDescent="0.2">
      <c r="B11101" s="27"/>
    </row>
    <row r="11102" spans="2:2" x14ac:dyDescent="0.2">
      <c r="B11102" s="27"/>
    </row>
    <row r="11103" spans="2:2" x14ac:dyDescent="0.2">
      <c r="B11103" s="27"/>
    </row>
    <row r="11104" spans="2:2" x14ac:dyDescent="0.2">
      <c r="B11104" s="27"/>
    </row>
    <row r="11105" spans="2:2" x14ac:dyDescent="0.2">
      <c r="B11105" s="27"/>
    </row>
    <row r="11106" spans="2:2" x14ac:dyDescent="0.2">
      <c r="B11106" s="27"/>
    </row>
    <row r="11107" spans="2:2" x14ac:dyDescent="0.2">
      <c r="B11107" s="27"/>
    </row>
    <row r="11108" spans="2:2" x14ac:dyDescent="0.2">
      <c r="B11108" s="27"/>
    </row>
    <row r="11109" spans="2:2" x14ac:dyDescent="0.2">
      <c r="B11109" s="27"/>
    </row>
    <row r="11110" spans="2:2" x14ac:dyDescent="0.2">
      <c r="B11110" s="27"/>
    </row>
    <row r="11111" spans="2:2" x14ac:dyDescent="0.2">
      <c r="B11111" s="27"/>
    </row>
    <row r="11112" spans="2:2" x14ac:dyDescent="0.2">
      <c r="B11112" s="27"/>
    </row>
    <row r="11113" spans="2:2" x14ac:dyDescent="0.2">
      <c r="B11113" s="27"/>
    </row>
    <row r="11114" spans="2:2" x14ac:dyDescent="0.2">
      <c r="B11114" s="27"/>
    </row>
    <row r="11115" spans="2:2" x14ac:dyDescent="0.2">
      <c r="B11115" s="27"/>
    </row>
    <row r="11116" spans="2:2" x14ac:dyDescent="0.2">
      <c r="B11116" s="27"/>
    </row>
    <row r="11117" spans="2:2" x14ac:dyDescent="0.2">
      <c r="B11117" s="27"/>
    </row>
    <row r="11118" spans="2:2" x14ac:dyDescent="0.2">
      <c r="B11118" s="27"/>
    </row>
    <row r="11119" spans="2:2" x14ac:dyDescent="0.2">
      <c r="B11119" s="27"/>
    </row>
    <row r="11120" spans="2:2" x14ac:dyDescent="0.2">
      <c r="B11120" s="27"/>
    </row>
    <row r="11121" spans="2:2" x14ac:dyDescent="0.2">
      <c r="B11121" s="27"/>
    </row>
    <row r="11122" spans="2:2" x14ac:dyDescent="0.2">
      <c r="B11122" s="27"/>
    </row>
    <row r="11123" spans="2:2" x14ac:dyDescent="0.2">
      <c r="B11123" s="27"/>
    </row>
    <row r="11124" spans="2:2" x14ac:dyDescent="0.2">
      <c r="B11124" s="27"/>
    </row>
    <row r="11125" spans="2:2" x14ac:dyDescent="0.2">
      <c r="B11125" s="27"/>
    </row>
    <row r="11126" spans="2:2" x14ac:dyDescent="0.2">
      <c r="B11126" s="27"/>
    </row>
    <row r="11127" spans="2:2" x14ac:dyDescent="0.2">
      <c r="B11127" s="27"/>
    </row>
    <row r="11128" spans="2:2" x14ac:dyDescent="0.2">
      <c r="B11128" s="27"/>
    </row>
    <row r="11129" spans="2:2" x14ac:dyDescent="0.2">
      <c r="B11129" s="27"/>
    </row>
    <row r="11130" spans="2:2" x14ac:dyDescent="0.2">
      <c r="B11130" s="27"/>
    </row>
    <row r="11131" spans="2:2" x14ac:dyDescent="0.2">
      <c r="B11131" s="27"/>
    </row>
    <row r="11132" spans="2:2" x14ac:dyDescent="0.2">
      <c r="B11132" s="27"/>
    </row>
    <row r="11133" spans="2:2" x14ac:dyDescent="0.2">
      <c r="B11133" s="27"/>
    </row>
    <row r="11134" spans="2:2" x14ac:dyDescent="0.2">
      <c r="B11134" s="27"/>
    </row>
    <row r="11135" spans="2:2" x14ac:dyDescent="0.2">
      <c r="B11135" s="27"/>
    </row>
    <row r="11136" spans="2:2" x14ac:dyDescent="0.2">
      <c r="B11136" s="27"/>
    </row>
    <row r="11137" spans="2:2" x14ac:dyDescent="0.2">
      <c r="B11137" s="27"/>
    </row>
    <row r="11138" spans="2:2" x14ac:dyDescent="0.2">
      <c r="B11138" s="27"/>
    </row>
    <row r="11139" spans="2:2" x14ac:dyDescent="0.2">
      <c r="B11139" s="27"/>
    </row>
    <row r="11140" spans="2:2" x14ac:dyDescent="0.2">
      <c r="B11140" s="27"/>
    </row>
    <row r="11141" spans="2:2" x14ac:dyDescent="0.2">
      <c r="B11141" s="27"/>
    </row>
    <row r="11142" spans="2:2" x14ac:dyDescent="0.2">
      <c r="B11142" s="27"/>
    </row>
    <row r="11143" spans="2:2" x14ac:dyDescent="0.2">
      <c r="B11143" s="27"/>
    </row>
    <row r="11144" spans="2:2" x14ac:dyDescent="0.2">
      <c r="B11144" s="27"/>
    </row>
    <row r="11145" spans="2:2" x14ac:dyDescent="0.2">
      <c r="B11145" s="27"/>
    </row>
    <row r="11146" spans="2:2" x14ac:dyDescent="0.2">
      <c r="B11146" s="27"/>
    </row>
    <row r="11147" spans="2:2" x14ac:dyDescent="0.2">
      <c r="B11147" s="27"/>
    </row>
    <row r="11148" spans="2:2" x14ac:dyDescent="0.2">
      <c r="B11148" s="27"/>
    </row>
    <row r="11149" spans="2:2" x14ac:dyDescent="0.2">
      <c r="B11149" s="27"/>
    </row>
    <row r="11150" spans="2:2" x14ac:dyDescent="0.2">
      <c r="B11150" s="27"/>
    </row>
    <row r="11151" spans="2:2" x14ac:dyDescent="0.2">
      <c r="B11151" s="27"/>
    </row>
    <row r="11152" spans="2:2" x14ac:dyDescent="0.2">
      <c r="B11152" s="27"/>
    </row>
    <row r="11153" spans="2:2" x14ac:dyDescent="0.2">
      <c r="B11153" s="27"/>
    </row>
    <row r="11154" spans="2:2" x14ac:dyDescent="0.2">
      <c r="B11154" s="27"/>
    </row>
    <row r="11155" spans="2:2" x14ac:dyDescent="0.2">
      <c r="B11155" s="27"/>
    </row>
    <row r="11156" spans="2:2" x14ac:dyDescent="0.2">
      <c r="B11156" s="27"/>
    </row>
    <row r="11157" spans="2:2" x14ac:dyDescent="0.2">
      <c r="B11157" s="27"/>
    </row>
    <row r="11158" spans="2:2" x14ac:dyDescent="0.2">
      <c r="B11158" s="27"/>
    </row>
    <row r="11159" spans="2:2" x14ac:dyDescent="0.2">
      <c r="B11159" s="27"/>
    </row>
    <row r="11160" spans="2:2" x14ac:dyDescent="0.2">
      <c r="B11160" s="27"/>
    </row>
    <row r="11161" spans="2:2" x14ac:dyDescent="0.2">
      <c r="B11161" s="27"/>
    </row>
    <row r="11162" spans="2:2" x14ac:dyDescent="0.2">
      <c r="B11162" s="27"/>
    </row>
    <row r="11163" spans="2:2" x14ac:dyDescent="0.2">
      <c r="B11163" s="27"/>
    </row>
    <row r="11164" spans="2:2" x14ac:dyDescent="0.2">
      <c r="B11164" s="27"/>
    </row>
    <row r="11165" spans="2:2" x14ac:dyDescent="0.2">
      <c r="B11165" s="27"/>
    </row>
    <row r="11166" spans="2:2" x14ac:dyDescent="0.2">
      <c r="B11166" s="27"/>
    </row>
    <row r="11167" spans="2:2" x14ac:dyDescent="0.2">
      <c r="B11167" s="27"/>
    </row>
    <row r="11168" spans="2:2" x14ac:dyDescent="0.2">
      <c r="B11168" s="27"/>
    </row>
    <row r="11169" spans="2:2" x14ac:dyDescent="0.2">
      <c r="B11169" s="27"/>
    </row>
    <row r="11170" spans="2:2" x14ac:dyDescent="0.2">
      <c r="B11170" s="27"/>
    </row>
    <row r="11171" spans="2:2" x14ac:dyDescent="0.2">
      <c r="B11171" s="27"/>
    </row>
    <row r="11172" spans="2:2" x14ac:dyDescent="0.2">
      <c r="B11172" s="27"/>
    </row>
    <row r="11173" spans="2:2" x14ac:dyDescent="0.2">
      <c r="B11173" s="27"/>
    </row>
    <row r="11174" spans="2:2" x14ac:dyDescent="0.2">
      <c r="B11174" s="27"/>
    </row>
    <row r="11175" spans="2:2" x14ac:dyDescent="0.2">
      <c r="B11175" s="27"/>
    </row>
    <row r="11176" spans="2:2" x14ac:dyDescent="0.2">
      <c r="B11176" s="27"/>
    </row>
    <row r="11177" spans="2:2" x14ac:dyDescent="0.2">
      <c r="B11177" s="27"/>
    </row>
    <row r="11178" spans="2:2" x14ac:dyDescent="0.2">
      <c r="B11178" s="27"/>
    </row>
    <row r="11179" spans="2:2" x14ac:dyDescent="0.2">
      <c r="B11179" s="27"/>
    </row>
    <row r="11180" spans="2:2" x14ac:dyDescent="0.2">
      <c r="B11180" s="27"/>
    </row>
    <row r="11181" spans="2:2" x14ac:dyDescent="0.2">
      <c r="B11181" s="27"/>
    </row>
    <row r="11182" spans="2:2" x14ac:dyDescent="0.2">
      <c r="B11182" s="27"/>
    </row>
    <row r="11183" spans="2:2" x14ac:dyDescent="0.2">
      <c r="B11183" s="27"/>
    </row>
    <row r="11184" spans="2:2" x14ac:dyDescent="0.2">
      <c r="B11184" s="27"/>
    </row>
    <row r="11185" spans="2:2" x14ac:dyDescent="0.2">
      <c r="B11185" s="27"/>
    </row>
    <row r="11186" spans="2:2" x14ac:dyDescent="0.2">
      <c r="B11186" s="27"/>
    </row>
    <row r="11187" spans="2:2" x14ac:dyDescent="0.2">
      <c r="B11187" s="27"/>
    </row>
    <row r="11188" spans="2:2" x14ac:dyDescent="0.2">
      <c r="B11188" s="27"/>
    </row>
    <row r="11189" spans="2:2" x14ac:dyDescent="0.2">
      <c r="B11189" s="27"/>
    </row>
    <row r="11190" spans="2:2" x14ac:dyDescent="0.2">
      <c r="B11190" s="27"/>
    </row>
    <row r="11191" spans="2:2" x14ac:dyDescent="0.2">
      <c r="B11191" s="27"/>
    </row>
    <row r="11192" spans="2:2" x14ac:dyDescent="0.2">
      <c r="B11192" s="27"/>
    </row>
    <row r="11193" spans="2:2" x14ac:dyDescent="0.2">
      <c r="B11193" s="27"/>
    </row>
    <row r="11194" spans="2:2" x14ac:dyDescent="0.2">
      <c r="B11194" s="27"/>
    </row>
    <row r="11195" spans="2:2" x14ac:dyDescent="0.2">
      <c r="B11195" s="27"/>
    </row>
    <row r="11196" spans="2:2" x14ac:dyDescent="0.2">
      <c r="B11196" s="27"/>
    </row>
    <row r="11197" spans="2:2" x14ac:dyDescent="0.2">
      <c r="B11197" s="27"/>
    </row>
    <row r="11198" spans="2:2" x14ac:dyDescent="0.2">
      <c r="B11198" s="27"/>
    </row>
    <row r="11199" spans="2:2" x14ac:dyDescent="0.2">
      <c r="B11199" s="27"/>
    </row>
    <row r="11200" spans="2:2" x14ac:dyDescent="0.2">
      <c r="B11200" s="27"/>
    </row>
    <row r="11201" spans="2:2" x14ac:dyDescent="0.2">
      <c r="B11201" s="27"/>
    </row>
    <row r="11202" spans="2:2" x14ac:dyDescent="0.2">
      <c r="B11202" s="27"/>
    </row>
    <row r="11203" spans="2:2" x14ac:dyDescent="0.2">
      <c r="B11203" s="27"/>
    </row>
    <row r="11204" spans="2:2" x14ac:dyDescent="0.2">
      <c r="B11204" s="27"/>
    </row>
    <row r="11205" spans="2:2" x14ac:dyDescent="0.2">
      <c r="B11205" s="27"/>
    </row>
    <row r="11206" spans="2:2" x14ac:dyDescent="0.2">
      <c r="B11206" s="27"/>
    </row>
    <row r="11207" spans="2:2" x14ac:dyDescent="0.2">
      <c r="B11207" s="27"/>
    </row>
    <row r="11208" spans="2:2" x14ac:dyDescent="0.2">
      <c r="B11208" s="27"/>
    </row>
    <row r="11209" spans="2:2" x14ac:dyDescent="0.2">
      <c r="B11209" s="27"/>
    </row>
    <row r="11210" spans="2:2" x14ac:dyDescent="0.2">
      <c r="B11210" s="27"/>
    </row>
    <row r="11211" spans="2:2" x14ac:dyDescent="0.2">
      <c r="B11211" s="27"/>
    </row>
    <row r="11212" spans="2:2" x14ac:dyDescent="0.2">
      <c r="B11212" s="27"/>
    </row>
    <row r="11213" spans="2:2" x14ac:dyDescent="0.2">
      <c r="B11213" s="27"/>
    </row>
    <row r="11214" spans="2:2" x14ac:dyDescent="0.2">
      <c r="B11214" s="27"/>
    </row>
    <row r="11215" spans="2:2" x14ac:dyDescent="0.2">
      <c r="B11215" s="27"/>
    </row>
    <row r="11216" spans="2:2" x14ac:dyDescent="0.2">
      <c r="B11216" s="27"/>
    </row>
    <row r="11217" spans="2:2" x14ac:dyDescent="0.2">
      <c r="B11217" s="27"/>
    </row>
    <row r="11218" spans="2:2" x14ac:dyDescent="0.2">
      <c r="B11218" s="27"/>
    </row>
    <row r="11219" spans="2:2" x14ac:dyDescent="0.2">
      <c r="B11219" s="27"/>
    </row>
    <row r="11220" spans="2:2" x14ac:dyDescent="0.2">
      <c r="B11220" s="27"/>
    </row>
    <row r="11221" spans="2:2" x14ac:dyDescent="0.2">
      <c r="B11221" s="27"/>
    </row>
    <row r="11222" spans="2:2" x14ac:dyDescent="0.2">
      <c r="B11222" s="27"/>
    </row>
    <row r="11223" spans="2:2" x14ac:dyDescent="0.2">
      <c r="B11223" s="27"/>
    </row>
    <row r="11224" spans="2:2" x14ac:dyDescent="0.2">
      <c r="B11224" s="27"/>
    </row>
    <row r="11225" spans="2:2" x14ac:dyDescent="0.2">
      <c r="B11225" s="27"/>
    </row>
    <row r="11226" spans="2:2" x14ac:dyDescent="0.2">
      <c r="B11226" s="27"/>
    </row>
    <row r="11227" spans="2:2" x14ac:dyDescent="0.2">
      <c r="B11227" s="27"/>
    </row>
    <row r="11228" spans="2:2" x14ac:dyDescent="0.2">
      <c r="B11228" s="27"/>
    </row>
    <row r="11229" spans="2:2" x14ac:dyDescent="0.2">
      <c r="B11229" s="27"/>
    </row>
    <row r="11230" spans="2:2" x14ac:dyDescent="0.2">
      <c r="B11230" s="27"/>
    </row>
    <row r="11231" spans="2:2" x14ac:dyDescent="0.2">
      <c r="B11231" s="27"/>
    </row>
    <row r="11232" spans="2:2" x14ac:dyDescent="0.2">
      <c r="B11232" s="27"/>
    </row>
    <row r="11233" spans="2:2" x14ac:dyDescent="0.2">
      <c r="B11233" s="27"/>
    </row>
    <row r="11234" spans="2:2" x14ac:dyDescent="0.2">
      <c r="B11234" s="27"/>
    </row>
    <row r="11235" spans="2:2" x14ac:dyDescent="0.2">
      <c r="B11235" s="27"/>
    </row>
    <row r="11236" spans="2:2" x14ac:dyDescent="0.2">
      <c r="B11236" s="27"/>
    </row>
    <row r="11237" spans="2:2" x14ac:dyDescent="0.2">
      <c r="B11237" s="27"/>
    </row>
    <row r="11238" spans="2:2" x14ac:dyDescent="0.2">
      <c r="B11238" s="27"/>
    </row>
    <row r="11239" spans="2:2" x14ac:dyDescent="0.2">
      <c r="B11239" s="27"/>
    </row>
    <row r="11240" spans="2:2" x14ac:dyDescent="0.2">
      <c r="B11240" s="27"/>
    </row>
    <row r="11241" spans="2:2" x14ac:dyDescent="0.2">
      <c r="B11241" s="27"/>
    </row>
    <row r="11242" spans="2:2" x14ac:dyDescent="0.2">
      <c r="B11242" s="27"/>
    </row>
    <row r="11243" spans="2:2" x14ac:dyDescent="0.2">
      <c r="B11243" s="27"/>
    </row>
    <row r="11244" spans="2:2" x14ac:dyDescent="0.2">
      <c r="B11244" s="27"/>
    </row>
    <row r="11245" spans="2:2" x14ac:dyDescent="0.2">
      <c r="B11245" s="27"/>
    </row>
    <row r="11246" spans="2:2" x14ac:dyDescent="0.2">
      <c r="B11246" s="27"/>
    </row>
    <row r="11247" spans="2:2" x14ac:dyDescent="0.2">
      <c r="B11247" s="27"/>
    </row>
    <row r="11248" spans="2:2" x14ac:dyDescent="0.2">
      <c r="B11248" s="27"/>
    </row>
    <row r="11249" spans="2:2" x14ac:dyDescent="0.2">
      <c r="B11249" s="27"/>
    </row>
    <row r="11250" spans="2:2" x14ac:dyDescent="0.2">
      <c r="B11250" s="27"/>
    </row>
    <row r="11251" spans="2:2" x14ac:dyDescent="0.2">
      <c r="B11251" s="27"/>
    </row>
    <row r="11252" spans="2:2" x14ac:dyDescent="0.2">
      <c r="B11252" s="27"/>
    </row>
    <row r="11253" spans="2:2" x14ac:dyDescent="0.2">
      <c r="B11253" s="27"/>
    </row>
    <row r="11254" spans="2:2" x14ac:dyDescent="0.2">
      <c r="B11254" s="27"/>
    </row>
    <row r="11255" spans="2:2" x14ac:dyDescent="0.2">
      <c r="B11255" s="27"/>
    </row>
    <row r="11256" spans="2:2" x14ac:dyDescent="0.2">
      <c r="B11256" s="27"/>
    </row>
    <row r="11257" spans="2:2" x14ac:dyDescent="0.2">
      <c r="B11257" s="27"/>
    </row>
    <row r="11258" spans="2:2" x14ac:dyDescent="0.2">
      <c r="B11258" s="27"/>
    </row>
    <row r="11259" spans="2:2" x14ac:dyDescent="0.2">
      <c r="B11259" s="27"/>
    </row>
    <row r="11260" spans="2:2" x14ac:dyDescent="0.2">
      <c r="B11260" s="27"/>
    </row>
    <row r="11261" spans="2:2" x14ac:dyDescent="0.2">
      <c r="B11261" s="27"/>
    </row>
    <row r="11262" spans="2:2" x14ac:dyDescent="0.2">
      <c r="B11262" s="27"/>
    </row>
    <row r="11263" spans="2:2" x14ac:dyDescent="0.2">
      <c r="B11263" s="27"/>
    </row>
    <row r="11264" spans="2:2" x14ac:dyDescent="0.2">
      <c r="B11264" s="27"/>
    </row>
    <row r="11265" spans="2:2" x14ac:dyDescent="0.2">
      <c r="B11265" s="27"/>
    </row>
    <row r="11266" spans="2:2" x14ac:dyDescent="0.2">
      <c r="B11266" s="27"/>
    </row>
    <row r="11267" spans="2:2" x14ac:dyDescent="0.2">
      <c r="B11267" s="27"/>
    </row>
    <row r="11268" spans="2:2" x14ac:dyDescent="0.2">
      <c r="B11268" s="27"/>
    </row>
    <row r="11269" spans="2:2" x14ac:dyDescent="0.2">
      <c r="B11269" s="27"/>
    </row>
    <row r="11270" spans="2:2" x14ac:dyDescent="0.2">
      <c r="B11270" s="27"/>
    </row>
    <row r="11271" spans="2:2" x14ac:dyDescent="0.2">
      <c r="B11271" s="27"/>
    </row>
    <row r="11272" spans="2:2" x14ac:dyDescent="0.2">
      <c r="B11272" s="27"/>
    </row>
    <row r="11273" spans="2:2" x14ac:dyDescent="0.2">
      <c r="B11273" s="27"/>
    </row>
    <row r="11274" spans="2:2" x14ac:dyDescent="0.2">
      <c r="B11274" s="27"/>
    </row>
    <row r="11275" spans="2:2" x14ac:dyDescent="0.2">
      <c r="B11275" s="27"/>
    </row>
    <row r="11276" spans="2:2" x14ac:dyDescent="0.2">
      <c r="B11276" s="27"/>
    </row>
    <row r="11277" spans="2:2" x14ac:dyDescent="0.2">
      <c r="B11277" s="27"/>
    </row>
    <row r="11278" spans="2:2" x14ac:dyDescent="0.2">
      <c r="B11278" s="27"/>
    </row>
    <row r="11279" spans="2:2" x14ac:dyDescent="0.2">
      <c r="B11279" s="27"/>
    </row>
    <row r="11280" spans="2:2" x14ac:dyDescent="0.2">
      <c r="B11280" s="27"/>
    </row>
    <row r="11281" spans="2:2" x14ac:dyDescent="0.2">
      <c r="B11281" s="27"/>
    </row>
    <row r="11282" spans="2:2" x14ac:dyDescent="0.2">
      <c r="B11282" s="27"/>
    </row>
    <row r="11283" spans="2:2" x14ac:dyDescent="0.2">
      <c r="B11283" s="27"/>
    </row>
    <row r="11284" spans="2:2" x14ac:dyDescent="0.2">
      <c r="B11284" s="27"/>
    </row>
    <row r="11285" spans="2:2" x14ac:dyDescent="0.2">
      <c r="B11285" s="27"/>
    </row>
    <row r="11286" spans="2:2" x14ac:dyDescent="0.2">
      <c r="B11286" s="27"/>
    </row>
    <row r="11287" spans="2:2" x14ac:dyDescent="0.2">
      <c r="B11287" s="27"/>
    </row>
    <row r="11288" spans="2:2" x14ac:dyDescent="0.2">
      <c r="B11288" s="27"/>
    </row>
    <row r="11289" spans="2:2" x14ac:dyDescent="0.2">
      <c r="B11289" s="27"/>
    </row>
    <row r="11290" spans="2:2" x14ac:dyDescent="0.2">
      <c r="B11290" s="27"/>
    </row>
    <row r="11291" spans="2:2" x14ac:dyDescent="0.2">
      <c r="B11291" s="27"/>
    </row>
    <row r="11292" spans="2:2" x14ac:dyDescent="0.2">
      <c r="B11292" s="27"/>
    </row>
    <row r="11293" spans="2:2" x14ac:dyDescent="0.2">
      <c r="B11293" s="27"/>
    </row>
    <row r="11294" spans="2:2" x14ac:dyDescent="0.2">
      <c r="B11294" s="27"/>
    </row>
    <row r="11295" spans="2:2" x14ac:dyDescent="0.2">
      <c r="B11295" s="27"/>
    </row>
    <row r="11296" spans="2:2" x14ac:dyDescent="0.2">
      <c r="B11296" s="27"/>
    </row>
    <row r="11297" spans="2:2" x14ac:dyDescent="0.2">
      <c r="B11297" s="27"/>
    </row>
    <row r="11298" spans="2:2" x14ac:dyDescent="0.2">
      <c r="B11298" s="27"/>
    </row>
    <row r="11299" spans="2:2" x14ac:dyDescent="0.2">
      <c r="B11299" s="27"/>
    </row>
    <row r="11300" spans="2:2" x14ac:dyDescent="0.2">
      <c r="B11300" s="27"/>
    </row>
    <row r="11301" spans="2:2" x14ac:dyDescent="0.2">
      <c r="B11301" s="27"/>
    </row>
    <row r="11302" spans="2:2" x14ac:dyDescent="0.2">
      <c r="B11302" s="27"/>
    </row>
    <row r="11303" spans="2:2" x14ac:dyDescent="0.2">
      <c r="B11303" s="27"/>
    </row>
    <row r="11304" spans="2:2" x14ac:dyDescent="0.2">
      <c r="B11304" s="27"/>
    </row>
    <row r="11305" spans="2:2" x14ac:dyDescent="0.2">
      <c r="B11305" s="27"/>
    </row>
    <row r="11306" spans="2:2" x14ac:dyDescent="0.2">
      <c r="B11306" s="27"/>
    </row>
    <row r="11307" spans="2:2" x14ac:dyDescent="0.2">
      <c r="B11307" s="27"/>
    </row>
    <row r="11308" spans="2:2" x14ac:dyDescent="0.2">
      <c r="B11308" s="27"/>
    </row>
    <row r="11309" spans="2:2" x14ac:dyDescent="0.2">
      <c r="B11309" s="27"/>
    </row>
    <row r="11310" spans="2:2" x14ac:dyDescent="0.2">
      <c r="B11310" s="27"/>
    </row>
    <row r="11311" spans="2:2" x14ac:dyDescent="0.2">
      <c r="B11311" s="27"/>
    </row>
    <row r="11312" spans="2:2" x14ac:dyDescent="0.2">
      <c r="B11312" s="27"/>
    </row>
    <row r="11313" spans="2:2" x14ac:dyDescent="0.2">
      <c r="B11313" s="27"/>
    </row>
    <row r="11314" spans="2:2" x14ac:dyDescent="0.2">
      <c r="B11314" s="27"/>
    </row>
    <row r="11315" spans="2:2" x14ac:dyDescent="0.2">
      <c r="B11315" s="27"/>
    </row>
    <row r="11316" spans="2:2" x14ac:dyDescent="0.2">
      <c r="B11316" s="27"/>
    </row>
    <row r="11317" spans="2:2" x14ac:dyDescent="0.2">
      <c r="B11317" s="27"/>
    </row>
    <row r="11318" spans="2:2" x14ac:dyDescent="0.2">
      <c r="B11318" s="27"/>
    </row>
    <row r="11319" spans="2:2" x14ac:dyDescent="0.2">
      <c r="B11319" s="27"/>
    </row>
    <row r="11320" spans="2:2" x14ac:dyDescent="0.2">
      <c r="B11320" s="27"/>
    </row>
    <row r="11321" spans="2:2" x14ac:dyDescent="0.2">
      <c r="B11321" s="27"/>
    </row>
    <row r="11322" spans="2:2" x14ac:dyDescent="0.2">
      <c r="B11322" s="27"/>
    </row>
    <row r="11323" spans="2:2" x14ac:dyDescent="0.2">
      <c r="B11323" s="27"/>
    </row>
    <row r="11324" spans="2:2" x14ac:dyDescent="0.2">
      <c r="B11324" s="27"/>
    </row>
    <row r="11325" spans="2:2" x14ac:dyDescent="0.2">
      <c r="B11325" s="27"/>
    </row>
    <row r="11326" spans="2:2" x14ac:dyDescent="0.2">
      <c r="B11326" s="27"/>
    </row>
    <row r="11327" spans="2:2" x14ac:dyDescent="0.2">
      <c r="B11327" s="27"/>
    </row>
    <row r="11328" spans="2:2" x14ac:dyDescent="0.2">
      <c r="B11328" s="27"/>
    </row>
    <row r="11329" spans="2:2" x14ac:dyDescent="0.2">
      <c r="B11329" s="27"/>
    </row>
    <row r="11330" spans="2:2" x14ac:dyDescent="0.2">
      <c r="B11330" s="27"/>
    </row>
    <row r="11331" spans="2:2" x14ac:dyDescent="0.2">
      <c r="B11331" s="27"/>
    </row>
    <row r="11332" spans="2:2" x14ac:dyDescent="0.2">
      <c r="B11332" s="27"/>
    </row>
    <row r="11333" spans="2:2" x14ac:dyDescent="0.2">
      <c r="B11333" s="27"/>
    </row>
    <row r="11334" spans="2:2" x14ac:dyDescent="0.2">
      <c r="B11334" s="27"/>
    </row>
    <row r="11335" spans="2:2" x14ac:dyDescent="0.2">
      <c r="B11335" s="27"/>
    </row>
    <row r="11336" spans="2:2" x14ac:dyDescent="0.2">
      <c r="B11336" s="27"/>
    </row>
    <row r="11337" spans="2:2" x14ac:dyDescent="0.2">
      <c r="B11337" s="27"/>
    </row>
    <row r="11338" spans="2:2" x14ac:dyDescent="0.2">
      <c r="B11338" s="27"/>
    </row>
    <row r="11339" spans="2:2" x14ac:dyDescent="0.2">
      <c r="B11339" s="27"/>
    </row>
    <row r="11340" spans="2:2" x14ac:dyDescent="0.2">
      <c r="B11340" s="27"/>
    </row>
    <row r="11341" spans="2:2" x14ac:dyDescent="0.2">
      <c r="B11341" s="27"/>
    </row>
    <row r="11342" spans="2:2" x14ac:dyDescent="0.2">
      <c r="B11342" s="27"/>
    </row>
    <row r="11343" spans="2:2" x14ac:dyDescent="0.2">
      <c r="B11343" s="27"/>
    </row>
    <row r="11344" spans="2:2" x14ac:dyDescent="0.2">
      <c r="B11344" s="27"/>
    </row>
    <row r="11345" spans="2:2" x14ac:dyDescent="0.2">
      <c r="B11345" s="27"/>
    </row>
    <row r="11346" spans="2:2" x14ac:dyDescent="0.2">
      <c r="B11346" s="27"/>
    </row>
    <row r="11347" spans="2:2" x14ac:dyDescent="0.2">
      <c r="B11347" s="27"/>
    </row>
    <row r="11348" spans="2:2" x14ac:dyDescent="0.2">
      <c r="B11348" s="27"/>
    </row>
    <row r="11349" spans="2:2" x14ac:dyDescent="0.2">
      <c r="B11349" s="27"/>
    </row>
    <row r="11350" spans="2:2" x14ac:dyDescent="0.2">
      <c r="B11350" s="27"/>
    </row>
    <row r="11351" spans="2:2" x14ac:dyDescent="0.2">
      <c r="B11351" s="27"/>
    </row>
    <row r="11352" spans="2:2" x14ac:dyDescent="0.2">
      <c r="B11352" s="27"/>
    </row>
    <row r="11353" spans="2:2" x14ac:dyDescent="0.2">
      <c r="B11353" s="27"/>
    </row>
    <row r="11354" spans="2:2" x14ac:dyDescent="0.2">
      <c r="B11354" s="27"/>
    </row>
    <row r="11355" spans="2:2" x14ac:dyDescent="0.2">
      <c r="B11355" s="27"/>
    </row>
    <row r="11356" spans="2:2" x14ac:dyDescent="0.2">
      <c r="B11356" s="27"/>
    </row>
    <row r="11357" spans="2:2" x14ac:dyDescent="0.2">
      <c r="B11357" s="27"/>
    </row>
    <row r="11358" spans="2:2" x14ac:dyDescent="0.2">
      <c r="B11358" s="27"/>
    </row>
    <row r="11359" spans="2:2" x14ac:dyDescent="0.2">
      <c r="B11359" s="27"/>
    </row>
    <row r="11360" spans="2:2" x14ac:dyDescent="0.2">
      <c r="B11360" s="27"/>
    </row>
    <row r="11361" spans="2:2" x14ac:dyDescent="0.2">
      <c r="B11361" s="27"/>
    </row>
    <row r="11362" spans="2:2" x14ac:dyDescent="0.2">
      <c r="B11362" s="27"/>
    </row>
    <row r="11363" spans="2:2" x14ac:dyDescent="0.2">
      <c r="B11363" s="27"/>
    </row>
    <row r="11364" spans="2:2" x14ac:dyDescent="0.2">
      <c r="B11364" s="27"/>
    </row>
    <row r="11365" spans="2:2" x14ac:dyDescent="0.2">
      <c r="B11365" s="27"/>
    </row>
    <row r="11366" spans="2:2" x14ac:dyDescent="0.2">
      <c r="B11366" s="27"/>
    </row>
    <row r="11367" spans="2:2" x14ac:dyDescent="0.2">
      <c r="B11367" s="27"/>
    </row>
    <row r="11368" spans="2:2" x14ac:dyDescent="0.2">
      <c r="B11368" s="27"/>
    </row>
    <row r="11369" spans="2:2" x14ac:dyDescent="0.2">
      <c r="B11369" s="27"/>
    </row>
    <row r="11370" spans="2:2" x14ac:dyDescent="0.2">
      <c r="B11370" s="27"/>
    </row>
    <row r="11371" spans="2:2" x14ac:dyDescent="0.2">
      <c r="B11371" s="27"/>
    </row>
    <row r="11372" spans="2:2" x14ac:dyDescent="0.2">
      <c r="B11372" s="27"/>
    </row>
    <row r="11373" spans="2:2" x14ac:dyDescent="0.2">
      <c r="B11373" s="27"/>
    </row>
    <row r="11374" spans="2:2" x14ac:dyDescent="0.2">
      <c r="B11374" s="27"/>
    </row>
    <row r="11375" spans="2:2" x14ac:dyDescent="0.2">
      <c r="B11375" s="27"/>
    </row>
    <row r="11376" spans="2:2" x14ac:dyDescent="0.2">
      <c r="B11376" s="27"/>
    </row>
    <row r="11377" spans="2:2" x14ac:dyDescent="0.2">
      <c r="B11377" s="27"/>
    </row>
    <row r="11378" spans="2:2" x14ac:dyDescent="0.2">
      <c r="B11378" s="27"/>
    </row>
    <row r="11379" spans="2:2" x14ac:dyDescent="0.2">
      <c r="B11379" s="27"/>
    </row>
    <row r="11380" spans="2:2" x14ac:dyDescent="0.2">
      <c r="B11380" s="27"/>
    </row>
    <row r="11381" spans="2:2" x14ac:dyDescent="0.2">
      <c r="B11381" s="27"/>
    </row>
    <row r="11382" spans="2:2" x14ac:dyDescent="0.2">
      <c r="B11382" s="27"/>
    </row>
    <row r="11383" spans="2:2" x14ac:dyDescent="0.2">
      <c r="B11383" s="27"/>
    </row>
    <row r="11384" spans="2:2" x14ac:dyDescent="0.2">
      <c r="B11384" s="27"/>
    </row>
    <row r="11385" spans="2:2" x14ac:dyDescent="0.2">
      <c r="B11385" s="27"/>
    </row>
    <row r="11386" spans="2:2" x14ac:dyDescent="0.2">
      <c r="B11386" s="27"/>
    </row>
    <row r="11387" spans="2:2" x14ac:dyDescent="0.2">
      <c r="B11387" s="27"/>
    </row>
    <row r="11388" spans="2:2" x14ac:dyDescent="0.2">
      <c r="B11388" s="27"/>
    </row>
    <row r="11389" spans="2:2" x14ac:dyDescent="0.2">
      <c r="B11389" s="27"/>
    </row>
    <row r="11390" spans="2:2" x14ac:dyDescent="0.2">
      <c r="B11390" s="27"/>
    </row>
    <row r="11391" spans="2:2" x14ac:dyDescent="0.2">
      <c r="B11391" s="27"/>
    </row>
    <row r="11392" spans="2:2" x14ac:dyDescent="0.2">
      <c r="B11392" s="27"/>
    </row>
    <row r="11393" spans="2:2" x14ac:dyDescent="0.2">
      <c r="B11393" s="27"/>
    </row>
    <row r="11394" spans="2:2" x14ac:dyDescent="0.2">
      <c r="B11394" s="27"/>
    </row>
    <row r="11395" spans="2:2" x14ac:dyDescent="0.2">
      <c r="B11395" s="27"/>
    </row>
    <row r="11396" spans="2:2" x14ac:dyDescent="0.2">
      <c r="B11396" s="27"/>
    </row>
    <row r="11397" spans="2:2" x14ac:dyDescent="0.2">
      <c r="B11397" s="27"/>
    </row>
    <row r="11398" spans="2:2" x14ac:dyDescent="0.2">
      <c r="B11398" s="27"/>
    </row>
    <row r="11399" spans="2:2" x14ac:dyDescent="0.2">
      <c r="B11399" s="27"/>
    </row>
    <row r="11400" spans="2:2" x14ac:dyDescent="0.2">
      <c r="B11400" s="27"/>
    </row>
    <row r="11401" spans="2:2" x14ac:dyDescent="0.2">
      <c r="B11401" s="27"/>
    </row>
    <row r="11402" spans="2:2" x14ac:dyDescent="0.2">
      <c r="B11402" s="27"/>
    </row>
    <row r="11403" spans="2:2" x14ac:dyDescent="0.2">
      <c r="B11403" s="27"/>
    </row>
    <row r="11404" spans="2:2" x14ac:dyDescent="0.2">
      <c r="B11404" s="27"/>
    </row>
    <row r="11405" spans="2:2" x14ac:dyDescent="0.2">
      <c r="B11405" s="27"/>
    </row>
    <row r="11406" spans="2:2" x14ac:dyDescent="0.2">
      <c r="B11406" s="27"/>
    </row>
    <row r="11407" spans="2:2" x14ac:dyDescent="0.2">
      <c r="B11407" s="27"/>
    </row>
    <row r="11408" spans="2:2" x14ac:dyDescent="0.2">
      <c r="B11408" s="27"/>
    </row>
    <row r="11409" spans="2:2" x14ac:dyDescent="0.2">
      <c r="B11409" s="27"/>
    </row>
    <row r="11410" spans="2:2" x14ac:dyDescent="0.2">
      <c r="B11410" s="27"/>
    </row>
    <row r="11411" spans="2:2" x14ac:dyDescent="0.2">
      <c r="B11411" s="27"/>
    </row>
    <row r="11412" spans="2:2" x14ac:dyDescent="0.2">
      <c r="B11412" s="27"/>
    </row>
    <row r="11413" spans="2:2" x14ac:dyDescent="0.2">
      <c r="B11413" s="27"/>
    </row>
    <row r="11414" spans="2:2" x14ac:dyDescent="0.2">
      <c r="B11414" s="27"/>
    </row>
    <row r="11415" spans="2:2" x14ac:dyDescent="0.2">
      <c r="B11415" s="27"/>
    </row>
    <row r="11416" spans="2:2" x14ac:dyDescent="0.2">
      <c r="B11416" s="27"/>
    </row>
    <row r="11417" spans="2:2" x14ac:dyDescent="0.2">
      <c r="B11417" s="27"/>
    </row>
    <row r="11418" spans="2:2" x14ac:dyDescent="0.2">
      <c r="B11418" s="27"/>
    </row>
    <row r="11419" spans="2:2" x14ac:dyDescent="0.2">
      <c r="B11419" s="27"/>
    </row>
    <row r="11420" spans="2:2" x14ac:dyDescent="0.2">
      <c r="B11420" s="27"/>
    </row>
    <row r="11421" spans="2:2" x14ac:dyDescent="0.2">
      <c r="B11421" s="27"/>
    </row>
    <row r="11422" spans="2:2" x14ac:dyDescent="0.2">
      <c r="B11422" s="27"/>
    </row>
    <row r="11423" spans="2:2" x14ac:dyDescent="0.2">
      <c r="B11423" s="27"/>
    </row>
    <row r="11424" spans="2:2" x14ac:dyDescent="0.2">
      <c r="B11424" s="27"/>
    </row>
    <row r="11425" spans="2:2" x14ac:dyDescent="0.2">
      <c r="B11425" s="27"/>
    </row>
    <row r="11426" spans="2:2" x14ac:dyDescent="0.2">
      <c r="B11426" s="27"/>
    </row>
    <row r="11427" spans="2:2" x14ac:dyDescent="0.2">
      <c r="B11427" s="27"/>
    </row>
    <row r="11428" spans="2:2" x14ac:dyDescent="0.2">
      <c r="B11428" s="27"/>
    </row>
    <row r="11429" spans="2:2" x14ac:dyDescent="0.2">
      <c r="B11429" s="27"/>
    </row>
    <row r="11430" spans="2:2" x14ac:dyDescent="0.2">
      <c r="B11430" s="27"/>
    </row>
    <row r="11431" spans="2:2" x14ac:dyDescent="0.2">
      <c r="B11431" s="27"/>
    </row>
    <row r="11432" spans="2:2" x14ac:dyDescent="0.2">
      <c r="B11432" s="27"/>
    </row>
    <row r="11433" spans="2:2" x14ac:dyDescent="0.2">
      <c r="B11433" s="27"/>
    </row>
    <row r="11434" spans="2:2" x14ac:dyDescent="0.2">
      <c r="B11434" s="27"/>
    </row>
    <row r="11435" spans="2:2" x14ac:dyDescent="0.2">
      <c r="B11435" s="27"/>
    </row>
    <row r="11436" spans="2:2" x14ac:dyDescent="0.2">
      <c r="B11436" s="27"/>
    </row>
    <row r="11437" spans="2:2" x14ac:dyDescent="0.2">
      <c r="B11437" s="27"/>
    </row>
    <row r="11438" spans="2:2" x14ac:dyDescent="0.2">
      <c r="B11438" s="27"/>
    </row>
    <row r="11439" spans="2:2" x14ac:dyDescent="0.2">
      <c r="B11439" s="27"/>
    </row>
    <row r="11440" spans="2:2" x14ac:dyDescent="0.2">
      <c r="B11440" s="27"/>
    </row>
    <row r="11441" spans="2:2" x14ac:dyDescent="0.2">
      <c r="B11441" s="27"/>
    </row>
    <row r="11442" spans="2:2" x14ac:dyDescent="0.2">
      <c r="B11442" s="27"/>
    </row>
    <row r="11443" spans="2:2" x14ac:dyDescent="0.2">
      <c r="B11443" s="27"/>
    </row>
    <row r="11444" spans="2:2" x14ac:dyDescent="0.2">
      <c r="B11444" s="27"/>
    </row>
    <row r="11445" spans="2:2" x14ac:dyDescent="0.2">
      <c r="B11445" s="27"/>
    </row>
    <row r="11446" spans="2:2" x14ac:dyDescent="0.2">
      <c r="B11446" s="27"/>
    </row>
    <row r="11447" spans="2:2" x14ac:dyDescent="0.2">
      <c r="B11447" s="27"/>
    </row>
    <row r="11448" spans="2:2" x14ac:dyDescent="0.2">
      <c r="B11448" s="27"/>
    </row>
    <row r="11449" spans="2:2" x14ac:dyDescent="0.2">
      <c r="B11449" s="27"/>
    </row>
    <row r="11450" spans="2:2" x14ac:dyDescent="0.2">
      <c r="B11450" s="27"/>
    </row>
    <row r="11451" spans="2:2" x14ac:dyDescent="0.2">
      <c r="B11451" s="27"/>
    </row>
    <row r="11452" spans="2:2" x14ac:dyDescent="0.2">
      <c r="B11452" s="27"/>
    </row>
    <row r="11453" spans="2:2" x14ac:dyDescent="0.2">
      <c r="B11453" s="27"/>
    </row>
    <row r="11454" spans="2:2" x14ac:dyDescent="0.2">
      <c r="B11454" s="27"/>
    </row>
    <row r="11455" spans="2:2" x14ac:dyDescent="0.2">
      <c r="B11455" s="27"/>
    </row>
    <row r="11456" spans="2:2" x14ac:dyDescent="0.2">
      <c r="B11456" s="27"/>
    </row>
    <row r="11457" spans="2:2" x14ac:dyDescent="0.2">
      <c r="B11457" s="27"/>
    </row>
    <row r="11458" spans="2:2" x14ac:dyDescent="0.2">
      <c r="B11458" s="27"/>
    </row>
    <row r="11459" spans="2:2" x14ac:dyDescent="0.2">
      <c r="B11459" s="27"/>
    </row>
    <row r="11460" spans="2:2" x14ac:dyDescent="0.2">
      <c r="B11460" s="27"/>
    </row>
    <row r="11461" spans="2:2" x14ac:dyDescent="0.2">
      <c r="B11461" s="27"/>
    </row>
    <row r="11462" spans="2:2" x14ac:dyDescent="0.2">
      <c r="B11462" s="27"/>
    </row>
    <row r="11463" spans="2:2" x14ac:dyDescent="0.2">
      <c r="B11463" s="27"/>
    </row>
    <row r="11464" spans="2:2" x14ac:dyDescent="0.2">
      <c r="B11464" s="27"/>
    </row>
    <row r="11465" spans="2:2" x14ac:dyDescent="0.2">
      <c r="B11465" s="27"/>
    </row>
    <row r="11466" spans="2:2" x14ac:dyDescent="0.2">
      <c r="B11466" s="27"/>
    </row>
    <row r="11467" spans="2:2" x14ac:dyDescent="0.2">
      <c r="B11467" s="27"/>
    </row>
    <row r="11468" spans="2:2" x14ac:dyDescent="0.2">
      <c r="B11468" s="27"/>
    </row>
    <row r="11469" spans="2:2" x14ac:dyDescent="0.2">
      <c r="B11469" s="27"/>
    </row>
    <row r="11470" spans="2:2" x14ac:dyDescent="0.2">
      <c r="B11470" s="27"/>
    </row>
    <row r="11471" spans="2:2" x14ac:dyDescent="0.2">
      <c r="B11471" s="27"/>
    </row>
    <row r="11472" spans="2:2" x14ac:dyDescent="0.2">
      <c r="B11472" s="27"/>
    </row>
    <row r="11473" spans="2:2" x14ac:dyDescent="0.2">
      <c r="B11473" s="27"/>
    </row>
    <row r="11474" spans="2:2" x14ac:dyDescent="0.2">
      <c r="B11474" s="27"/>
    </row>
    <row r="11475" spans="2:2" x14ac:dyDescent="0.2">
      <c r="B11475" s="27"/>
    </row>
    <row r="11476" spans="2:2" x14ac:dyDescent="0.2">
      <c r="B11476" s="27"/>
    </row>
    <row r="11477" spans="2:2" x14ac:dyDescent="0.2">
      <c r="B11477" s="27"/>
    </row>
    <row r="11478" spans="2:2" x14ac:dyDescent="0.2">
      <c r="B11478" s="27"/>
    </row>
    <row r="11479" spans="2:2" x14ac:dyDescent="0.2">
      <c r="B11479" s="27"/>
    </row>
    <row r="11480" spans="2:2" x14ac:dyDescent="0.2">
      <c r="B11480" s="27"/>
    </row>
    <row r="11481" spans="2:2" x14ac:dyDescent="0.2">
      <c r="B11481" s="27"/>
    </row>
    <row r="11482" spans="2:2" x14ac:dyDescent="0.2">
      <c r="B11482" s="27"/>
    </row>
    <row r="11483" spans="2:2" x14ac:dyDescent="0.2">
      <c r="B11483" s="27"/>
    </row>
    <row r="11484" spans="2:2" x14ac:dyDescent="0.2">
      <c r="B11484" s="27"/>
    </row>
    <row r="11485" spans="2:2" x14ac:dyDescent="0.2">
      <c r="B11485" s="27"/>
    </row>
    <row r="11486" spans="2:2" x14ac:dyDescent="0.2">
      <c r="B11486" s="27"/>
    </row>
    <row r="11487" spans="2:2" x14ac:dyDescent="0.2">
      <c r="B11487" s="27"/>
    </row>
    <row r="11488" spans="2:2" x14ac:dyDescent="0.2">
      <c r="B11488" s="27"/>
    </row>
    <row r="11489" spans="2:2" x14ac:dyDescent="0.2">
      <c r="B11489" s="27"/>
    </row>
    <row r="11490" spans="2:2" x14ac:dyDescent="0.2">
      <c r="B11490" s="27"/>
    </row>
    <row r="11491" spans="2:2" x14ac:dyDescent="0.2">
      <c r="B11491" s="27"/>
    </row>
    <row r="11492" spans="2:2" x14ac:dyDescent="0.2">
      <c r="B11492" s="27"/>
    </row>
    <row r="11493" spans="2:2" x14ac:dyDescent="0.2">
      <c r="B11493" s="27"/>
    </row>
    <row r="11494" spans="2:2" x14ac:dyDescent="0.2">
      <c r="B11494" s="27"/>
    </row>
    <row r="11495" spans="2:2" x14ac:dyDescent="0.2">
      <c r="B11495" s="27"/>
    </row>
    <row r="11496" spans="2:2" x14ac:dyDescent="0.2">
      <c r="B11496" s="27"/>
    </row>
    <row r="11497" spans="2:2" x14ac:dyDescent="0.2">
      <c r="B11497" s="27"/>
    </row>
    <row r="11498" spans="2:2" x14ac:dyDescent="0.2">
      <c r="B11498" s="27"/>
    </row>
    <row r="11499" spans="2:2" x14ac:dyDescent="0.2">
      <c r="B11499" s="27"/>
    </row>
    <row r="11500" spans="2:2" x14ac:dyDescent="0.2">
      <c r="B11500" s="27"/>
    </row>
    <row r="11501" spans="2:2" x14ac:dyDescent="0.2">
      <c r="B11501" s="27"/>
    </row>
    <row r="11502" spans="2:2" x14ac:dyDescent="0.2">
      <c r="B11502" s="27"/>
    </row>
    <row r="11503" spans="2:2" x14ac:dyDescent="0.2">
      <c r="B11503" s="27"/>
    </row>
    <row r="11504" spans="2:2" x14ac:dyDescent="0.2">
      <c r="B11504" s="27"/>
    </row>
    <row r="11505" spans="2:2" x14ac:dyDescent="0.2">
      <c r="B11505" s="27"/>
    </row>
    <row r="11506" spans="2:2" x14ac:dyDescent="0.2">
      <c r="B11506" s="27"/>
    </row>
    <row r="11507" spans="2:2" x14ac:dyDescent="0.2">
      <c r="B11507" s="27"/>
    </row>
    <row r="11508" spans="2:2" x14ac:dyDescent="0.2">
      <c r="B11508" s="27"/>
    </row>
    <row r="11509" spans="2:2" x14ac:dyDescent="0.2">
      <c r="B11509" s="27"/>
    </row>
    <row r="11510" spans="2:2" x14ac:dyDescent="0.2">
      <c r="B11510" s="27"/>
    </row>
    <row r="11511" spans="2:2" x14ac:dyDescent="0.2">
      <c r="B11511" s="27"/>
    </row>
    <row r="11512" spans="2:2" x14ac:dyDescent="0.2">
      <c r="B11512" s="27"/>
    </row>
    <row r="11513" spans="2:2" x14ac:dyDescent="0.2">
      <c r="B11513" s="27"/>
    </row>
    <row r="11514" spans="2:2" x14ac:dyDescent="0.2">
      <c r="B11514" s="27"/>
    </row>
    <row r="11515" spans="2:2" x14ac:dyDescent="0.2">
      <c r="B11515" s="27"/>
    </row>
    <row r="11516" spans="2:2" x14ac:dyDescent="0.2">
      <c r="B11516" s="27"/>
    </row>
    <row r="11517" spans="2:2" x14ac:dyDescent="0.2">
      <c r="B11517" s="27"/>
    </row>
    <row r="11518" spans="2:2" x14ac:dyDescent="0.2">
      <c r="B11518" s="27"/>
    </row>
    <row r="11519" spans="2:2" x14ac:dyDescent="0.2">
      <c r="B11519" s="27"/>
    </row>
    <row r="11520" spans="2:2" x14ac:dyDescent="0.2">
      <c r="B11520" s="27"/>
    </row>
    <row r="11521" spans="2:2" x14ac:dyDescent="0.2">
      <c r="B11521" s="27"/>
    </row>
    <row r="11522" spans="2:2" x14ac:dyDescent="0.2">
      <c r="B11522" s="27"/>
    </row>
    <row r="11523" spans="2:2" x14ac:dyDescent="0.2">
      <c r="B11523" s="27"/>
    </row>
    <row r="11524" spans="2:2" x14ac:dyDescent="0.2">
      <c r="B11524" s="27"/>
    </row>
    <row r="11525" spans="2:2" x14ac:dyDescent="0.2">
      <c r="B11525" s="27"/>
    </row>
    <row r="11526" spans="2:2" x14ac:dyDescent="0.2">
      <c r="B11526" s="27"/>
    </row>
    <row r="11527" spans="2:2" x14ac:dyDescent="0.2">
      <c r="B11527" s="27"/>
    </row>
    <row r="11528" spans="2:2" x14ac:dyDescent="0.2">
      <c r="B11528" s="27"/>
    </row>
    <row r="11529" spans="2:2" x14ac:dyDescent="0.2">
      <c r="B11529" s="27"/>
    </row>
    <row r="11530" spans="2:2" x14ac:dyDescent="0.2">
      <c r="B11530" s="27"/>
    </row>
    <row r="11531" spans="2:2" x14ac:dyDescent="0.2">
      <c r="B11531" s="27"/>
    </row>
    <row r="11532" spans="2:2" x14ac:dyDescent="0.2">
      <c r="B11532" s="27"/>
    </row>
    <row r="11533" spans="2:2" x14ac:dyDescent="0.2">
      <c r="B11533" s="27"/>
    </row>
    <row r="11534" spans="2:2" x14ac:dyDescent="0.2">
      <c r="B11534" s="27"/>
    </row>
    <row r="11535" spans="2:2" x14ac:dyDescent="0.2">
      <c r="B11535" s="27"/>
    </row>
    <row r="11536" spans="2:2" x14ac:dyDescent="0.2">
      <c r="B11536" s="27"/>
    </row>
    <row r="11537" spans="2:2" x14ac:dyDescent="0.2">
      <c r="B11537" s="27"/>
    </row>
    <row r="11538" spans="2:2" x14ac:dyDescent="0.2">
      <c r="B11538" s="27"/>
    </row>
    <row r="11539" spans="2:2" x14ac:dyDescent="0.2">
      <c r="B11539" s="27"/>
    </row>
    <row r="11540" spans="2:2" x14ac:dyDescent="0.2">
      <c r="B11540" s="27"/>
    </row>
    <row r="11541" spans="2:2" x14ac:dyDescent="0.2">
      <c r="B11541" s="27"/>
    </row>
    <row r="11542" spans="2:2" x14ac:dyDescent="0.2">
      <c r="B11542" s="27"/>
    </row>
    <row r="11543" spans="2:2" x14ac:dyDescent="0.2">
      <c r="B11543" s="27"/>
    </row>
    <row r="11544" spans="2:2" x14ac:dyDescent="0.2">
      <c r="B11544" s="27"/>
    </row>
    <row r="11545" spans="2:2" x14ac:dyDescent="0.2">
      <c r="B11545" s="27"/>
    </row>
    <row r="11546" spans="2:2" x14ac:dyDescent="0.2">
      <c r="B11546" s="27"/>
    </row>
    <row r="11547" spans="2:2" x14ac:dyDescent="0.2">
      <c r="B11547" s="27"/>
    </row>
    <row r="11548" spans="2:2" x14ac:dyDescent="0.2">
      <c r="B11548" s="27"/>
    </row>
    <row r="11549" spans="2:2" x14ac:dyDescent="0.2">
      <c r="B11549" s="27"/>
    </row>
    <row r="11550" spans="2:2" x14ac:dyDescent="0.2">
      <c r="B11550" s="27"/>
    </row>
    <row r="11551" spans="2:2" x14ac:dyDescent="0.2">
      <c r="B11551" s="27"/>
    </row>
    <row r="11552" spans="2:2" x14ac:dyDescent="0.2">
      <c r="B11552" s="27"/>
    </row>
    <row r="11553" spans="2:2" x14ac:dyDescent="0.2">
      <c r="B11553" s="27"/>
    </row>
    <row r="11554" spans="2:2" x14ac:dyDescent="0.2">
      <c r="B11554" s="27"/>
    </row>
    <row r="11555" spans="2:2" x14ac:dyDescent="0.2">
      <c r="B11555" s="27"/>
    </row>
    <row r="11556" spans="2:2" x14ac:dyDescent="0.2">
      <c r="B11556" s="27"/>
    </row>
    <row r="11557" spans="2:2" x14ac:dyDescent="0.2">
      <c r="B11557" s="27"/>
    </row>
    <row r="11558" spans="2:2" x14ac:dyDescent="0.2">
      <c r="B11558" s="27"/>
    </row>
    <row r="11559" spans="2:2" x14ac:dyDescent="0.2">
      <c r="B11559" s="27"/>
    </row>
    <row r="11560" spans="2:2" x14ac:dyDescent="0.2">
      <c r="B11560" s="27"/>
    </row>
    <row r="11561" spans="2:2" x14ac:dyDescent="0.2">
      <c r="B11561" s="27"/>
    </row>
    <row r="11562" spans="2:2" x14ac:dyDescent="0.2">
      <c r="B11562" s="27"/>
    </row>
    <row r="11563" spans="2:2" x14ac:dyDescent="0.2">
      <c r="B11563" s="27"/>
    </row>
    <row r="11564" spans="2:2" x14ac:dyDescent="0.2">
      <c r="B11564" s="27"/>
    </row>
    <row r="11565" spans="2:2" x14ac:dyDescent="0.2">
      <c r="B11565" s="27"/>
    </row>
    <row r="11566" spans="2:2" x14ac:dyDescent="0.2">
      <c r="B11566" s="27"/>
    </row>
    <row r="11567" spans="2:2" x14ac:dyDescent="0.2">
      <c r="B11567" s="27"/>
    </row>
    <row r="11568" spans="2:2" x14ac:dyDescent="0.2">
      <c r="B11568" s="27"/>
    </row>
    <row r="11569" spans="2:2" x14ac:dyDescent="0.2">
      <c r="B11569" s="27"/>
    </row>
    <row r="11570" spans="2:2" x14ac:dyDescent="0.2">
      <c r="B11570" s="27"/>
    </row>
    <row r="11571" spans="2:2" x14ac:dyDescent="0.2">
      <c r="B11571" s="27"/>
    </row>
    <row r="11572" spans="2:2" x14ac:dyDescent="0.2">
      <c r="B11572" s="27"/>
    </row>
    <row r="11573" spans="2:2" x14ac:dyDescent="0.2">
      <c r="B11573" s="27"/>
    </row>
    <row r="11574" spans="2:2" x14ac:dyDescent="0.2">
      <c r="B11574" s="27"/>
    </row>
    <row r="11575" spans="2:2" x14ac:dyDescent="0.2">
      <c r="B11575" s="27"/>
    </row>
    <row r="11576" spans="2:2" x14ac:dyDescent="0.2">
      <c r="B11576" s="27"/>
    </row>
    <row r="11577" spans="2:2" x14ac:dyDescent="0.2">
      <c r="B11577" s="27"/>
    </row>
    <row r="11578" spans="2:2" x14ac:dyDescent="0.2">
      <c r="B11578" s="27"/>
    </row>
    <row r="11579" spans="2:2" x14ac:dyDescent="0.2">
      <c r="B11579" s="27"/>
    </row>
    <row r="11580" spans="2:2" x14ac:dyDescent="0.2">
      <c r="B11580" s="27"/>
    </row>
    <row r="11581" spans="2:2" x14ac:dyDescent="0.2">
      <c r="B11581" s="27"/>
    </row>
    <row r="11582" spans="2:2" x14ac:dyDescent="0.2">
      <c r="B11582" s="27"/>
    </row>
    <row r="11583" spans="2:2" x14ac:dyDescent="0.2">
      <c r="B11583" s="27"/>
    </row>
    <row r="11584" spans="2:2" x14ac:dyDescent="0.2">
      <c r="B11584" s="27"/>
    </row>
    <row r="11585" spans="2:2" x14ac:dyDescent="0.2">
      <c r="B11585" s="27"/>
    </row>
    <row r="11586" spans="2:2" x14ac:dyDescent="0.2">
      <c r="B11586" s="27"/>
    </row>
    <row r="11587" spans="2:2" x14ac:dyDescent="0.2">
      <c r="B11587" s="27"/>
    </row>
    <row r="11588" spans="2:2" x14ac:dyDescent="0.2">
      <c r="B11588" s="27"/>
    </row>
    <row r="11589" spans="2:2" x14ac:dyDescent="0.2">
      <c r="B11589" s="27"/>
    </row>
    <row r="11590" spans="2:2" x14ac:dyDescent="0.2">
      <c r="B11590" s="27"/>
    </row>
    <row r="11591" spans="2:2" x14ac:dyDescent="0.2">
      <c r="B11591" s="27"/>
    </row>
    <row r="11592" spans="2:2" x14ac:dyDescent="0.2">
      <c r="B11592" s="27"/>
    </row>
    <row r="11593" spans="2:2" x14ac:dyDescent="0.2">
      <c r="B11593" s="27"/>
    </row>
    <row r="11594" spans="2:2" x14ac:dyDescent="0.2">
      <c r="B11594" s="27"/>
    </row>
    <row r="11595" spans="2:2" x14ac:dyDescent="0.2">
      <c r="B11595" s="27"/>
    </row>
    <row r="11596" spans="2:2" x14ac:dyDescent="0.2">
      <c r="B11596" s="27"/>
    </row>
    <row r="11597" spans="2:2" x14ac:dyDescent="0.2">
      <c r="B11597" s="27"/>
    </row>
    <row r="11598" spans="2:2" x14ac:dyDescent="0.2">
      <c r="B11598" s="27"/>
    </row>
    <row r="11599" spans="2:2" x14ac:dyDescent="0.2">
      <c r="B11599" s="27"/>
    </row>
    <row r="11600" spans="2:2" x14ac:dyDescent="0.2">
      <c r="B11600" s="27"/>
    </row>
    <row r="11601" spans="2:2" x14ac:dyDescent="0.2">
      <c r="B11601" s="27"/>
    </row>
    <row r="11602" spans="2:2" x14ac:dyDescent="0.2">
      <c r="B11602" s="27"/>
    </row>
    <row r="11603" spans="2:2" x14ac:dyDescent="0.2">
      <c r="B11603" s="27"/>
    </row>
    <row r="11604" spans="2:2" x14ac:dyDescent="0.2">
      <c r="B11604" s="27"/>
    </row>
    <row r="11605" spans="2:2" x14ac:dyDescent="0.2">
      <c r="B11605" s="27"/>
    </row>
    <row r="11606" spans="2:2" x14ac:dyDescent="0.2">
      <c r="B11606" s="27"/>
    </row>
    <row r="11607" spans="2:2" x14ac:dyDescent="0.2">
      <c r="B11607" s="27"/>
    </row>
    <row r="11608" spans="2:2" x14ac:dyDescent="0.2">
      <c r="B11608" s="27"/>
    </row>
    <row r="11609" spans="2:2" x14ac:dyDescent="0.2">
      <c r="B11609" s="27"/>
    </row>
    <row r="11610" spans="2:2" x14ac:dyDescent="0.2">
      <c r="B11610" s="27"/>
    </row>
    <row r="11611" spans="2:2" x14ac:dyDescent="0.2">
      <c r="B11611" s="27"/>
    </row>
    <row r="11612" spans="2:2" x14ac:dyDescent="0.2">
      <c r="B11612" s="27"/>
    </row>
    <row r="11613" spans="2:2" x14ac:dyDescent="0.2">
      <c r="B11613" s="27"/>
    </row>
    <row r="11614" spans="2:2" x14ac:dyDescent="0.2">
      <c r="B11614" s="27"/>
    </row>
    <row r="11615" spans="2:2" x14ac:dyDescent="0.2">
      <c r="B11615" s="27"/>
    </row>
    <row r="11616" spans="2:2" x14ac:dyDescent="0.2">
      <c r="B11616" s="27"/>
    </row>
    <row r="11617" spans="2:2" x14ac:dyDescent="0.2">
      <c r="B11617" s="27"/>
    </row>
    <row r="11618" spans="2:2" x14ac:dyDescent="0.2">
      <c r="B11618" s="27"/>
    </row>
    <row r="11619" spans="2:2" x14ac:dyDescent="0.2">
      <c r="B11619" s="27"/>
    </row>
    <row r="11620" spans="2:2" x14ac:dyDescent="0.2">
      <c r="B11620" s="27"/>
    </row>
    <row r="11621" spans="2:2" x14ac:dyDescent="0.2">
      <c r="B11621" s="27"/>
    </row>
    <row r="11622" spans="2:2" x14ac:dyDescent="0.2">
      <c r="B11622" s="27"/>
    </row>
    <row r="11623" spans="2:2" x14ac:dyDescent="0.2">
      <c r="B11623" s="27"/>
    </row>
    <row r="11624" spans="2:2" x14ac:dyDescent="0.2">
      <c r="B11624" s="27"/>
    </row>
    <row r="11625" spans="2:2" x14ac:dyDescent="0.2">
      <c r="B11625" s="27"/>
    </row>
    <row r="11626" spans="2:2" x14ac:dyDescent="0.2">
      <c r="B11626" s="27"/>
    </row>
    <row r="11627" spans="2:2" x14ac:dyDescent="0.2">
      <c r="B11627" s="27"/>
    </row>
    <row r="11628" spans="2:2" x14ac:dyDescent="0.2">
      <c r="B11628" s="27"/>
    </row>
    <row r="11629" spans="2:2" x14ac:dyDescent="0.2">
      <c r="B11629" s="27"/>
    </row>
    <row r="11630" spans="2:2" x14ac:dyDescent="0.2">
      <c r="B11630" s="27"/>
    </row>
    <row r="11631" spans="2:2" x14ac:dyDescent="0.2">
      <c r="B11631" s="27"/>
    </row>
    <row r="11632" spans="2:2" x14ac:dyDescent="0.2">
      <c r="B11632" s="27"/>
    </row>
    <row r="11633" spans="2:2" x14ac:dyDescent="0.2">
      <c r="B11633" s="27"/>
    </row>
    <row r="11634" spans="2:2" x14ac:dyDescent="0.2">
      <c r="B11634" s="27"/>
    </row>
    <row r="11635" spans="2:2" x14ac:dyDescent="0.2">
      <c r="B11635" s="27"/>
    </row>
    <row r="11636" spans="2:2" x14ac:dyDescent="0.2">
      <c r="B11636" s="27"/>
    </row>
    <row r="11637" spans="2:2" x14ac:dyDescent="0.2">
      <c r="B11637" s="27"/>
    </row>
    <row r="11638" spans="2:2" x14ac:dyDescent="0.2">
      <c r="B11638" s="27"/>
    </row>
    <row r="11639" spans="2:2" x14ac:dyDescent="0.2">
      <c r="B11639" s="27"/>
    </row>
    <row r="11640" spans="2:2" x14ac:dyDescent="0.2">
      <c r="B11640" s="27"/>
    </row>
    <row r="11641" spans="2:2" x14ac:dyDescent="0.2">
      <c r="B11641" s="27"/>
    </row>
    <row r="11642" spans="2:2" x14ac:dyDescent="0.2">
      <c r="B11642" s="27"/>
    </row>
    <row r="11643" spans="2:2" x14ac:dyDescent="0.2">
      <c r="B11643" s="27"/>
    </row>
    <row r="11644" spans="2:2" x14ac:dyDescent="0.2">
      <c r="B11644" s="27"/>
    </row>
    <row r="11645" spans="2:2" x14ac:dyDescent="0.2">
      <c r="B11645" s="27"/>
    </row>
    <row r="11646" spans="2:2" x14ac:dyDescent="0.2">
      <c r="B11646" s="27"/>
    </row>
    <row r="11647" spans="2:2" x14ac:dyDescent="0.2">
      <c r="B11647" s="27"/>
    </row>
    <row r="11648" spans="2:2" x14ac:dyDescent="0.2">
      <c r="B11648" s="27"/>
    </row>
    <row r="11649" spans="2:2" x14ac:dyDescent="0.2">
      <c r="B11649" s="27"/>
    </row>
    <row r="11650" spans="2:2" x14ac:dyDescent="0.2">
      <c r="B11650" s="27"/>
    </row>
    <row r="11651" spans="2:2" x14ac:dyDescent="0.2">
      <c r="B11651" s="27"/>
    </row>
    <row r="11652" spans="2:2" x14ac:dyDescent="0.2">
      <c r="B11652" s="27"/>
    </row>
    <row r="11653" spans="2:2" x14ac:dyDescent="0.2">
      <c r="B11653" s="27"/>
    </row>
    <row r="11654" spans="2:2" x14ac:dyDescent="0.2">
      <c r="B11654" s="27"/>
    </row>
    <row r="11655" spans="2:2" x14ac:dyDescent="0.2">
      <c r="B11655" s="27"/>
    </row>
    <row r="11656" spans="2:2" x14ac:dyDescent="0.2">
      <c r="B11656" s="27"/>
    </row>
    <row r="11657" spans="2:2" x14ac:dyDescent="0.2">
      <c r="B11657" s="27"/>
    </row>
    <row r="11658" spans="2:2" x14ac:dyDescent="0.2">
      <c r="B11658" s="27"/>
    </row>
    <row r="11659" spans="2:2" x14ac:dyDescent="0.2">
      <c r="B11659" s="27"/>
    </row>
    <row r="11660" spans="2:2" x14ac:dyDescent="0.2">
      <c r="B11660" s="27"/>
    </row>
    <row r="11661" spans="2:2" x14ac:dyDescent="0.2">
      <c r="B11661" s="27"/>
    </row>
    <row r="11662" spans="2:2" x14ac:dyDescent="0.2">
      <c r="B11662" s="27"/>
    </row>
    <row r="11663" spans="2:2" x14ac:dyDescent="0.2">
      <c r="B11663" s="27"/>
    </row>
    <row r="11664" spans="2:2" x14ac:dyDescent="0.2">
      <c r="B11664" s="27"/>
    </row>
    <row r="11665" spans="2:2" x14ac:dyDescent="0.2">
      <c r="B11665" s="27"/>
    </row>
    <row r="11666" spans="2:2" x14ac:dyDescent="0.2">
      <c r="B11666" s="27"/>
    </row>
    <row r="11667" spans="2:2" x14ac:dyDescent="0.2">
      <c r="B11667" s="27"/>
    </row>
    <row r="11668" spans="2:2" x14ac:dyDescent="0.2">
      <c r="B11668" s="27"/>
    </row>
    <row r="11669" spans="2:2" x14ac:dyDescent="0.2">
      <c r="B11669" s="27"/>
    </row>
    <row r="11670" spans="2:2" x14ac:dyDescent="0.2">
      <c r="B11670" s="27"/>
    </row>
    <row r="11671" spans="2:2" x14ac:dyDescent="0.2">
      <c r="B11671" s="27"/>
    </row>
    <row r="11672" spans="2:2" x14ac:dyDescent="0.2">
      <c r="B11672" s="27"/>
    </row>
    <row r="11673" spans="2:2" x14ac:dyDescent="0.2">
      <c r="B11673" s="27"/>
    </row>
    <row r="11674" spans="2:2" x14ac:dyDescent="0.2">
      <c r="B11674" s="27"/>
    </row>
    <row r="11675" spans="2:2" x14ac:dyDescent="0.2">
      <c r="B11675" s="27"/>
    </row>
    <row r="11676" spans="2:2" x14ac:dyDescent="0.2">
      <c r="B11676" s="27"/>
    </row>
    <row r="11677" spans="2:2" x14ac:dyDescent="0.2">
      <c r="B11677" s="27"/>
    </row>
    <row r="11678" spans="2:2" x14ac:dyDescent="0.2">
      <c r="B11678" s="27"/>
    </row>
    <row r="11679" spans="2:2" x14ac:dyDescent="0.2">
      <c r="B11679" s="27"/>
    </row>
    <row r="11680" spans="2:2" x14ac:dyDescent="0.2">
      <c r="B11680" s="27"/>
    </row>
    <row r="11681" spans="2:2" x14ac:dyDescent="0.2">
      <c r="B11681" s="27"/>
    </row>
    <row r="11682" spans="2:2" x14ac:dyDescent="0.2">
      <c r="B11682" s="27"/>
    </row>
    <row r="11683" spans="2:2" x14ac:dyDescent="0.2">
      <c r="B11683" s="27"/>
    </row>
    <row r="11684" spans="2:2" x14ac:dyDescent="0.2">
      <c r="B11684" s="27"/>
    </row>
    <row r="11685" spans="2:2" x14ac:dyDescent="0.2">
      <c r="B11685" s="27"/>
    </row>
    <row r="11686" spans="2:2" x14ac:dyDescent="0.2">
      <c r="B11686" s="27"/>
    </row>
    <row r="11687" spans="2:2" x14ac:dyDescent="0.2">
      <c r="B11687" s="27"/>
    </row>
    <row r="11688" spans="2:2" x14ac:dyDescent="0.2">
      <c r="B11688" s="27"/>
    </row>
    <row r="11689" spans="2:2" x14ac:dyDescent="0.2">
      <c r="B11689" s="27"/>
    </row>
    <row r="11690" spans="2:2" x14ac:dyDescent="0.2">
      <c r="B11690" s="27"/>
    </row>
    <row r="11691" spans="2:2" x14ac:dyDescent="0.2">
      <c r="B11691" s="27"/>
    </row>
    <row r="11692" spans="2:2" x14ac:dyDescent="0.2">
      <c r="B11692" s="27"/>
    </row>
    <row r="11693" spans="2:2" x14ac:dyDescent="0.2">
      <c r="B11693" s="27"/>
    </row>
    <row r="11694" spans="2:2" x14ac:dyDescent="0.2">
      <c r="B11694" s="27"/>
    </row>
    <row r="11695" spans="2:2" x14ac:dyDescent="0.2">
      <c r="B11695" s="27"/>
    </row>
    <row r="11696" spans="2:2" x14ac:dyDescent="0.2">
      <c r="B11696" s="27"/>
    </row>
    <row r="11697" spans="2:2" x14ac:dyDescent="0.2">
      <c r="B11697" s="27"/>
    </row>
    <row r="11698" spans="2:2" x14ac:dyDescent="0.2">
      <c r="B11698" s="27"/>
    </row>
    <row r="11699" spans="2:2" x14ac:dyDescent="0.2">
      <c r="B11699" s="27"/>
    </row>
    <row r="11700" spans="2:2" x14ac:dyDescent="0.2">
      <c r="B11700" s="27"/>
    </row>
    <row r="11701" spans="2:2" x14ac:dyDescent="0.2">
      <c r="B11701" s="27"/>
    </row>
    <row r="11702" spans="2:2" x14ac:dyDescent="0.2">
      <c r="B11702" s="27"/>
    </row>
    <row r="11703" spans="2:2" x14ac:dyDescent="0.2">
      <c r="B11703" s="27"/>
    </row>
    <row r="11704" spans="2:2" x14ac:dyDescent="0.2">
      <c r="B11704" s="27"/>
    </row>
    <row r="11705" spans="2:2" x14ac:dyDescent="0.2">
      <c r="B11705" s="27"/>
    </row>
    <row r="11706" spans="2:2" x14ac:dyDescent="0.2">
      <c r="B11706" s="27"/>
    </row>
    <row r="11707" spans="2:2" x14ac:dyDescent="0.2">
      <c r="B11707" s="27"/>
    </row>
    <row r="11708" spans="2:2" x14ac:dyDescent="0.2">
      <c r="B11708" s="27"/>
    </row>
    <row r="11709" spans="2:2" x14ac:dyDescent="0.2">
      <c r="B11709" s="27"/>
    </row>
    <row r="11710" spans="2:2" x14ac:dyDescent="0.2">
      <c r="B11710" s="27"/>
    </row>
    <row r="11711" spans="2:2" x14ac:dyDescent="0.2">
      <c r="B11711" s="27"/>
    </row>
    <row r="11712" spans="2:2" x14ac:dyDescent="0.2">
      <c r="B11712" s="27"/>
    </row>
    <row r="11713" spans="2:2" x14ac:dyDescent="0.2">
      <c r="B11713" s="27"/>
    </row>
    <row r="11714" spans="2:2" x14ac:dyDescent="0.2">
      <c r="B11714" s="27"/>
    </row>
    <row r="11715" spans="2:2" x14ac:dyDescent="0.2">
      <c r="B11715" s="27"/>
    </row>
    <row r="11716" spans="2:2" x14ac:dyDescent="0.2">
      <c r="B11716" s="27"/>
    </row>
    <row r="11717" spans="2:2" x14ac:dyDescent="0.2">
      <c r="B11717" s="27"/>
    </row>
    <row r="11718" spans="2:2" x14ac:dyDescent="0.2">
      <c r="B11718" s="27"/>
    </row>
    <row r="11719" spans="2:2" x14ac:dyDescent="0.2">
      <c r="B11719" s="27"/>
    </row>
    <row r="11720" spans="2:2" x14ac:dyDescent="0.2">
      <c r="B11720" s="27"/>
    </row>
    <row r="11721" spans="2:2" x14ac:dyDescent="0.2">
      <c r="B11721" s="27"/>
    </row>
    <row r="11722" spans="2:2" x14ac:dyDescent="0.2">
      <c r="B11722" s="27"/>
    </row>
    <row r="11723" spans="2:2" x14ac:dyDescent="0.2">
      <c r="B11723" s="27"/>
    </row>
    <row r="11724" spans="2:2" x14ac:dyDescent="0.2">
      <c r="B11724" s="27"/>
    </row>
    <row r="11725" spans="2:2" x14ac:dyDescent="0.2">
      <c r="B11725" s="27"/>
    </row>
    <row r="11726" spans="2:2" x14ac:dyDescent="0.2">
      <c r="B11726" s="27"/>
    </row>
    <row r="11727" spans="2:2" x14ac:dyDescent="0.2">
      <c r="B11727" s="27"/>
    </row>
    <row r="11728" spans="2:2" x14ac:dyDescent="0.2">
      <c r="B11728" s="27"/>
    </row>
    <row r="11729" spans="2:2" x14ac:dyDescent="0.2">
      <c r="B11729" s="27"/>
    </row>
    <row r="11730" spans="2:2" x14ac:dyDescent="0.2">
      <c r="B11730" s="27"/>
    </row>
    <row r="11731" spans="2:2" x14ac:dyDescent="0.2">
      <c r="B11731" s="27"/>
    </row>
    <row r="11732" spans="2:2" x14ac:dyDescent="0.2">
      <c r="B11732" s="27"/>
    </row>
    <row r="11733" spans="2:2" x14ac:dyDescent="0.2">
      <c r="B11733" s="27"/>
    </row>
    <row r="11734" spans="2:2" x14ac:dyDescent="0.2">
      <c r="B11734" s="27"/>
    </row>
    <row r="11735" spans="2:2" x14ac:dyDescent="0.2">
      <c r="B11735" s="27"/>
    </row>
    <row r="11736" spans="2:2" x14ac:dyDescent="0.2">
      <c r="B11736" s="27"/>
    </row>
    <row r="11737" spans="2:2" x14ac:dyDescent="0.2">
      <c r="B11737" s="27"/>
    </row>
    <row r="11738" spans="2:2" x14ac:dyDescent="0.2">
      <c r="B11738" s="27"/>
    </row>
    <row r="11739" spans="2:2" x14ac:dyDescent="0.2">
      <c r="B11739" s="27"/>
    </row>
    <row r="11740" spans="2:2" x14ac:dyDescent="0.2">
      <c r="B11740" s="27"/>
    </row>
    <row r="11741" spans="2:2" x14ac:dyDescent="0.2">
      <c r="B11741" s="27"/>
    </row>
    <row r="11742" spans="2:2" x14ac:dyDescent="0.2">
      <c r="B11742" s="27"/>
    </row>
    <row r="11743" spans="2:2" x14ac:dyDescent="0.2">
      <c r="B11743" s="27"/>
    </row>
    <row r="11744" spans="2:2" x14ac:dyDescent="0.2">
      <c r="B11744" s="27"/>
    </row>
    <row r="11745" spans="2:2" x14ac:dyDescent="0.2">
      <c r="B11745" s="27"/>
    </row>
    <row r="11746" spans="2:2" x14ac:dyDescent="0.2">
      <c r="B11746" s="27"/>
    </row>
    <row r="11747" spans="2:2" x14ac:dyDescent="0.2">
      <c r="B11747" s="27"/>
    </row>
    <row r="11748" spans="2:2" x14ac:dyDescent="0.2">
      <c r="B11748" s="27"/>
    </row>
    <row r="11749" spans="2:2" x14ac:dyDescent="0.2">
      <c r="B11749" s="27"/>
    </row>
    <row r="11750" spans="2:2" x14ac:dyDescent="0.2">
      <c r="B11750" s="27"/>
    </row>
    <row r="11751" spans="2:2" x14ac:dyDescent="0.2">
      <c r="B11751" s="27"/>
    </row>
    <row r="11752" spans="2:2" x14ac:dyDescent="0.2">
      <c r="B11752" s="27"/>
    </row>
    <row r="11753" spans="2:2" x14ac:dyDescent="0.2">
      <c r="B11753" s="27"/>
    </row>
    <row r="11754" spans="2:2" x14ac:dyDescent="0.2">
      <c r="B11754" s="27"/>
    </row>
    <row r="11755" spans="2:2" x14ac:dyDescent="0.2">
      <c r="B11755" s="27"/>
    </row>
    <row r="11756" spans="2:2" x14ac:dyDescent="0.2">
      <c r="B11756" s="27"/>
    </row>
    <row r="11757" spans="2:2" x14ac:dyDescent="0.2">
      <c r="B11757" s="27"/>
    </row>
    <row r="11758" spans="2:2" x14ac:dyDescent="0.2">
      <c r="B11758" s="27"/>
    </row>
    <row r="11759" spans="2:2" x14ac:dyDescent="0.2">
      <c r="B11759" s="27"/>
    </row>
    <row r="11760" spans="2:2" x14ac:dyDescent="0.2">
      <c r="B11760" s="27"/>
    </row>
    <row r="11761" spans="2:2" x14ac:dyDescent="0.2">
      <c r="B11761" s="27"/>
    </row>
    <row r="11762" spans="2:2" x14ac:dyDescent="0.2">
      <c r="B11762" s="27"/>
    </row>
    <row r="11763" spans="2:2" x14ac:dyDescent="0.2">
      <c r="B11763" s="27"/>
    </row>
    <row r="11764" spans="2:2" x14ac:dyDescent="0.2">
      <c r="B11764" s="27"/>
    </row>
    <row r="11765" spans="2:2" x14ac:dyDescent="0.2">
      <c r="B11765" s="27"/>
    </row>
    <row r="11766" spans="2:2" x14ac:dyDescent="0.2">
      <c r="B11766" s="27"/>
    </row>
    <row r="11767" spans="2:2" x14ac:dyDescent="0.2">
      <c r="B11767" s="27"/>
    </row>
    <row r="11768" spans="2:2" x14ac:dyDescent="0.2">
      <c r="B11768" s="27"/>
    </row>
    <row r="11769" spans="2:2" x14ac:dyDescent="0.2">
      <c r="B11769" s="27"/>
    </row>
    <row r="11770" spans="2:2" x14ac:dyDescent="0.2">
      <c r="B11770" s="27"/>
    </row>
    <row r="11771" spans="2:2" x14ac:dyDescent="0.2">
      <c r="B11771" s="27"/>
    </row>
    <row r="11772" spans="2:2" x14ac:dyDescent="0.2">
      <c r="B11772" s="27"/>
    </row>
    <row r="11773" spans="2:2" x14ac:dyDescent="0.2">
      <c r="B11773" s="27"/>
    </row>
    <row r="11774" spans="2:2" x14ac:dyDescent="0.2">
      <c r="B11774" s="27"/>
    </row>
    <row r="11775" spans="2:2" x14ac:dyDescent="0.2">
      <c r="B11775" s="27"/>
    </row>
    <row r="11776" spans="2:2" x14ac:dyDescent="0.2">
      <c r="B11776" s="27"/>
    </row>
    <row r="11777" spans="2:2" x14ac:dyDescent="0.2">
      <c r="B11777" s="27"/>
    </row>
    <row r="11778" spans="2:2" x14ac:dyDescent="0.2">
      <c r="B11778" s="27"/>
    </row>
    <row r="11779" spans="2:2" x14ac:dyDescent="0.2">
      <c r="B11779" s="27"/>
    </row>
    <row r="11780" spans="2:2" x14ac:dyDescent="0.2">
      <c r="B11780" s="27"/>
    </row>
    <row r="11781" spans="2:2" x14ac:dyDescent="0.2">
      <c r="B11781" s="27"/>
    </row>
    <row r="11782" spans="2:2" x14ac:dyDescent="0.2">
      <c r="B11782" s="27"/>
    </row>
    <row r="11783" spans="2:2" x14ac:dyDescent="0.2">
      <c r="B11783" s="27"/>
    </row>
    <row r="11784" spans="2:2" x14ac:dyDescent="0.2">
      <c r="B11784" s="27"/>
    </row>
    <row r="11785" spans="2:2" x14ac:dyDescent="0.2">
      <c r="B11785" s="27"/>
    </row>
    <row r="11786" spans="2:2" x14ac:dyDescent="0.2">
      <c r="B11786" s="27"/>
    </row>
    <row r="11787" spans="2:2" x14ac:dyDescent="0.2">
      <c r="B11787" s="27"/>
    </row>
    <row r="11788" spans="2:2" x14ac:dyDescent="0.2">
      <c r="B11788" s="27"/>
    </row>
    <row r="11789" spans="2:2" x14ac:dyDescent="0.2">
      <c r="B11789" s="27"/>
    </row>
    <row r="11790" spans="2:2" x14ac:dyDescent="0.2">
      <c r="B11790" s="27"/>
    </row>
    <row r="11791" spans="2:2" x14ac:dyDescent="0.2">
      <c r="B11791" s="27"/>
    </row>
    <row r="11792" spans="2:2" x14ac:dyDescent="0.2">
      <c r="B11792" s="27"/>
    </row>
    <row r="11793" spans="2:2" x14ac:dyDescent="0.2">
      <c r="B11793" s="27"/>
    </row>
    <row r="11794" spans="2:2" x14ac:dyDescent="0.2">
      <c r="B11794" s="27"/>
    </row>
    <row r="11795" spans="2:2" x14ac:dyDescent="0.2">
      <c r="B11795" s="27"/>
    </row>
    <row r="11796" spans="2:2" x14ac:dyDescent="0.2">
      <c r="B11796" s="27"/>
    </row>
    <row r="11797" spans="2:2" x14ac:dyDescent="0.2">
      <c r="B11797" s="27"/>
    </row>
    <row r="11798" spans="2:2" x14ac:dyDescent="0.2">
      <c r="B11798" s="27"/>
    </row>
    <row r="11799" spans="2:2" x14ac:dyDescent="0.2">
      <c r="B11799" s="27"/>
    </row>
    <row r="11800" spans="2:2" x14ac:dyDescent="0.2">
      <c r="B11800" s="27"/>
    </row>
    <row r="11801" spans="2:2" x14ac:dyDescent="0.2">
      <c r="B11801" s="27"/>
    </row>
    <row r="11802" spans="2:2" x14ac:dyDescent="0.2">
      <c r="B11802" s="27"/>
    </row>
    <row r="11803" spans="2:2" x14ac:dyDescent="0.2">
      <c r="B11803" s="27"/>
    </row>
    <row r="11804" spans="2:2" x14ac:dyDescent="0.2">
      <c r="B11804" s="27"/>
    </row>
    <row r="11805" spans="2:2" x14ac:dyDescent="0.2">
      <c r="B11805" s="27"/>
    </row>
    <row r="11806" spans="2:2" x14ac:dyDescent="0.2">
      <c r="B11806" s="27"/>
    </row>
    <row r="11807" spans="2:2" x14ac:dyDescent="0.2">
      <c r="B11807" s="27"/>
    </row>
    <row r="11808" spans="2:2" x14ac:dyDescent="0.2">
      <c r="B11808" s="27"/>
    </row>
    <row r="11809" spans="2:2" x14ac:dyDescent="0.2">
      <c r="B11809" s="27"/>
    </row>
    <row r="11810" spans="2:2" x14ac:dyDescent="0.2">
      <c r="B11810" s="27"/>
    </row>
    <row r="11811" spans="2:2" x14ac:dyDescent="0.2">
      <c r="B11811" s="27"/>
    </row>
    <row r="11812" spans="2:2" x14ac:dyDescent="0.2">
      <c r="B11812" s="27"/>
    </row>
    <row r="11813" spans="2:2" x14ac:dyDescent="0.2">
      <c r="B11813" s="27"/>
    </row>
    <row r="11814" spans="2:2" x14ac:dyDescent="0.2">
      <c r="B11814" s="27"/>
    </row>
    <row r="11815" spans="2:2" x14ac:dyDescent="0.2">
      <c r="B11815" s="27"/>
    </row>
    <row r="11816" spans="2:2" x14ac:dyDescent="0.2">
      <c r="B11816" s="27"/>
    </row>
    <row r="11817" spans="2:2" x14ac:dyDescent="0.2">
      <c r="B11817" s="27"/>
    </row>
    <row r="11818" spans="2:2" x14ac:dyDescent="0.2">
      <c r="B11818" s="27"/>
    </row>
    <row r="11819" spans="2:2" x14ac:dyDescent="0.2">
      <c r="B11819" s="27"/>
    </row>
    <row r="11820" spans="2:2" x14ac:dyDescent="0.2">
      <c r="B11820" s="27"/>
    </row>
    <row r="11821" spans="2:2" x14ac:dyDescent="0.2">
      <c r="B11821" s="27"/>
    </row>
    <row r="11822" spans="2:2" x14ac:dyDescent="0.2">
      <c r="B11822" s="27"/>
    </row>
    <row r="11823" spans="2:2" x14ac:dyDescent="0.2">
      <c r="B11823" s="27"/>
    </row>
    <row r="11824" spans="2:2" x14ac:dyDescent="0.2">
      <c r="B11824" s="27"/>
    </row>
    <row r="11825" spans="2:2" x14ac:dyDescent="0.2">
      <c r="B11825" s="27"/>
    </row>
    <row r="11826" spans="2:2" x14ac:dyDescent="0.2">
      <c r="B11826" s="27"/>
    </row>
    <row r="11827" spans="2:2" x14ac:dyDescent="0.2">
      <c r="B11827" s="27"/>
    </row>
    <row r="11828" spans="2:2" x14ac:dyDescent="0.2">
      <c r="B11828" s="27"/>
    </row>
    <row r="11829" spans="2:2" x14ac:dyDescent="0.2">
      <c r="B11829" s="27"/>
    </row>
    <row r="11830" spans="2:2" x14ac:dyDescent="0.2">
      <c r="B11830" s="27"/>
    </row>
    <row r="11831" spans="2:2" x14ac:dyDescent="0.2">
      <c r="B11831" s="27"/>
    </row>
    <row r="11832" spans="2:2" x14ac:dyDescent="0.2">
      <c r="B11832" s="27"/>
    </row>
    <row r="11833" spans="2:2" x14ac:dyDescent="0.2">
      <c r="B11833" s="27"/>
    </row>
    <row r="11834" spans="2:2" x14ac:dyDescent="0.2">
      <c r="B11834" s="27"/>
    </row>
    <row r="11835" spans="2:2" x14ac:dyDescent="0.2">
      <c r="B11835" s="27"/>
    </row>
    <row r="11836" spans="2:2" x14ac:dyDescent="0.2">
      <c r="B11836" s="27"/>
    </row>
    <row r="11837" spans="2:2" x14ac:dyDescent="0.2">
      <c r="B11837" s="27"/>
    </row>
    <row r="11838" spans="2:2" x14ac:dyDescent="0.2">
      <c r="B11838" s="27"/>
    </row>
    <row r="11839" spans="2:2" x14ac:dyDescent="0.2">
      <c r="B11839" s="27"/>
    </row>
    <row r="11840" spans="2:2" x14ac:dyDescent="0.2">
      <c r="B11840" s="27"/>
    </row>
    <row r="11841" spans="2:2" x14ac:dyDescent="0.2">
      <c r="B11841" s="27"/>
    </row>
    <row r="11842" spans="2:2" x14ac:dyDescent="0.2">
      <c r="B11842" s="27"/>
    </row>
    <row r="11843" spans="2:2" x14ac:dyDescent="0.2">
      <c r="B11843" s="27"/>
    </row>
    <row r="11844" spans="2:2" x14ac:dyDescent="0.2">
      <c r="B11844" s="27"/>
    </row>
    <row r="11845" spans="2:2" x14ac:dyDescent="0.2">
      <c r="B11845" s="27"/>
    </row>
    <row r="11846" spans="2:2" x14ac:dyDescent="0.2">
      <c r="B11846" s="27"/>
    </row>
    <row r="11847" spans="2:2" x14ac:dyDescent="0.2">
      <c r="B11847" s="27"/>
    </row>
    <row r="11848" spans="2:2" x14ac:dyDescent="0.2">
      <c r="B11848" s="27"/>
    </row>
    <row r="11849" spans="2:2" x14ac:dyDescent="0.2">
      <c r="B11849" s="27"/>
    </row>
    <row r="11850" spans="2:2" x14ac:dyDescent="0.2">
      <c r="B11850" s="27"/>
    </row>
    <row r="11851" spans="2:2" x14ac:dyDescent="0.2">
      <c r="B11851" s="27"/>
    </row>
    <row r="11852" spans="2:2" x14ac:dyDescent="0.2">
      <c r="B11852" s="27"/>
    </row>
    <row r="11853" spans="2:2" x14ac:dyDescent="0.2">
      <c r="B11853" s="27"/>
    </row>
    <row r="11854" spans="2:2" x14ac:dyDescent="0.2">
      <c r="B11854" s="27"/>
    </row>
    <row r="11855" spans="2:2" x14ac:dyDescent="0.2">
      <c r="B11855" s="27"/>
    </row>
    <row r="11856" spans="2:2" x14ac:dyDescent="0.2">
      <c r="B11856" s="27"/>
    </row>
    <row r="11857" spans="2:2" x14ac:dyDescent="0.2">
      <c r="B11857" s="27"/>
    </row>
    <row r="11858" spans="2:2" x14ac:dyDescent="0.2">
      <c r="B11858" s="27"/>
    </row>
    <row r="11859" spans="2:2" x14ac:dyDescent="0.2">
      <c r="B11859" s="27"/>
    </row>
    <row r="11860" spans="2:2" x14ac:dyDescent="0.2">
      <c r="B11860" s="27"/>
    </row>
    <row r="11861" spans="2:2" x14ac:dyDescent="0.2">
      <c r="B11861" s="27"/>
    </row>
    <row r="11862" spans="2:2" x14ac:dyDescent="0.2">
      <c r="B11862" s="27"/>
    </row>
    <row r="11863" spans="2:2" x14ac:dyDescent="0.2">
      <c r="B11863" s="27"/>
    </row>
    <row r="11864" spans="2:2" x14ac:dyDescent="0.2">
      <c r="B11864" s="27"/>
    </row>
    <row r="11865" spans="2:2" x14ac:dyDescent="0.2">
      <c r="B11865" s="27"/>
    </row>
    <row r="11866" spans="2:2" x14ac:dyDescent="0.2">
      <c r="B11866" s="27"/>
    </row>
    <row r="11867" spans="2:2" x14ac:dyDescent="0.2">
      <c r="B11867" s="27"/>
    </row>
    <row r="11868" spans="2:2" x14ac:dyDescent="0.2">
      <c r="B11868" s="27"/>
    </row>
    <row r="11869" spans="2:2" x14ac:dyDescent="0.2">
      <c r="B11869" s="27"/>
    </row>
    <row r="11870" spans="2:2" x14ac:dyDescent="0.2">
      <c r="B11870" s="27"/>
    </row>
    <row r="11871" spans="2:2" x14ac:dyDescent="0.2">
      <c r="B11871" s="27"/>
    </row>
    <row r="11872" spans="2:2" x14ac:dyDescent="0.2">
      <c r="B11872" s="27"/>
    </row>
    <row r="11873" spans="2:2" x14ac:dyDescent="0.2">
      <c r="B11873" s="27"/>
    </row>
    <row r="11874" spans="2:2" x14ac:dyDescent="0.2">
      <c r="B11874" s="27"/>
    </row>
    <row r="11875" spans="2:2" x14ac:dyDescent="0.2">
      <c r="B11875" s="27"/>
    </row>
    <row r="11876" spans="2:2" x14ac:dyDescent="0.2">
      <c r="B11876" s="27"/>
    </row>
    <row r="11877" spans="2:2" x14ac:dyDescent="0.2">
      <c r="B11877" s="27"/>
    </row>
    <row r="11878" spans="2:2" x14ac:dyDescent="0.2">
      <c r="B11878" s="27"/>
    </row>
    <row r="11879" spans="2:2" x14ac:dyDescent="0.2">
      <c r="B11879" s="27"/>
    </row>
    <row r="11880" spans="2:2" x14ac:dyDescent="0.2">
      <c r="B11880" s="27"/>
    </row>
    <row r="11881" spans="2:2" x14ac:dyDescent="0.2">
      <c r="B11881" s="27"/>
    </row>
    <row r="11882" spans="2:2" x14ac:dyDescent="0.2">
      <c r="B11882" s="27"/>
    </row>
    <row r="11883" spans="2:2" x14ac:dyDescent="0.2">
      <c r="B11883" s="27"/>
    </row>
    <row r="11884" spans="2:2" x14ac:dyDescent="0.2">
      <c r="B11884" s="27"/>
    </row>
    <row r="11885" spans="2:2" x14ac:dyDescent="0.2">
      <c r="B11885" s="27"/>
    </row>
    <row r="11886" spans="2:2" x14ac:dyDescent="0.2">
      <c r="B11886" s="27"/>
    </row>
    <row r="11887" spans="2:2" x14ac:dyDescent="0.2">
      <c r="B11887" s="27"/>
    </row>
    <row r="11888" spans="2:2" x14ac:dyDescent="0.2">
      <c r="B11888" s="27"/>
    </row>
    <row r="11889" spans="2:2" x14ac:dyDescent="0.2">
      <c r="B11889" s="27"/>
    </row>
    <row r="11890" spans="2:2" x14ac:dyDescent="0.2">
      <c r="B11890" s="27"/>
    </row>
    <row r="11891" spans="2:2" x14ac:dyDescent="0.2">
      <c r="B11891" s="27"/>
    </row>
    <row r="11892" spans="2:2" x14ac:dyDescent="0.2">
      <c r="B11892" s="27"/>
    </row>
    <row r="11893" spans="2:2" x14ac:dyDescent="0.2">
      <c r="B11893" s="27"/>
    </row>
    <row r="11894" spans="2:2" x14ac:dyDescent="0.2">
      <c r="B11894" s="27"/>
    </row>
    <row r="11895" spans="2:2" x14ac:dyDescent="0.2">
      <c r="B11895" s="27"/>
    </row>
    <row r="11896" spans="2:2" x14ac:dyDescent="0.2">
      <c r="B11896" s="27"/>
    </row>
    <row r="11897" spans="2:2" x14ac:dyDescent="0.2">
      <c r="B11897" s="27"/>
    </row>
    <row r="11898" spans="2:2" x14ac:dyDescent="0.2">
      <c r="B11898" s="27"/>
    </row>
    <row r="11899" spans="2:2" x14ac:dyDescent="0.2">
      <c r="B11899" s="27"/>
    </row>
    <row r="11900" spans="2:2" x14ac:dyDescent="0.2">
      <c r="B11900" s="27"/>
    </row>
    <row r="11901" spans="2:2" x14ac:dyDescent="0.2">
      <c r="B11901" s="27"/>
    </row>
    <row r="11902" spans="2:2" x14ac:dyDescent="0.2">
      <c r="B11902" s="27"/>
    </row>
    <row r="11903" spans="2:2" x14ac:dyDescent="0.2">
      <c r="B11903" s="27"/>
    </row>
    <row r="11904" spans="2:2" x14ac:dyDescent="0.2">
      <c r="B11904" s="27"/>
    </row>
    <row r="11905" spans="2:2" x14ac:dyDescent="0.2">
      <c r="B11905" s="27"/>
    </row>
    <row r="11906" spans="2:2" x14ac:dyDescent="0.2">
      <c r="B11906" s="27"/>
    </row>
    <row r="11907" spans="2:2" x14ac:dyDescent="0.2">
      <c r="B11907" s="27"/>
    </row>
    <row r="11908" spans="2:2" x14ac:dyDescent="0.2">
      <c r="B11908" s="27"/>
    </row>
    <row r="11909" spans="2:2" x14ac:dyDescent="0.2">
      <c r="B11909" s="27"/>
    </row>
    <row r="11910" spans="2:2" x14ac:dyDescent="0.2">
      <c r="B11910" s="27"/>
    </row>
    <row r="11911" spans="2:2" x14ac:dyDescent="0.2">
      <c r="B11911" s="27"/>
    </row>
    <row r="11912" spans="2:2" x14ac:dyDescent="0.2">
      <c r="B11912" s="27"/>
    </row>
    <row r="11913" spans="2:2" x14ac:dyDescent="0.2">
      <c r="B11913" s="27"/>
    </row>
    <row r="11914" spans="2:2" x14ac:dyDescent="0.2">
      <c r="B11914" s="27"/>
    </row>
    <row r="11915" spans="2:2" x14ac:dyDescent="0.2">
      <c r="B11915" s="27"/>
    </row>
    <row r="11916" spans="2:2" x14ac:dyDescent="0.2">
      <c r="B11916" s="27"/>
    </row>
    <row r="11917" spans="2:2" x14ac:dyDescent="0.2">
      <c r="B11917" s="27"/>
    </row>
    <row r="11918" spans="2:2" x14ac:dyDescent="0.2">
      <c r="B11918" s="27"/>
    </row>
    <row r="11919" spans="2:2" x14ac:dyDescent="0.2">
      <c r="B11919" s="27"/>
    </row>
    <row r="11920" spans="2:2" x14ac:dyDescent="0.2">
      <c r="B11920" s="27"/>
    </row>
    <row r="11921" spans="2:2" x14ac:dyDescent="0.2">
      <c r="B11921" s="27"/>
    </row>
    <row r="11922" spans="2:2" x14ac:dyDescent="0.2">
      <c r="B11922" s="27"/>
    </row>
    <row r="11923" spans="2:2" x14ac:dyDescent="0.2">
      <c r="B11923" s="27"/>
    </row>
    <row r="11924" spans="2:2" x14ac:dyDescent="0.2">
      <c r="B11924" s="27"/>
    </row>
    <row r="11925" spans="2:2" x14ac:dyDescent="0.2">
      <c r="B11925" s="27"/>
    </row>
    <row r="11926" spans="2:2" x14ac:dyDescent="0.2">
      <c r="B11926" s="27"/>
    </row>
    <row r="11927" spans="2:2" x14ac:dyDescent="0.2">
      <c r="B11927" s="27"/>
    </row>
    <row r="11928" spans="2:2" x14ac:dyDescent="0.2">
      <c r="B11928" s="27"/>
    </row>
    <row r="11929" spans="2:2" x14ac:dyDescent="0.2">
      <c r="B11929" s="27"/>
    </row>
    <row r="11930" spans="2:2" x14ac:dyDescent="0.2">
      <c r="B11930" s="27"/>
    </row>
    <row r="11931" spans="2:2" x14ac:dyDescent="0.2">
      <c r="B11931" s="27"/>
    </row>
    <row r="11932" spans="2:2" x14ac:dyDescent="0.2">
      <c r="B11932" s="27"/>
    </row>
    <row r="11933" spans="2:2" x14ac:dyDescent="0.2">
      <c r="B11933" s="27"/>
    </row>
    <row r="11934" spans="2:2" x14ac:dyDescent="0.2">
      <c r="B11934" s="27"/>
    </row>
    <row r="11935" spans="2:2" x14ac:dyDescent="0.2">
      <c r="B11935" s="27"/>
    </row>
    <row r="11936" spans="2:2" x14ac:dyDescent="0.2">
      <c r="B11936" s="27"/>
    </row>
    <row r="11937" spans="2:2" x14ac:dyDescent="0.2">
      <c r="B11937" s="27"/>
    </row>
    <row r="11938" spans="2:2" x14ac:dyDescent="0.2">
      <c r="B11938" s="27"/>
    </row>
    <row r="11939" spans="2:2" x14ac:dyDescent="0.2">
      <c r="B11939" s="27"/>
    </row>
    <row r="11940" spans="2:2" x14ac:dyDescent="0.2">
      <c r="B11940" s="27"/>
    </row>
    <row r="11941" spans="2:2" x14ac:dyDescent="0.2">
      <c r="B11941" s="27"/>
    </row>
    <row r="11942" spans="2:2" x14ac:dyDescent="0.2">
      <c r="B11942" s="27"/>
    </row>
    <row r="11943" spans="2:2" x14ac:dyDescent="0.2">
      <c r="B11943" s="27"/>
    </row>
    <row r="11944" spans="2:2" x14ac:dyDescent="0.2">
      <c r="B11944" s="27"/>
    </row>
    <row r="11945" spans="2:2" x14ac:dyDescent="0.2">
      <c r="B11945" s="27"/>
    </row>
    <row r="11946" spans="2:2" x14ac:dyDescent="0.2">
      <c r="B11946" s="27"/>
    </row>
    <row r="11947" spans="2:2" x14ac:dyDescent="0.2">
      <c r="B11947" s="27"/>
    </row>
    <row r="11948" spans="2:2" x14ac:dyDescent="0.2">
      <c r="B11948" s="27"/>
    </row>
    <row r="11949" spans="2:2" x14ac:dyDescent="0.2">
      <c r="B11949" s="27"/>
    </row>
    <row r="11950" spans="2:2" x14ac:dyDescent="0.2">
      <c r="B11950" s="27"/>
    </row>
    <row r="11951" spans="2:2" x14ac:dyDescent="0.2">
      <c r="B11951" s="27"/>
    </row>
    <row r="11952" spans="2:2" x14ac:dyDescent="0.2">
      <c r="B11952" s="27"/>
    </row>
    <row r="11953" spans="2:2" x14ac:dyDescent="0.2">
      <c r="B11953" s="27"/>
    </row>
    <row r="11954" spans="2:2" x14ac:dyDescent="0.2">
      <c r="B11954" s="27"/>
    </row>
    <row r="11955" spans="2:2" x14ac:dyDescent="0.2">
      <c r="B11955" s="27"/>
    </row>
    <row r="11956" spans="2:2" x14ac:dyDescent="0.2">
      <c r="B11956" s="27"/>
    </row>
    <row r="11957" spans="2:2" x14ac:dyDescent="0.2">
      <c r="B11957" s="27"/>
    </row>
    <row r="11958" spans="2:2" x14ac:dyDescent="0.2">
      <c r="B11958" s="27"/>
    </row>
    <row r="11959" spans="2:2" x14ac:dyDescent="0.2">
      <c r="B11959" s="27"/>
    </row>
    <row r="11960" spans="2:2" x14ac:dyDescent="0.2">
      <c r="B11960" s="27"/>
    </row>
    <row r="11961" spans="2:2" x14ac:dyDescent="0.2">
      <c r="B11961" s="27"/>
    </row>
    <row r="11962" spans="2:2" x14ac:dyDescent="0.2">
      <c r="B11962" s="27"/>
    </row>
    <row r="11963" spans="2:2" x14ac:dyDescent="0.2">
      <c r="B11963" s="27"/>
    </row>
    <row r="11964" spans="2:2" x14ac:dyDescent="0.2">
      <c r="B11964" s="27"/>
    </row>
    <row r="11965" spans="2:2" x14ac:dyDescent="0.2">
      <c r="B11965" s="27"/>
    </row>
    <row r="11966" spans="2:2" x14ac:dyDescent="0.2">
      <c r="B11966" s="27"/>
    </row>
    <row r="11967" spans="2:2" x14ac:dyDescent="0.2">
      <c r="B11967" s="27"/>
    </row>
    <row r="11968" spans="2:2" x14ac:dyDescent="0.2">
      <c r="B11968" s="27"/>
    </row>
    <row r="11969" spans="2:2" x14ac:dyDescent="0.2">
      <c r="B11969" s="27"/>
    </row>
    <row r="11970" spans="2:2" x14ac:dyDescent="0.2">
      <c r="B11970" s="27"/>
    </row>
    <row r="11971" spans="2:2" x14ac:dyDescent="0.2">
      <c r="B11971" s="27"/>
    </row>
    <row r="11972" spans="2:2" x14ac:dyDescent="0.2">
      <c r="B11972" s="27"/>
    </row>
    <row r="11973" spans="2:2" x14ac:dyDescent="0.2">
      <c r="B11973" s="27"/>
    </row>
    <row r="11974" spans="2:2" x14ac:dyDescent="0.2">
      <c r="B11974" s="27"/>
    </row>
    <row r="11975" spans="2:2" x14ac:dyDescent="0.2">
      <c r="B11975" s="27"/>
    </row>
    <row r="11976" spans="2:2" x14ac:dyDescent="0.2">
      <c r="B11976" s="27"/>
    </row>
    <row r="11977" spans="2:2" x14ac:dyDescent="0.2">
      <c r="B11977" s="27"/>
    </row>
    <row r="11978" spans="2:2" x14ac:dyDescent="0.2">
      <c r="B11978" s="27"/>
    </row>
    <row r="11979" spans="2:2" x14ac:dyDescent="0.2">
      <c r="B11979" s="27"/>
    </row>
    <row r="11980" spans="2:2" x14ac:dyDescent="0.2">
      <c r="B11980" s="27"/>
    </row>
    <row r="11981" spans="2:2" x14ac:dyDescent="0.2">
      <c r="B11981" s="27"/>
    </row>
    <row r="11982" spans="2:2" x14ac:dyDescent="0.2">
      <c r="B11982" s="27"/>
    </row>
    <row r="11983" spans="2:2" x14ac:dyDescent="0.2">
      <c r="B11983" s="27"/>
    </row>
    <row r="11984" spans="2:2" x14ac:dyDescent="0.2">
      <c r="B11984" s="27"/>
    </row>
    <row r="11985" spans="2:2" x14ac:dyDescent="0.2">
      <c r="B11985" s="27"/>
    </row>
    <row r="11986" spans="2:2" x14ac:dyDescent="0.2">
      <c r="B11986" s="27"/>
    </row>
    <row r="11987" spans="2:2" x14ac:dyDescent="0.2">
      <c r="B11987" s="27"/>
    </row>
    <row r="11988" spans="2:2" x14ac:dyDescent="0.2">
      <c r="B11988" s="27"/>
    </row>
    <row r="11989" spans="2:2" x14ac:dyDescent="0.2">
      <c r="B11989" s="27"/>
    </row>
    <row r="11990" spans="2:2" x14ac:dyDescent="0.2">
      <c r="B11990" s="27"/>
    </row>
    <row r="11991" spans="2:2" x14ac:dyDescent="0.2">
      <c r="B11991" s="27"/>
    </row>
    <row r="11992" spans="2:2" x14ac:dyDescent="0.2">
      <c r="B11992" s="27"/>
    </row>
    <row r="11993" spans="2:2" x14ac:dyDescent="0.2">
      <c r="B11993" s="27"/>
    </row>
    <row r="11994" spans="2:2" x14ac:dyDescent="0.2">
      <c r="B11994" s="27"/>
    </row>
    <row r="11995" spans="2:2" x14ac:dyDescent="0.2">
      <c r="B11995" s="27"/>
    </row>
    <row r="11996" spans="2:2" x14ac:dyDescent="0.2">
      <c r="B11996" s="27"/>
    </row>
    <row r="11997" spans="2:2" x14ac:dyDescent="0.2">
      <c r="B11997" s="27"/>
    </row>
    <row r="11998" spans="2:2" x14ac:dyDescent="0.2">
      <c r="B11998" s="27"/>
    </row>
    <row r="11999" spans="2:2" x14ac:dyDescent="0.2">
      <c r="B11999" s="27"/>
    </row>
    <row r="12000" spans="2:2" x14ac:dyDescent="0.2">
      <c r="B12000" s="27"/>
    </row>
    <row r="12001" spans="2:2" x14ac:dyDescent="0.2">
      <c r="B12001" s="27"/>
    </row>
    <row r="12002" spans="2:2" x14ac:dyDescent="0.2">
      <c r="B12002" s="27"/>
    </row>
    <row r="12003" spans="2:2" x14ac:dyDescent="0.2">
      <c r="B12003" s="27"/>
    </row>
    <row r="12004" spans="2:2" x14ac:dyDescent="0.2">
      <c r="B12004" s="27"/>
    </row>
    <row r="12005" spans="2:2" x14ac:dyDescent="0.2">
      <c r="B12005" s="27"/>
    </row>
    <row r="12006" spans="2:2" x14ac:dyDescent="0.2">
      <c r="B12006" s="27"/>
    </row>
    <row r="12007" spans="2:2" x14ac:dyDescent="0.2">
      <c r="B12007" s="27"/>
    </row>
    <row r="12008" spans="2:2" x14ac:dyDescent="0.2">
      <c r="B12008" s="27"/>
    </row>
    <row r="12009" spans="2:2" x14ac:dyDescent="0.2">
      <c r="B12009" s="27"/>
    </row>
    <row r="12010" spans="2:2" x14ac:dyDescent="0.2">
      <c r="B12010" s="27"/>
    </row>
    <row r="12011" spans="2:2" x14ac:dyDescent="0.2">
      <c r="B12011" s="27"/>
    </row>
    <row r="12012" spans="2:2" x14ac:dyDescent="0.2">
      <c r="B12012" s="27"/>
    </row>
    <row r="12013" spans="2:2" x14ac:dyDescent="0.2">
      <c r="B12013" s="27"/>
    </row>
    <row r="12014" spans="2:2" x14ac:dyDescent="0.2">
      <c r="B12014" s="27"/>
    </row>
    <row r="12015" spans="2:2" x14ac:dyDescent="0.2">
      <c r="B12015" s="27"/>
    </row>
    <row r="12016" spans="2:2" x14ac:dyDescent="0.2">
      <c r="B12016" s="27"/>
    </row>
    <row r="12017" spans="2:2" x14ac:dyDescent="0.2">
      <c r="B12017" s="27"/>
    </row>
    <row r="12018" spans="2:2" x14ac:dyDescent="0.2">
      <c r="B12018" s="27"/>
    </row>
    <row r="12019" spans="2:2" x14ac:dyDescent="0.2">
      <c r="B12019" s="27"/>
    </row>
    <row r="12020" spans="2:2" x14ac:dyDescent="0.2">
      <c r="B12020" s="27"/>
    </row>
    <row r="12021" spans="2:2" x14ac:dyDescent="0.2">
      <c r="B12021" s="27"/>
    </row>
    <row r="12022" spans="2:2" x14ac:dyDescent="0.2">
      <c r="B12022" s="27"/>
    </row>
    <row r="12023" spans="2:2" x14ac:dyDescent="0.2">
      <c r="B12023" s="27"/>
    </row>
    <row r="12024" spans="2:2" x14ac:dyDescent="0.2">
      <c r="B12024" s="27"/>
    </row>
    <row r="12025" spans="2:2" x14ac:dyDescent="0.2">
      <c r="B12025" s="27"/>
    </row>
    <row r="12026" spans="2:2" x14ac:dyDescent="0.2">
      <c r="B12026" s="27"/>
    </row>
    <row r="12027" spans="2:2" x14ac:dyDescent="0.2">
      <c r="B12027" s="27"/>
    </row>
    <row r="12028" spans="2:2" x14ac:dyDescent="0.2">
      <c r="B12028" s="27"/>
    </row>
    <row r="12029" spans="2:2" x14ac:dyDescent="0.2">
      <c r="B12029" s="27"/>
    </row>
    <row r="12030" spans="2:2" x14ac:dyDescent="0.2">
      <c r="B12030" s="27"/>
    </row>
    <row r="12031" spans="2:2" x14ac:dyDescent="0.2">
      <c r="B12031" s="27"/>
    </row>
    <row r="12032" spans="2:2" x14ac:dyDescent="0.2">
      <c r="B12032" s="27"/>
    </row>
    <row r="12033" spans="2:2" x14ac:dyDescent="0.2">
      <c r="B12033" s="27"/>
    </row>
    <row r="12034" spans="2:2" x14ac:dyDescent="0.2">
      <c r="B12034" s="27"/>
    </row>
    <row r="12035" spans="2:2" x14ac:dyDescent="0.2">
      <c r="B12035" s="27"/>
    </row>
    <row r="12036" spans="2:2" x14ac:dyDescent="0.2">
      <c r="B12036" s="27"/>
    </row>
    <row r="12037" spans="2:2" x14ac:dyDescent="0.2">
      <c r="B12037" s="27"/>
    </row>
    <row r="12038" spans="2:2" x14ac:dyDescent="0.2">
      <c r="B12038" s="27"/>
    </row>
    <row r="12039" spans="2:2" x14ac:dyDescent="0.2">
      <c r="B12039" s="27"/>
    </row>
    <row r="12040" spans="2:2" x14ac:dyDescent="0.2">
      <c r="B12040" s="27"/>
    </row>
    <row r="12041" spans="2:2" x14ac:dyDescent="0.2">
      <c r="B12041" s="27"/>
    </row>
    <row r="12042" spans="2:2" x14ac:dyDescent="0.2">
      <c r="B12042" s="27"/>
    </row>
    <row r="12043" spans="2:2" x14ac:dyDescent="0.2">
      <c r="B12043" s="27"/>
    </row>
    <row r="12044" spans="2:2" x14ac:dyDescent="0.2">
      <c r="B12044" s="27"/>
    </row>
    <row r="12045" spans="2:2" x14ac:dyDescent="0.2">
      <c r="B12045" s="27"/>
    </row>
    <row r="12046" spans="2:2" x14ac:dyDescent="0.2">
      <c r="B12046" s="27"/>
    </row>
    <row r="12047" spans="2:2" x14ac:dyDescent="0.2">
      <c r="B12047" s="27"/>
    </row>
    <row r="12048" spans="2:2" x14ac:dyDescent="0.2">
      <c r="B12048" s="27"/>
    </row>
    <row r="12049" spans="2:2" x14ac:dyDescent="0.2">
      <c r="B12049" s="27"/>
    </row>
    <row r="12050" spans="2:2" x14ac:dyDescent="0.2">
      <c r="B12050" s="27"/>
    </row>
    <row r="12051" spans="2:2" x14ac:dyDescent="0.2">
      <c r="B12051" s="27"/>
    </row>
    <row r="12052" spans="2:2" x14ac:dyDescent="0.2">
      <c r="B12052" s="27"/>
    </row>
    <row r="12053" spans="2:2" x14ac:dyDescent="0.2">
      <c r="B12053" s="27"/>
    </row>
    <row r="12054" spans="2:2" x14ac:dyDescent="0.2">
      <c r="B12054" s="27"/>
    </row>
    <row r="12055" spans="2:2" x14ac:dyDescent="0.2">
      <c r="B12055" s="27"/>
    </row>
    <row r="12056" spans="2:2" x14ac:dyDescent="0.2">
      <c r="B12056" s="27"/>
    </row>
    <row r="12057" spans="2:2" x14ac:dyDescent="0.2">
      <c r="B12057" s="27"/>
    </row>
    <row r="12058" spans="2:2" x14ac:dyDescent="0.2">
      <c r="B12058" s="27"/>
    </row>
    <row r="12059" spans="2:2" x14ac:dyDescent="0.2">
      <c r="B12059" s="27"/>
    </row>
    <row r="12060" spans="2:2" x14ac:dyDescent="0.2">
      <c r="B12060" s="27"/>
    </row>
    <row r="12061" spans="2:2" x14ac:dyDescent="0.2">
      <c r="B12061" s="27"/>
    </row>
    <row r="12062" spans="2:2" x14ac:dyDescent="0.2">
      <c r="B12062" s="27"/>
    </row>
    <row r="12063" spans="2:2" x14ac:dyDescent="0.2">
      <c r="B12063" s="27"/>
    </row>
    <row r="12064" spans="2:2" x14ac:dyDescent="0.2">
      <c r="B12064" s="27"/>
    </row>
    <row r="12065" spans="2:2" x14ac:dyDescent="0.2">
      <c r="B12065" s="27"/>
    </row>
    <row r="12066" spans="2:2" x14ac:dyDescent="0.2">
      <c r="B12066" s="27"/>
    </row>
    <row r="12067" spans="2:2" x14ac:dyDescent="0.2">
      <c r="B12067" s="27"/>
    </row>
    <row r="12068" spans="2:2" x14ac:dyDescent="0.2">
      <c r="B12068" s="27"/>
    </row>
    <row r="12069" spans="2:2" x14ac:dyDescent="0.2">
      <c r="B12069" s="27"/>
    </row>
    <row r="12070" spans="2:2" x14ac:dyDescent="0.2">
      <c r="B12070" s="27"/>
    </row>
    <row r="12071" spans="2:2" x14ac:dyDescent="0.2">
      <c r="B12071" s="27"/>
    </row>
    <row r="12072" spans="2:2" x14ac:dyDescent="0.2">
      <c r="B12072" s="27"/>
    </row>
    <row r="12073" spans="2:2" x14ac:dyDescent="0.2">
      <c r="B12073" s="27"/>
    </row>
    <row r="12074" spans="2:2" x14ac:dyDescent="0.2">
      <c r="B12074" s="27"/>
    </row>
    <row r="12075" spans="2:2" x14ac:dyDescent="0.2">
      <c r="B12075" s="27"/>
    </row>
    <row r="12076" spans="2:2" x14ac:dyDescent="0.2">
      <c r="B12076" s="27"/>
    </row>
    <row r="12077" spans="2:2" x14ac:dyDescent="0.2">
      <c r="B12077" s="27"/>
    </row>
    <row r="12078" spans="2:2" x14ac:dyDescent="0.2">
      <c r="B12078" s="27"/>
    </row>
    <row r="12079" spans="2:2" x14ac:dyDescent="0.2">
      <c r="B12079" s="27"/>
    </row>
    <row r="12080" spans="2:2" x14ac:dyDescent="0.2">
      <c r="B12080" s="27"/>
    </row>
    <row r="12081" spans="2:2" x14ac:dyDescent="0.2">
      <c r="B12081" s="27"/>
    </row>
    <row r="12082" spans="2:2" x14ac:dyDescent="0.2">
      <c r="B12082" s="27"/>
    </row>
    <row r="12083" spans="2:2" x14ac:dyDescent="0.2">
      <c r="B12083" s="27"/>
    </row>
    <row r="12084" spans="2:2" x14ac:dyDescent="0.2">
      <c r="B12084" s="27"/>
    </row>
    <row r="12085" spans="2:2" x14ac:dyDescent="0.2">
      <c r="B12085" s="27"/>
    </row>
    <row r="12086" spans="2:2" x14ac:dyDescent="0.2">
      <c r="B12086" s="27"/>
    </row>
    <row r="12087" spans="2:2" x14ac:dyDescent="0.2">
      <c r="B12087" s="27"/>
    </row>
    <row r="12088" spans="2:2" x14ac:dyDescent="0.2">
      <c r="B12088" s="27"/>
    </row>
    <row r="12089" spans="2:2" x14ac:dyDescent="0.2">
      <c r="B12089" s="27"/>
    </row>
    <row r="12090" spans="2:2" x14ac:dyDescent="0.2">
      <c r="B12090" s="27"/>
    </row>
    <row r="12091" spans="2:2" x14ac:dyDescent="0.2">
      <c r="B12091" s="27"/>
    </row>
    <row r="12092" spans="2:2" x14ac:dyDescent="0.2">
      <c r="B12092" s="27"/>
    </row>
    <row r="12093" spans="2:2" x14ac:dyDescent="0.2">
      <c r="B12093" s="27"/>
    </row>
    <row r="12094" spans="2:2" x14ac:dyDescent="0.2">
      <c r="B12094" s="27"/>
    </row>
    <row r="12095" spans="2:2" x14ac:dyDescent="0.2">
      <c r="B12095" s="27"/>
    </row>
    <row r="12096" spans="2:2" x14ac:dyDescent="0.2">
      <c r="B12096" s="27"/>
    </row>
    <row r="12097" spans="2:2" x14ac:dyDescent="0.2">
      <c r="B12097" s="27"/>
    </row>
    <row r="12098" spans="2:2" x14ac:dyDescent="0.2">
      <c r="B12098" s="27"/>
    </row>
    <row r="12099" spans="2:2" x14ac:dyDescent="0.2">
      <c r="B12099" s="27"/>
    </row>
    <row r="12100" spans="2:2" x14ac:dyDescent="0.2">
      <c r="B12100" s="27"/>
    </row>
    <row r="12101" spans="2:2" x14ac:dyDescent="0.2">
      <c r="B12101" s="27"/>
    </row>
    <row r="12102" spans="2:2" x14ac:dyDescent="0.2">
      <c r="B12102" s="27"/>
    </row>
    <row r="12103" spans="2:2" x14ac:dyDescent="0.2">
      <c r="B12103" s="27"/>
    </row>
    <row r="12104" spans="2:2" x14ac:dyDescent="0.2">
      <c r="B12104" s="27"/>
    </row>
    <row r="12105" spans="2:2" x14ac:dyDescent="0.2">
      <c r="B12105" s="27"/>
    </row>
    <row r="12106" spans="2:2" x14ac:dyDescent="0.2">
      <c r="B12106" s="27"/>
    </row>
    <row r="12107" spans="2:2" x14ac:dyDescent="0.2">
      <c r="B12107" s="27"/>
    </row>
    <row r="12108" spans="2:2" x14ac:dyDescent="0.2">
      <c r="B12108" s="27"/>
    </row>
    <row r="12109" spans="2:2" x14ac:dyDescent="0.2">
      <c r="B12109" s="27"/>
    </row>
    <row r="12110" spans="2:2" x14ac:dyDescent="0.2">
      <c r="B12110" s="27"/>
    </row>
    <row r="12111" spans="2:2" x14ac:dyDescent="0.2">
      <c r="B12111" s="27"/>
    </row>
    <row r="12112" spans="2:2" x14ac:dyDescent="0.2">
      <c r="B12112" s="27"/>
    </row>
    <row r="12113" spans="2:2" x14ac:dyDescent="0.2">
      <c r="B12113" s="27"/>
    </row>
    <row r="12114" spans="2:2" x14ac:dyDescent="0.2">
      <c r="B12114" s="27"/>
    </row>
    <row r="12115" spans="2:2" x14ac:dyDescent="0.2">
      <c r="B12115" s="27"/>
    </row>
    <row r="12116" spans="2:2" x14ac:dyDescent="0.2">
      <c r="B12116" s="27"/>
    </row>
    <row r="12117" spans="2:2" x14ac:dyDescent="0.2">
      <c r="B12117" s="27"/>
    </row>
    <row r="12118" spans="2:2" x14ac:dyDescent="0.2">
      <c r="B12118" s="27"/>
    </row>
    <row r="12119" spans="2:2" x14ac:dyDescent="0.2">
      <c r="B12119" s="27"/>
    </row>
    <row r="12120" spans="2:2" x14ac:dyDescent="0.2">
      <c r="B12120" s="27"/>
    </row>
    <row r="12121" spans="2:2" x14ac:dyDescent="0.2">
      <c r="B12121" s="27"/>
    </row>
    <row r="12122" spans="2:2" x14ac:dyDescent="0.2">
      <c r="B12122" s="27"/>
    </row>
    <row r="12123" spans="2:2" x14ac:dyDescent="0.2">
      <c r="B12123" s="27"/>
    </row>
    <row r="12124" spans="2:2" x14ac:dyDescent="0.2">
      <c r="B12124" s="27"/>
    </row>
    <row r="12125" spans="2:2" x14ac:dyDescent="0.2">
      <c r="B12125" s="27"/>
    </row>
    <row r="12126" spans="2:2" x14ac:dyDescent="0.2">
      <c r="B12126" s="27"/>
    </row>
    <row r="12127" spans="2:2" x14ac:dyDescent="0.2">
      <c r="B12127" s="27"/>
    </row>
    <row r="12128" spans="2:2" x14ac:dyDescent="0.2">
      <c r="B12128" s="27"/>
    </row>
    <row r="12129" spans="2:2" x14ac:dyDescent="0.2">
      <c r="B12129" s="27"/>
    </row>
    <row r="12130" spans="2:2" x14ac:dyDescent="0.2">
      <c r="B12130" s="27"/>
    </row>
    <row r="12131" spans="2:2" x14ac:dyDescent="0.2">
      <c r="B12131" s="27"/>
    </row>
    <row r="12132" spans="2:2" x14ac:dyDescent="0.2">
      <c r="B12132" s="27"/>
    </row>
    <row r="12133" spans="2:2" x14ac:dyDescent="0.2">
      <c r="B12133" s="27"/>
    </row>
    <row r="12134" spans="2:2" x14ac:dyDescent="0.2">
      <c r="B12134" s="27"/>
    </row>
    <row r="12135" spans="2:2" x14ac:dyDescent="0.2">
      <c r="B12135" s="27"/>
    </row>
    <row r="12136" spans="2:2" x14ac:dyDescent="0.2">
      <c r="B12136" s="27"/>
    </row>
    <row r="12137" spans="2:2" x14ac:dyDescent="0.2">
      <c r="B12137" s="27"/>
    </row>
    <row r="12138" spans="2:2" x14ac:dyDescent="0.2">
      <c r="B12138" s="27"/>
    </row>
    <row r="12139" spans="2:2" x14ac:dyDescent="0.2">
      <c r="B12139" s="27"/>
    </row>
    <row r="12140" spans="2:2" x14ac:dyDescent="0.2">
      <c r="B12140" s="27"/>
    </row>
    <row r="12141" spans="2:2" x14ac:dyDescent="0.2">
      <c r="B12141" s="27"/>
    </row>
    <row r="12142" spans="2:2" x14ac:dyDescent="0.2">
      <c r="B12142" s="27"/>
    </row>
    <row r="12143" spans="2:2" x14ac:dyDescent="0.2">
      <c r="B12143" s="27"/>
    </row>
    <row r="12144" spans="2:2" x14ac:dyDescent="0.2">
      <c r="B12144" s="27"/>
    </row>
    <row r="12145" spans="2:2" x14ac:dyDescent="0.2">
      <c r="B12145" s="27"/>
    </row>
    <row r="12146" spans="2:2" x14ac:dyDescent="0.2">
      <c r="B12146" s="27"/>
    </row>
    <row r="12147" spans="2:2" x14ac:dyDescent="0.2">
      <c r="B12147" s="27"/>
    </row>
    <row r="12148" spans="2:2" x14ac:dyDescent="0.2">
      <c r="B12148" s="27"/>
    </row>
    <row r="12149" spans="2:2" x14ac:dyDescent="0.2">
      <c r="B12149" s="27"/>
    </row>
    <row r="12150" spans="2:2" x14ac:dyDescent="0.2">
      <c r="B12150" s="27"/>
    </row>
    <row r="12151" spans="2:2" x14ac:dyDescent="0.2">
      <c r="B12151" s="27"/>
    </row>
    <row r="12152" spans="2:2" x14ac:dyDescent="0.2">
      <c r="B12152" s="27"/>
    </row>
    <row r="12153" spans="2:2" x14ac:dyDescent="0.2">
      <c r="B12153" s="27"/>
    </row>
    <row r="12154" spans="2:2" x14ac:dyDescent="0.2">
      <c r="B12154" s="27"/>
    </row>
    <row r="12155" spans="2:2" x14ac:dyDescent="0.2">
      <c r="B12155" s="27"/>
    </row>
    <row r="12156" spans="2:2" x14ac:dyDescent="0.2">
      <c r="B12156" s="27"/>
    </row>
    <row r="12157" spans="2:2" x14ac:dyDescent="0.2">
      <c r="B12157" s="27"/>
    </row>
    <row r="12158" spans="2:2" x14ac:dyDescent="0.2">
      <c r="B12158" s="27"/>
    </row>
    <row r="12159" spans="2:2" x14ac:dyDescent="0.2">
      <c r="B12159" s="27"/>
    </row>
    <row r="12160" spans="2:2" x14ac:dyDescent="0.2">
      <c r="B12160" s="27"/>
    </row>
    <row r="12161" spans="2:2" x14ac:dyDescent="0.2">
      <c r="B12161" s="27"/>
    </row>
    <row r="12162" spans="2:2" x14ac:dyDescent="0.2">
      <c r="B12162" s="27"/>
    </row>
    <row r="12163" spans="2:2" x14ac:dyDescent="0.2">
      <c r="B12163" s="27"/>
    </row>
    <row r="12164" spans="2:2" x14ac:dyDescent="0.2">
      <c r="B12164" s="27"/>
    </row>
    <row r="12165" spans="2:2" x14ac:dyDescent="0.2">
      <c r="B12165" s="27"/>
    </row>
    <row r="12166" spans="2:2" x14ac:dyDescent="0.2">
      <c r="B12166" s="27"/>
    </row>
    <row r="12167" spans="2:2" x14ac:dyDescent="0.2">
      <c r="B12167" s="27"/>
    </row>
    <row r="12168" spans="2:2" x14ac:dyDescent="0.2">
      <c r="B12168" s="27"/>
    </row>
    <row r="12169" spans="2:2" x14ac:dyDescent="0.2">
      <c r="B12169" s="27"/>
    </row>
    <row r="12170" spans="2:2" x14ac:dyDescent="0.2">
      <c r="B12170" s="27"/>
    </row>
    <row r="12171" spans="2:2" x14ac:dyDescent="0.2">
      <c r="B12171" s="27"/>
    </row>
    <row r="12172" spans="2:2" x14ac:dyDescent="0.2">
      <c r="B12172" s="27"/>
    </row>
    <row r="12173" spans="2:2" x14ac:dyDescent="0.2">
      <c r="B12173" s="27"/>
    </row>
    <row r="12174" spans="2:2" x14ac:dyDescent="0.2">
      <c r="B12174" s="27"/>
    </row>
    <row r="12175" spans="2:2" x14ac:dyDescent="0.2">
      <c r="B12175" s="27"/>
    </row>
    <row r="12176" spans="2:2" x14ac:dyDescent="0.2">
      <c r="B12176" s="27"/>
    </row>
    <row r="12177" spans="2:2" x14ac:dyDescent="0.2">
      <c r="B12177" s="27"/>
    </row>
    <row r="12178" spans="2:2" x14ac:dyDescent="0.2">
      <c r="B12178" s="27"/>
    </row>
    <row r="12179" spans="2:2" x14ac:dyDescent="0.2">
      <c r="B12179" s="27"/>
    </row>
    <row r="12180" spans="2:2" x14ac:dyDescent="0.2">
      <c r="B12180" s="27"/>
    </row>
    <row r="12181" spans="2:2" x14ac:dyDescent="0.2">
      <c r="B12181" s="27"/>
    </row>
    <row r="12182" spans="2:2" x14ac:dyDescent="0.2">
      <c r="B12182" s="27"/>
    </row>
    <row r="12183" spans="2:2" x14ac:dyDescent="0.2">
      <c r="B12183" s="27"/>
    </row>
    <row r="12184" spans="2:2" x14ac:dyDescent="0.2">
      <c r="B12184" s="27"/>
    </row>
    <row r="12185" spans="2:2" x14ac:dyDescent="0.2">
      <c r="B12185" s="27"/>
    </row>
    <row r="12186" spans="2:2" x14ac:dyDescent="0.2">
      <c r="B12186" s="27"/>
    </row>
    <row r="12187" spans="2:2" x14ac:dyDescent="0.2">
      <c r="B12187" s="27"/>
    </row>
    <row r="12188" spans="2:2" x14ac:dyDescent="0.2">
      <c r="B12188" s="27"/>
    </row>
    <row r="12189" spans="2:2" x14ac:dyDescent="0.2">
      <c r="B12189" s="27"/>
    </row>
    <row r="12190" spans="2:2" x14ac:dyDescent="0.2">
      <c r="B12190" s="27"/>
    </row>
    <row r="12191" spans="2:2" x14ac:dyDescent="0.2">
      <c r="B12191" s="27"/>
    </row>
    <row r="12192" spans="2:2" x14ac:dyDescent="0.2">
      <c r="B12192" s="27"/>
    </row>
    <row r="12193" spans="2:2" x14ac:dyDescent="0.2">
      <c r="B12193" s="27"/>
    </row>
    <row r="12194" spans="2:2" x14ac:dyDescent="0.2">
      <c r="B12194" s="27"/>
    </row>
    <row r="12195" spans="2:2" x14ac:dyDescent="0.2">
      <c r="B12195" s="27"/>
    </row>
    <row r="12196" spans="2:2" x14ac:dyDescent="0.2">
      <c r="B12196" s="27"/>
    </row>
    <row r="12197" spans="2:2" x14ac:dyDescent="0.2">
      <c r="B12197" s="27"/>
    </row>
    <row r="12198" spans="2:2" x14ac:dyDescent="0.2">
      <c r="B12198" s="27"/>
    </row>
    <row r="12199" spans="2:2" x14ac:dyDescent="0.2">
      <c r="B12199" s="27"/>
    </row>
    <row r="12200" spans="2:2" x14ac:dyDescent="0.2">
      <c r="B12200" s="27"/>
    </row>
    <row r="12201" spans="2:2" x14ac:dyDescent="0.2">
      <c r="B12201" s="27"/>
    </row>
    <row r="12202" spans="2:2" x14ac:dyDescent="0.2">
      <c r="B12202" s="27"/>
    </row>
    <row r="12203" spans="2:2" x14ac:dyDescent="0.2">
      <c r="B12203" s="27"/>
    </row>
    <row r="12204" spans="2:2" x14ac:dyDescent="0.2">
      <c r="B12204" s="27"/>
    </row>
    <row r="12205" spans="2:2" x14ac:dyDescent="0.2">
      <c r="B12205" s="27"/>
    </row>
    <row r="12206" spans="2:2" x14ac:dyDescent="0.2">
      <c r="B12206" s="27"/>
    </row>
    <row r="12207" spans="2:2" x14ac:dyDescent="0.2">
      <c r="B12207" s="27"/>
    </row>
    <row r="12208" spans="2:2" x14ac:dyDescent="0.2">
      <c r="B12208" s="27"/>
    </row>
    <row r="12209" spans="2:2" x14ac:dyDescent="0.2">
      <c r="B12209" s="27"/>
    </row>
    <row r="12210" spans="2:2" x14ac:dyDescent="0.2">
      <c r="B12210" s="27"/>
    </row>
    <row r="12211" spans="2:2" x14ac:dyDescent="0.2">
      <c r="B12211" s="27"/>
    </row>
    <row r="12212" spans="2:2" x14ac:dyDescent="0.2">
      <c r="B12212" s="27"/>
    </row>
    <row r="12213" spans="2:2" x14ac:dyDescent="0.2">
      <c r="B12213" s="27"/>
    </row>
    <row r="12214" spans="2:2" x14ac:dyDescent="0.2">
      <c r="B12214" s="27"/>
    </row>
    <row r="12215" spans="2:2" x14ac:dyDescent="0.2">
      <c r="B12215" s="27"/>
    </row>
    <row r="12216" spans="2:2" x14ac:dyDescent="0.2">
      <c r="B12216" s="27"/>
    </row>
    <row r="12217" spans="2:2" x14ac:dyDescent="0.2">
      <c r="B12217" s="27"/>
    </row>
    <row r="12218" spans="2:2" x14ac:dyDescent="0.2">
      <c r="B12218" s="27"/>
    </row>
    <row r="12219" spans="2:2" x14ac:dyDescent="0.2">
      <c r="B12219" s="27"/>
    </row>
    <row r="12220" spans="2:2" x14ac:dyDescent="0.2">
      <c r="B12220" s="27"/>
    </row>
    <row r="12221" spans="2:2" x14ac:dyDescent="0.2">
      <c r="B12221" s="27"/>
    </row>
    <row r="12222" spans="2:2" x14ac:dyDescent="0.2">
      <c r="B12222" s="27"/>
    </row>
    <row r="12223" spans="2:2" x14ac:dyDescent="0.2">
      <c r="B12223" s="27"/>
    </row>
    <row r="12224" spans="2:2" x14ac:dyDescent="0.2">
      <c r="B12224" s="27"/>
    </row>
    <row r="12225" spans="2:2" x14ac:dyDescent="0.2">
      <c r="B12225" s="27"/>
    </row>
    <row r="12226" spans="2:2" x14ac:dyDescent="0.2">
      <c r="B12226" s="27"/>
    </row>
    <row r="12227" spans="2:2" x14ac:dyDescent="0.2">
      <c r="B12227" s="27"/>
    </row>
    <row r="12228" spans="2:2" x14ac:dyDescent="0.2">
      <c r="B12228" s="27"/>
    </row>
    <row r="12229" spans="2:2" x14ac:dyDescent="0.2">
      <c r="B12229" s="27"/>
    </row>
    <row r="12230" spans="2:2" x14ac:dyDescent="0.2">
      <c r="B12230" s="27"/>
    </row>
    <row r="12231" spans="2:2" x14ac:dyDescent="0.2">
      <c r="B12231" s="27"/>
    </row>
    <row r="12232" spans="2:2" x14ac:dyDescent="0.2">
      <c r="B12232" s="27"/>
    </row>
    <row r="12233" spans="2:2" x14ac:dyDescent="0.2">
      <c r="B12233" s="27"/>
    </row>
    <row r="12234" spans="2:2" x14ac:dyDescent="0.2">
      <c r="B12234" s="27"/>
    </row>
    <row r="12235" spans="2:2" x14ac:dyDescent="0.2">
      <c r="B12235" s="27"/>
    </row>
    <row r="12236" spans="2:2" x14ac:dyDescent="0.2">
      <c r="B12236" s="27"/>
    </row>
    <row r="12237" spans="2:2" x14ac:dyDescent="0.2">
      <c r="B12237" s="27"/>
    </row>
    <row r="12238" spans="2:2" x14ac:dyDescent="0.2">
      <c r="B12238" s="27"/>
    </row>
    <row r="12239" spans="2:2" x14ac:dyDescent="0.2">
      <c r="B12239" s="27"/>
    </row>
    <row r="12240" spans="2:2" x14ac:dyDescent="0.2">
      <c r="B12240" s="27"/>
    </row>
    <row r="12241" spans="2:2" x14ac:dyDescent="0.2">
      <c r="B12241" s="27"/>
    </row>
    <row r="12242" spans="2:2" x14ac:dyDescent="0.2">
      <c r="B12242" s="27"/>
    </row>
    <row r="12243" spans="2:2" x14ac:dyDescent="0.2">
      <c r="B12243" s="27"/>
    </row>
    <row r="12244" spans="2:2" x14ac:dyDescent="0.2">
      <c r="B12244" s="27"/>
    </row>
    <row r="12245" spans="2:2" x14ac:dyDescent="0.2">
      <c r="B12245" s="27"/>
    </row>
    <row r="12246" spans="2:2" x14ac:dyDescent="0.2">
      <c r="B12246" s="27"/>
    </row>
    <row r="12247" spans="2:2" x14ac:dyDescent="0.2">
      <c r="B12247" s="27"/>
    </row>
    <row r="12248" spans="2:2" x14ac:dyDescent="0.2">
      <c r="B12248" s="27"/>
    </row>
    <row r="12249" spans="2:2" x14ac:dyDescent="0.2">
      <c r="B12249" s="27"/>
    </row>
    <row r="12250" spans="2:2" x14ac:dyDescent="0.2">
      <c r="B12250" s="27"/>
    </row>
    <row r="12251" spans="2:2" x14ac:dyDescent="0.2">
      <c r="B12251" s="27"/>
    </row>
    <row r="12252" spans="2:2" x14ac:dyDescent="0.2">
      <c r="B12252" s="27"/>
    </row>
    <row r="12253" spans="2:2" x14ac:dyDescent="0.2">
      <c r="B12253" s="27"/>
    </row>
    <row r="12254" spans="2:2" x14ac:dyDescent="0.2">
      <c r="B12254" s="27"/>
    </row>
    <row r="12255" spans="2:2" x14ac:dyDescent="0.2">
      <c r="B12255" s="27"/>
    </row>
    <row r="12256" spans="2:2" x14ac:dyDescent="0.2">
      <c r="B12256" s="27"/>
    </row>
    <row r="12257" spans="2:2" x14ac:dyDescent="0.2">
      <c r="B12257" s="27"/>
    </row>
    <row r="12258" spans="2:2" x14ac:dyDescent="0.2">
      <c r="B12258" s="27"/>
    </row>
    <row r="12259" spans="2:2" x14ac:dyDescent="0.2">
      <c r="B12259" s="27"/>
    </row>
    <row r="12260" spans="2:2" x14ac:dyDescent="0.2">
      <c r="B12260" s="27"/>
    </row>
    <row r="12261" spans="2:2" x14ac:dyDescent="0.2">
      <c r="B12261" s="27"/>
    </row>
    <row r="12262" spans="2:2" x14ac:dyDescent="0.2">
      <c r="B12262" s="27"/>
    </row>
    <row r="12263" spans="2:2" x14ac:dyDescent="0.2">
      <c r="B12263" s="27"/>
    </row>
    <row r="12264" spans="2:2" x14ac:dyDescent="0.2">
      <c r="B12264" s="27"/>
    </row>
    <row r="12265" spans="2:2" x14ac:dyDescent="0.2">
      <c r="B12265" s="27"/>
    </row>
    <row r="12266" spans="2:2" x14ac:dyDescent="0.2">
      <c r="B12266" s="27"/>
    </row>
    <row r="12267" spans="2:2" x14ac:dyDescent="0.2">
      <c r="B12267" s="27"/>
    </row>
    <row r="12268" spans="2:2" x14ac:dyDescent="0.2">
      <c r="B12268" s="27"/>
    </row>
    <row r="12269" spans="2:2" x14ac:dyDescent="0.2">
      <c r="B12269" s="27"/>
    </row>
    <row r="12270" spans="2:2" x14ac:dyDescent="0.2">
      <c r="B12270" s="27"/>
    </row>
    <row r="12271" spans="2:2" x14ac:dyDescent="0.2">
      <c r="B12271" s="27"/>
    </row>
    <row r="12272" spans="2:2" x14ac:dyDescent="0.2">
      <c r="B12272" s="27"/>
    </row>
    <row r="12273" spans="2:2" x14ac:dyDescent="0.2">
      <c r="B12273" s="27"/>
    </row>
    <row r="12274" spans="2:2" x14ac:dyDescent="0.2">
      <c r="B12274" s="27"/>
    </row>
    <row r="12275" spans="2:2" x14ac:dyDescent="0.2">
      <c r="B12275" s="27"/>
    </row>
    <row r="12276" spans="2:2" x14ac:dyDescent="0.2">
      <c r="B12276" s="27"/>
    </row>
    <row r="12277" spans="2:2" x14ac:dyDescent="0.2">
      <c r="B12277" s="27"/>
    </row>
    <row r="12278" spans="2:2" x14ac:dyDescent="0.2">
      <c r="B12278" s="27"/>
    </row>
    <row r="12279" spans="2:2" x14ac:dyDescent="0.2">
      <c r="B12279" s="27"/>
    </row>
    <row r="12280" spans="2:2" x14ac:dyDescent="0.2">
      <c r="B12280" s="27"/>
    </row>
    <row r="12281" spans="2:2" x14ac:dyDescent="0.2">
      <c r="B12281" s="27"/>
    </row>
    <row r="12282" spans="2:2" x14ac:dyDescent="0.2">
      <c r="B12282" s="27"/>
    </row>
    <row r="12283" spans="2:2" x14ac:dyDescent="0.2">
      <c r="B12283" s="27"/>
    </row>
    <row r="12284" spans="2:2" x14ac:dyDescent="0.2">
      <c r="B12284" s="27"/>
    </row>
    <row r="12285" spans="2:2" x14ac:dyDescent="0.2">
      <c r="B12285" s="27"/>
    </row>
    <row r="12286" spans="2:2" x14ac:dyDescent="0.2">
      <c r="B12286" s="27"/>
    </row>
    <row r="12287" spans="2:2" x14ac:dyDescent="0.2">
      <c r="B12287" s="27"/>
    </row>
    <row r="12288" spans="2:2" x14ac:dyDescent="0.2">
      <c r="B12288" s="27"/>
    </row>
    <row r="12289" spans="2:2" x14ac:dyDescent="0.2">
      <c r="B12289" s="27"/>
    </row>
    <row r="12290" spans="2:2" x14ac:dyDescent="0.2">
      <c r="B12290" s="27"/>
    </row>
    <row r="12291" spans="2:2" x14ac:dyDescent="0.2">
      <c r="B12291" s="27"/>
    </row>
    <row r="12292" spans="2:2" x14ac:dyDescent="0.2">
      <c r="B12292" s="27"/>
    </row>
    <row r="12293" spans="2:2" x14ac:dyDescent="0.2">
      <c r="B12293" s="27"/>
    </row>
    <row r="12294" spans="2:2" x14ac:dyDescent="0.2">
      <c r="B12294" s="27"/>
    </row>
    <row r="12295" spans="2:2" x14ac:dyDescent="0.2">
      <c r="B12295" s="27"/>
    </row>
    <row r="12296" spans="2:2" x14ac:dyDescent="0.2">
      <c r="B12296" s="27"/>
    </row>
    <row r="12297" spans="2:2" x14ac:dyDescent="0.2">
      <c r="B12297" s="27"/>
    </row>
    <row r="12298" spans="2:2" x14ac:dyDescent="0.2">
      <c r="B12298" s="27"/>
    </row>
    <row r="12299" spans="2:2" x14ac:dyDescent="0.2">
      <c r="B12299" s="27"/>
    </row>
    <row r="12300" spans="2:2" x14ac:dyDescent="0.2">
      <c r="B12300" s="27"/>
    </row>
    <row r="12301" spans="2:2" x14ac:dyDescent="0.2">
      <c r="B12301" s="27"/>
    </row>
    <row r="12302" spans="2:2" x14ac:dyDescent="0.2">
      <c r="B12302" s="27"/>
    </row>
    <row r="12303" spans="2:2" x14ac:dyDescent="0.2">
      <c r="B12303" s="27"/>
    </row>
    <row r="12304" spans="2:2" x14ac:dyDescent="0.2">
      <c r="B12304" s="27"/>
    </row>
    <row r="12305" spans="2:2" x14ac:dyDescent="0.2">
      <c r="B12305" s="27"/>
    </row>
    <row r="12306" spans="2:2" x14ac:dyDescent="0.2">
      <c r="B12306" s="27"/>
    </row>
    <row r="12307" spans="2:2" x14ac:dyDescent="0.2">
      <c r="B12307" s="27"/>
    </row>
    <row r="12308" spans="2:2" x14ac:dyDescent="0.2">
      <c r="B12308" s="27"/>
    </row>
    <row r="12309" spans="2:2" x14ac:dyDescent="0.2">
      <c r="B12309" s="27"/>
    </row>
    <row r="12310" spans="2:2" x14ac:dyDescent="0.2">
      <c r="B12310" s="27"/>
    </row>
    <row r="12311" spans="2:2" x14ac:dyDescent="0.2">
      <c r="B12311" s="27"/>
    </row>
    <row r="12312" spans="2:2" x14ac:dyDescent="0.2">
      <c r="B12312" s="27"/>
    </row>
    <row r="12313" spans="2:2" x14ac:dyDescent="0.2">
      <c r="B12313" s="27"/>
    </row>
    <row r="12314" spans="2:2" x14ac:dyDescent="0.2">
      <c r="B12314" s="27"/>
    </row>
    <row r="12315" spans="2:2" x14ac:dyDescent="0.2">
      <c r="B12315" s="27"/>
    </row>
    <row r="12316" spans="2:2" x14ac:dyDescent="0.2">
      <c r="B12316" s="27"/>
    </row>
    <row r="12317" spans="2:2" x14ac:dyDescent="0.2">
      <c r="B12317" s="27"/>
    </row>
    <row r="12318" spans="2:2" x14ac:dyDescent="0.2">
      <c r="B12318" s="27"/>
    </row>
    <row r="12319" spans="2:2" x14ac:dyDescent="0.2">
      <c r="B12319" s="27"/>
    </row>
    <row r="12320" spans="2:2" x14ac:dyDescent="0.2">
      <c r="B12320" s="27"/>
    </row>
    <row r="12321" spans="2:2" x14ac:dyDescent="0.2">
      <c r="B12321" s="27"/>
    </row>
    <row r="12322" spans="2:2" x14ac:dyDescent="0.2">
      <c r="B12322" s="27"/>
    </row>
    <row r="12323" spans="2:2" x14ac:dyDescent="0.2">
      <c r="B12323" s="27"/>
    </row>
    <row r="12324" spans="2:2" x14ac:dyDescent="0.2">
      <c r="B12324" s="27"/>
    </row>
    <row r="12325" spans="2:2" x14ac:dyDescent="0.2">
      <c r="B12325" s="27"/>
    </row>
    <row r="12326" spans="2:2" x14ac:dyDescent="0.2">
      <c r="B12326" s="27"/>
    </row>
    <row r="12327" spans="2:2" x14ac:dyDescent="0.2">
      <c r="B12327" s="27"/>
    </row>
    <row r="12328" spans="2:2" x14ac:dyDescent="0.2">
      <c r="B12328" s="27"/>
    </row>
    <row r="12329" spans="2:2" x14ac:dyDescent="0.2">
      <c r="B12329" s="27"/>
    </row>
    <row r="12330" spans="2:2" x14ac:dyDescent="0.2">
      <c r="B12330" s="27"/>
    </row>
    <row r="12331" spans="2:2" x14ac:dyDescent="0.2">
      <c r="B12331" s="27"/>
    </row>
    <row r="12332" spans="2:2" x14ac:dyDescent="0.2">
      <c r="B12332" s="27"/>
    </row>
    <row r="12333" spans="2:2" x14ac:dyDescent="0.2">
      <c r="B12333" s="27"/>
    </row>
    <row r="12334" spans="2:2" x14ac:dyDescent="0.2">
      <c r="B12334" s="27"/>
    </row>
    <row r="12335" spans="2:2" x14ac:dyDescent="0.2">
      <c r="B12335" s="27"/>
    </row>
    <row r="12336" spans="2:2" x14ac:dyDescent="0.2">
      <c r="B12336" s="27"/>
    </row>
    <row r="12337" spans="2:2" x14ac:dyDescent="0.2">
      <c r="B12337" s="27"/>
    </row>
    <row r="12338" spans="2:2" x14ac:dyDescent="0.2">
      <c r="B12338" s="27"/>
    </row>
    <row r="12339" spans="2:2" x14ac:dyDescent="0.2">
      <c r="B12339" s="27"/>
    </row>
    <row r="12340" spans="2:2" x14ac:dyDescent="0.2">
      <c r="B12340" s="27"/>
    </row>
    <row r="12341" spans="2:2" x14ac:dyDescent="0.2">
      <c r="B12341" s="27"/>
    </row>
    <row r="12342" spans="2:2" x14ac:dyDescent="0.2">
      <c r="B12342" s="27"/>
    </row>
    <row r="12343" spans="2:2" x14ac:dyDescent="0.2">
      <c r="B12343" s="27"/>
    </row>
    <row r="12344" spans="2:2" x14ac:dyDescent="0.2">
      <c r="B12344" s="27"/>
    </row>
    <row r="12345" spans="2:2" x14ac:dyDescent="0.2">
      <c r="B12345" s="27"/>
    </row>
    <row r="12346" spans="2:2" x14ac:dyDescent="0.2">
      <c r="B12346" s="27"/>
    </row>
    <row r="12347" spans="2:2" x14ac:dyDescent="0.2">
      <c r="B12347" s="27"/>
    </row>
    <row r="12348" spans="2:2" x14ac:dyDescent="0.2">
      <c r="B12348" s="27"/>
    </row>
    <row r="12349" spans="2:2" x14ac:dyDescent="0.2">
      <c r="B12349" s="27"/>
    </row>
    <row r="12350" spans="2:2" x14ac:dyDescent="0.2">
      <c r="B12350" s="27"/>
    </row>
    <row r="12351" spans="2:2" x14ac:dyDescent="0.2">
      <c r="B12351" s="27"/>
    </row>
    <row r="12352" spans="2:2" x14ac:dyDescent="0.2">
      <c r="B12352" s="27"/>
    </row>
    <row r="12353" spans="2:2" x14ac:dyDescent="0.2">
      <c r="B12353" s="27"/>
    </row>
    <row r="12354" spans="2:2" x14ac:dyDescent="0.2">
      <c r="B12354" s="27"/>
    </row>
    <row r="12355" spans="2:2" x14ac:dyDescent="0.2">
      <c r="B12355" s="27"/>
    </row>
    <row r="12356" spans="2:2" x14ac:dyDescent="0.2">
      <c r="B12356" s="27"/>
    </row>
    <row r="12357" spans="2:2" x14ac:dyDescent="0.2">
      <c r="B12357" s="27"/>
    </row>
    <row r="12358" spans="2:2" x14ac:dyDescent="0.2">
      <c r="B12358" s="27"/>
    </row>
    <row r="12359" spans="2:2" x14ac:dyDescent="0.2">
      <c r="B12359" s="27"/>
    </row>
    <row r="12360" spans="2:2" x14ac:dyDescent="0.2">
      <c r="B12360" s="27"/>
    </row>
    <row r="12361" spans="2:2" x14ac:dyDescent="0.2">
      <c r="B12361" s="27"/>
    </row>
    <row r="12362" spans="2:2" x14ac:dyDescent="0.2">
      <c r="B12362" s="27"/>
    </row>
    <row r="12363" spans="2:2" x14ac:dyDescent="0.2">
      <c r="B12363" s="27"/>
    </row>
    <row r="12364" spans="2:2" x14ac:dyDescent="0.2">
      <c r="B12364" s="27"/>
    </row>
    <row r="12365" spans="2:2" x14ac:dyDescent="0.2">
      <c r="B12365" s="27"/>
    </row>
    <row r="12366" spans="2:2" x14ac:dyDescent="0.2">
      <c r="B12366" s="27"/>
    </row>
    <row r="12367" spans="2:2" x14ac:dyDescent="0.2">
      <c r="B12367" s="27"/>
    </row>
    <row r="12368" spans="2:2" x14ac:dyDescent="0.2">
      <c r="B12368" s="27"/>
    </row>
    <row r="12369" spans="2:2" x14ac:dyDescent="0.2">
      <c r="B12369" s="27"/>
    </row>
    <row r="12370" spans="2:2" x14ac:dyDescent="0.2">
      <c r="B12370" s="27"/>
    </row>
    <row r="12371" spans="2:2" x14ac:dyDescent="0.2">
      <c r="B12371" s="27"/>
    </row>
    <row r="12372" spans="2:2" x14ac:dyDescent="0.2">
      <c r="B12372" s="27"/>
    </row>
    <row r="12373" spans="2:2" x14ac:dyDescent="0.2">
      <c r="B12373" s="27"/>
    </row>
    <row r="12374" spans="2:2" x14ac:dyDescent="0.2">
      <c r="B12374" s="27"/>
    </row>
    <row r="12375" spans="2:2" x14ac:dyDescent="0.2">
      <c r="B12375" s="27"/>
    </row>
    <row r="12376" spans="2:2" x14ac:dyDescent="0.2">
      <c r="B12376" s="27"/>
    </row>
    <row r="12377" spans="2:2" x14ac:dyDescent="0.2">
      <c r="B12377" s="27"/>
    </row>
    <row r="12378" spans="2:2" x14ac:dyDescent="0.2">
      <c r="B12378" s="27"/>
    </row>
    <row r="12379" spans="2:2" x14ac:dyDescent="0.2">
      <c r="B12379" s="27"/>
    </row>
    <row r="12380" spans="2:2" x14ac:dyDescent="0.2">
      <c r="B12380" s="27"/>
    </row>
    <row r="12381" spans="2:2" x14ac:dyDescent="0.2">
      <c r="B12381" s="27"/>
    </row>
    <row r="12382" spans="2:2" x14ac:dyDescent="0.2">
      <c r="B12382" s="27"/>
    </row>
    <row r="12383" spans="2:2" x14ac:dyDescent="0.2">
      <c r="B12383" s="27"/>
    </row>
    <row r="12384" spans="2:2" x14ac:dyDescent="0.2">
      <c r="B12384" s="27"/>
    </row>
    <row r="12385" spans="2:2" x14ac:dyDescent="0.2">
      <c r="B12385" s="27"/>
    </row>
    <row r="12386" spans="2:2" x14ac:dyDescent="0.2">
      <c r="B12386" s="27"/>
    </row>
    <row r="12387" spans="2:2" x14ac:dyDescent="0.2">
      <c r="B12387" s="27"/>
    </row>
    <row r="12388" spans="2:2" x14ac:dyDescent="0.2">
      <c r="B12388" s="27"/>
    </row>
    <row r="12389" spans="2:2" x14ac:dyDescent="0.2">
      <c r="B12389" s="27"/>
    </row>
    <row r="12390" spans="2:2" x14ac:dyDescent="0.2">
      <c r="B12390" s="27"/>
    </row>
    <row r="12391" spans="2:2" x14ac:dyDescent="0.2">
      <c r="B12391" s="27"/>
    </row>
    <row r="12392" spans="2:2" x14ac:dyDescent="0.2">
      <c r="B12392" s="27"/>
    </row>
    <row r="12393" spans="2:2" x14ac:dyDescent="0.2">
      <c r="B12393" s="27"/>
    </row>
    <row r="12394" spans="2:2" x14ac:dyDescent="0.2">
      <c r="B12394" s="27"/>
    </row>
    <row r="12395" spans="2:2" x14ac:dyDescent="0.2">
      <c r="B12395" s="27"/>
    </row>
    <row r="12396" spans="2:2" x14ac:dyDescent="0.2">
      <c r="B12396" s="27"/>
    </row>
    <row r="12397" spans="2:2" x14ac:dyDescent="0.2">
      <c r="B12397" s="27"/>
    </row>
    <row r="12398" spans="2:2" x14ac:dyDescent="0.2">
      <c r="B12398" s="27"/>
    </row>
    <row r="12399" spans="2:2" x14ac:dyDescent="0.2">
      <c r="B12399" s="27"/>
    </row>
    <row r="12400" spans="2:2" x14ac:dyDescent="0.2">
      <c r="B12400" s="27"/>
    </row>
    <row r="12401" spans="2:2" x14ac:dyDescent="0.2">
      <c r="B12401" s="27"/>
    </row>
    <row r="12402" spans="2:2" x14ac:dyDescent="0.2">
      <c r="B12402" s="27"/>
    </row>
    <row r="12403" spans="2:2" x14ac:dyDescent="0.2">
      <c r="B12403" s="27"/>
    </row>
    <row r="12404" spans="2:2" x14ac:dyDescent="0.2">
      <c r="B12404" s="27"/>
    </row>
    <row r="12405" spans="2:2" x14ac:dyDescent="0.2">
      <c r="B12405" s="27"/>
    </row>
    <row r="12406" spans="2:2" x14ac:dyDescent="0.2">
      <c r="B12406" s="27"/>
    </row>
    <row r="12407" spans="2:2" x14ac:dyDescent="0.2">
      <c r="B12407" s="27"/>
    </row>
    <row r="12408" spans="2:2" x14ac:dyDescent="0.2">
      <c r="B12408" s="27"/>
    </row>
    <row r="12409" spans="2:2" x14ac:dyDescent="0.2">
      <c r="B12409" s="27"/>
    </row>
    <row r="12410" spans="2:2" x14ac:dyDescent="0.2">
      <c r="B12410" s="27"/>
    </row>
    <row r="12411" spans="2:2" x14ac:dyDescent="0.2">
      <c r="B12411" s="27"/>
    </row>
    <row r="12412" spans="2:2" x14ac:dyDescent="0.2">
      <c r="B12412" s="27"/>
    </row>
    <row r="12413" spans="2:2" x14ac:dyDescent="0.2">
      <c r="B12413" s="27"/>
    </row>
    <row r="12414" spans="2:2" x14ac:dyDescent="0.2">
      <c r="B12414" s="27"/>
    </row>
    <row r="12415" spans="2:2" x14ac:dyDescent="0.2">
      <c r="B12415" s="27"/>
    </row>
    <row r="12416" spans="2:2" x14ac:dyDescent="0.2">
      <c r="B12416" s="27"/>
    </row>
    <row r="12417" spans="2:2" x14ac:dyDescent="0.2">
      <c r="B12417" s="27"/>
    </row>
    <row r="12418" spans="2:2" x14ac:dyDescent="0.2">
      <c r="B12418" s="27"/>
    </row>
    <row r="12419" spans="2:2" x14ac:dyDescent="0.2">
      <c r="B12419" s="27"/>
    </row>
    <row r="12420" spans="2:2" x14ac:dyDescent="0.2">
      <c r="B12420" s="27"/>
    </row>
    <row r="12421" spans="2:2" x14ac:dyDescent="0.2">
      <c r="B12421" s="27"/>
    </row>
    <row r="12422" spans="2:2" x14ac:dyDescent="0.2">
      <c r="B12422" s="27"/>
    </row>
    <row r="12423" spans="2:2" x14ac:dyDescent="0.2">
      <c r="B12423" s="27"/>
    </row>
    <row r="12424" spans="2:2" x14ac:dyDescent="0.2">
      <c r="B12424" s="27"/>
    </row>
    <row r="12425" spans="2:2" x14ac:dyDescent="0.2">
      <c r="B12425" s="27"/>
    </row>
    <row r="12426" spans="2:2" x14ac:dyDescent="0.2">
      <c r="B12426" s="27"/>
    </row>
    <row r="12427" spans="2:2" x14ac:dyDescent="0.2">
      <c r="B12427" s="27"/>
    </row>
    <row r="12428" spans="2:2" x14ac:dyDescent="0.2">
      <c r="B12428" s="27"/>
    </row>
    <row r="12429" spans="2:2" x14ac:dyDescent="0.2">
      <c r="B12429" s="27"/>
    </row>
    <row r="12430" spans="2:2" x14ac:dyDescent="0.2">
      <c r="B12430" s="27"/>
    </row>
    <row r="12431" spans="2:2" x14ac:dyDescent="0.2">
      <c r="B12431" s="27"/>
    </row>
    <row r="12432" spans="2:2" x14ac:dyDescent="0.2">
      <c r="B12432" s="27"/>
    </row>
    <row r="12433" spans="2:2" x14ac:dyDescent="0.2">
      <c r="B12433" s="27"/>
    </row>
    <row r="12434" spans="2:2" x14ac:dyDescent="0.2">
      <c r="B12434" s="27"/>
    </row>
    <row r="12435" spans="2:2" x14ac:dyDescent="0.2">
      <c r="B12435" s="27"/>
    </row>
    <row r="12436" spans="2:2" x14ac:dyDescent="0.2">
      <c r="B12436" s="27"/>
    </row>
    <row r="12437" spans="2:2" x14ac:dyDescent="0.2">
      <c r="B12437" s="27"/>
    </row>
    <row r="12438" spans="2:2" x14ac:dyDescent="0.2">
      <c r="B12438" s="27"/>
    </row>
    <row r="12439" spans="2:2" x14ac:dyDescent="0.2">
      <c r="B12439" s="27"/>
    </row>
    <row r="12440" spans="2:2" x14ac:dyDescent="0.2">
      <c r="B12440" s="27"/>
    </row>
    <row r="12441" spans="2:2" x14ac:dyDescent="0.2">
      <c r="B12441" s="27"/>
    </row>
    <row r="12442" spans="2:2" x14ac:dyDescent="0.2">
      <c r="B12442" s="27"/>
    </row>
    <row r="12443" spans="2:2" x14ac:dyDescent="0.2">
      <c r="B12443" s="27"/>
    </row>
    <row r="12444" spans="2:2" x14ac:dyDescent="0.2">
      <c r="B12444" s="27"/>
    </row>
    <row r="12445" spans="2:2" x14ac:dyDescent="0.2">
      <c r="B12445" s="27"/>
    </row>
    <row r="12446" spans="2:2" x14ac:dyDescent="0.2">
      <c r="B12446" s="27"/>
    </row>
    <row r="12447" spans="2:2" x14ac:dyDescent="0.2">
      <c r="B12447" s="27"/>
    </row>
    <row r="12448" spans="2:2" x14ac:dyDescent="0.2">
      <c r="B12448" s="27"/>
    </row>
    <row r="12449" spans="2:2" x14ac:dyDescent="0.2">
      <c r="B12449" s="27"/>
    </row>
    <row r="12450" spans="2:2" x14ac:dyDescent="0.2">
      <c r="B12450" s="27"/>
    </row>
    <row r="12451" spans="2:2" x14ac:dyDescent="0.2">
      <c r="B12451" s="27"/>
    </row>
    <row r="12452" spans="2:2" x14ac:dyDescent="0.2">
      <c r="B12452" s="27"/>
    </row>
    <row r="12453" spans="2:2" x14ac:dyDescent="0.2">
      <c r="B12453" s="27"/>
    </row>
    <row r="12454" spans="2:2" x14ac:dyDescent="0.2">
      <c r="B12454" s="27"/>
    </row>
    <row r="12455" spans="2:2" x14ac:dyDescent="0.2">
      <c r="B12455" s="27"/>
    </row>
    <row r="12456" spans="2:2" x14ac:dyDescent="0.2">
      <c r="B12456" s="27"/>
    </row>
    <row r="12457" spans="2:2" x14ac:dyDescent="0.2">
      <c r="B12457" s="27"/>
    </row>
    <row r="12458" spans="2:2" x14ac:dyDescent="0.2">
      <c r="B12458" s="27"/>
    </row>
    <row r="12459" spans="2:2" x14ac:dyDescent="0.2">
      <c r="B12459" s="27"/>
    </row>
    <row r="12460" spans="2:2" x14ac:dyDescent="0.2">
      <c r="B12460" s="27"/>
    </row>
    <row r="12461" spans="2:2" x14ac:dyDescent="0.2">
      <c r="B12461" s="27"/>
    </row>
    <row r="12462" spans="2:2" x14ac:dyDescent="0.2">
      <c r="B12462" s="27"/>
    </row>
    <row r="12463" spans="2:2" x14ac:dyDescent="0.2">
      <c r="B12463" s="27"/>
    </row>
    <row r="12464" spans="2:2" x14ac:dyDescent="0.2">
      <c r="B12464" s="27"/>
    </row>
    <row r="12465" spans="2:2" x14ac:dyDescent="0.2">
      <c r="B12465" s="27"/>
    </row>
    <row r="12466" spans="2:2" x14ac:dyDescent="0.2">
      <c r="B12466" s="27"/>
    </row>
    <row r="12467" spans="2:2" x14ac:dyDescent="0.2">
      <c r="B12467" s="27"/>
    </row>
    <row r="12468" spans="2:2" x14ac:dyDescent="0.2">
      <c r="B12468" s="27"/>
    </row>
    <row r="12469" spans="2:2" x14ac:dyDescent="0.2">
      <c r="B12469" s="27"/>
    </row>
    <row r="12470" spans="2:2" x14ac:dyDescent="0.2">
      <c r="B12470" s="27"/>
    </row>
    <row r="12471" spans="2:2" x14ac:dyDescent="0.2">
      <c r="B12471" s="27"/>
    </row>
    <row r="12472" spans="2:2" x14ac:dyDescent="0.2">
      <c r="B12472" s="27"/>
    </row>
    <row r="12473" spans="2:2" x14ac:dyDescent="0.2">
      <c r="B12473" s="27"/>
    </row>
    <row r="12474" spans="2:2" x14ac:dyDescent="0.2">
      <c r="B12474" s="27"/>
    </row>
    <row r="12475" spans="2:2" x14ac:dyDescent="0.2">
      <c r="B12475" s="27"/>
    </row>
    <row r="12476" spans="2:2" x14ac:dyDescent="0.2">
      <c r="B12476" s="27"/>
    </row>
    <row r="12477" spans="2:2" x14ac:dyDescent="0.2">
      <c r="B12477" s="27"/>
    </row>
    <row r="12478" spans="2:2" x14ac:dyDescent="0.2">
      <c r="B12478" s="27"/>
    </row>
    <row r="12479" spans="2:2" x14ac:dyDescent="0.2">
      <c r="B12479" s="27"/>
    </row>
    <row r="12480" spans="2:2" x14ac:dyDescent="0.2">
      <c r="B12480" s="27"/>
    </row>
    <row r="12481" spans="2:2" x14ac:dyDescent="0.2">
      <c r="B12481" s="27"/>
    </row>
    <row r="12482" spans="2:2" x14ac:dyDescent="0.2">
      <c r="B12482" s="27"/>
    </row>
    <row r="12483" spans="2:2" x14ac:dyDescent="0.2">
      <c r="B12483" s="27"/>
    </row>
    <row r="12484" spans="2:2" x14ac:dyDescent="0.2">
      <c r="B12484" s="27"/>
    </row>
    <row r="12485" spans="2:2" x14ac:dyDescent="0.2">
      <c r="B12485" s="27"/>
    </row>
    <row r="12486" spans="2:2" x14ac:dyDescent="0.2">
      <c r="B12486" s="27"/>
    </row>
    <row r="12487" spans="2:2" x14ac:dyDescent="0.2">
      <c r="B12487" s="27"/>
    </row>
    <row r="12488" spans="2:2" x14ac:dyDescent="0.2">
      <c r="B12488" s="27"/>
    </row>
    <row r="12489" spans="2:2" x14ac:dyDescent="0.2">
      <c r="B12489" s="27"/>
    </row>
    <row r="12490" spans="2:2" x14ac:dyDescent="0.2">
      <c r="B12490" s="27"/>
    </row>
    <row r="12491" spans="2:2" x14ac:dyDescent="0.2">
      <c r="B12491" s="27"/>
    </row>
    <row r="12492" spans="2:2" x14ac:dyDescent="0.2">
      <c r="B12492" s="27"/>
    </row>
    <row r="12493" spans="2:2" x14ac:dyDescent="0.2">
      <c r="B12493" s="27"/>
    </row>
    <row r="12494" spans="2:2" x14ac:dyDescent="0.2">
      <c r="B12494" s="27"/>
    </row>
    <row r="12495" spans="2:2" x14ac:dyDescent="0.2">
      <c r="B12495" s="27"/>
    </row>
    <row r="12496" spans="2:2" x14ac:dyDescent="0.2">
      <c r="B12496" s="27"/>
    </row>
    <row r="12497" spans="2:2" x14ac:dyDescent="0.2">
      <c r="B12497" s="27"/>
    </row>
    <row r="12498" spans="2:2" x14ac:dyDescent="0.2">
      <c r="B12498" s="27"/>
    </row>
    <row r="12499" spans="2:2" x14ac:dyDescent="0.2">
      <c r="B12499" s="27"/>
    </row>
    <row r="12500" spans="2:2" x14ac:dyDescent="0.2">
      <c r="B12500" s="27"/>
    </row>
    <row r="12501" spans="2:2" x14ac:dyDescent="0.2">
      <c r="B12501" s="27"/>
    </row>
    <row r="12502" spans="2:2" x14ac:dyDescent="0.2">
      <c r="B12502" s="27"/>
    </row>
    <row r="12503" spans="2:2" x14ac:dyDescent="0.2">
      <c r="B12503" s="27"/>
    </row>
    <row r="12504" spans="2:2" x14ac:dyDescent="0.2">
      <c r="B12504" s="27"/>
    </row>
    <row r="12505" spans="2:2" x14ac:dyDescent="0.2">
      <c r="B12505" s="27"/>
    </row>
    <row r="12506" spans="2:2" x14ac:dyDescent="0.2">
      <c r="B12506" s="27"/>
    </row>
    <row r="12507" spans="2:2" x14ac:dyDescent="0.2">
      <c r="B12507" s="27"/>
    </row>
    <row r="12508" spans="2:2" x14ac:dyDescent="0.2">
      <c r="B12508" s="27"/>
    </row>
    <row r="12509" spans="2:2" x14ac:dyDescent="0.2">
      <c r="B12509" s="27"/>
    </row>
    <row r="12510" spans="2:2" x14ac:dyDescent="0.2">
      <c r="B12510" s="27"/>
    </row>
    <row r="12511" spans="2:2" x14ac:dyDescent="0.2">
      <c r="B12511" s="27"/>
    </row>
    <row r="12512" spans="2:2" x14ac:dyDescent="0.2">
      <c r="B12512" s="27"/>
    </row>
    <row r="12513" spans="2:2" x14ac:dyDescent="0.2">
      <c r="B12513" s="27"/>
    </row>
    <row r="12514" spans="2:2" x14ac:dyDescent="0.2">
      <c r="B12514" s="27"/>
    </row>
    <row r="12515" spans="2:2" x14ac:dyDescent="0.2">
      <c r="B12515" s="27"/>
    </row>
    <row r="12516" spans="2:2" x14ac:dyDescent="0.2">
      <c r="B12516" s="27"/>
    </row>
    <row r="12517" spans="2:2" x14ac:dyDescent="0.2">
      <c r="B12517" s="27"/>
    </row>
    <row r="12518" spans="2:2" x14ac:dyDescent="0.2">
      <c r="B12518" s="27"/>
    </row>
    <row r="12519" spans="2:2" x14ac:dyDescent="0.2">
      <c r="B12519" s="27"/>
    </row>
    <row r="12520" spans="2:2" x14ac:dyDescent="0.2">
      <c r="B12520" s="27"/>
    </row>
    <row r="12521" spans="2:2" x14ac:dyDescent="0.2">
      <c r="B12521" s="27"/>
    </row>
    <row r="12522" spans="2:2" x14ac:dyDescent="0.2">
      <c r="B12522" s="27"/>
    </row>
    <row r="12523" spans="2:2" x14ac:dyDescent="0.2">
      <c r="B12523" s="27"/>
    </row>
    <row r="12524" spans="2:2" x14ac:dyDescent="0.2">
      <c r="B12524" s="27"/>
    </row>
    <row r="12525" spans="2:2" x14ac:dyDescent="0.2">
      <c r="B12525" s="27"/>
    </row>
    <row r="12526" spans="2:2" x14ac:dyDescent="0.2">
      <c r="B12526" s="27"/>
    </row>
    <row r="12527" spans="2:2" x14ac:dyDescent="0.2">
      <c r="B12527" s="27"/>
    </row>
    <row r="12528" spans="2:2" x14ac:dyDescent="0.2">
      <c r="B12528" s="27"/>
    </row>
    <row r="12529" spans="2:2" x14ac:dyDescent="0.2">
      <c r="B12529" s="27"/>
    </row>
    <row r="12530" spans="2:2" x14ac:dyDescent="0.2">
      <c r="B12530" s="27"/>
    </row>
    <row r="12531" spans="2:2" x14ac:dyDescent="0.2">
      <c r="B12531" s="27"/>
    </row>
    <row r="12532" spans="2:2" x14ac:dyDescent="0.2">
      <c r="B12532" s="27"/>
    </row>
    <row r="12533" spans="2:2" x14ac:dyDescent="0.2">
      <c r="B12533" s="27"/>
    </row>
    <row r="12534" spans="2:2" x14ac:dyDescent="0.2">
      <c r="B12534" s="27"/>
    </row>
    <row r="12535" spans="2:2" x14ac:dyDescent="0.2">
      <c r="B12535" s="27"/>
    </row>
    <row r="12536" spans="2:2" x14ac:dyDescent="0.2">
      <c r="B12536" s="27"/>
    </row>
    <row r="12537" spans="2:2" x14ac:dyDescent="0.2">
      <c r="B12537" s="27"/>
    </row>
    <row r="12538" spans="2:2" x14ac:dyDescent="0.2">
      <c r="B12538" s="27"/>
    </row>
    <row r="12539" spans="2:2" x14ac:dyDescent="0.2">
      <c r="B12539" s="27"/>
    </row>
    <row r="12540" spans="2:2" x14ac:dyDescent="0.2">
      <c r="B12540" s="27"/>
    </row>
    <row r="12541" spans="2:2" x14ac:dyDescent="0.2">
      <c r="B12541" s="27"/>
    </row>
    <row r="12542" spans="2:2" x14ac:dyDescent="0.2">
      <c r="B12542" s="27"/>
    </row>
    <row r="12543" spans="2:2" x14ac:dyDescent="0.2">
      <c r="B12543" s="27"/>
    </row>
    <row r="12544" spans="2:2" x14ac:dyDescent="0.2">
      <c r="B12544" s="27"/>
    </row>
    <row r="12545" spans="2:2" x14ac:dyDescent="0.2">
      <c r="B12545" s="27"/>
    </row>
    <row r="12546" spans="2:2" x14ac:dyDescent="0.2">
      <c r="B12546" s="27"/>
    </row>
    <row r="12547" spans="2:2" x14ac:dyDescent="0.2">
      <c r="B12547" s="27"/>
    </row>
    <row r="12548" spans="2:2" x14ac:dyDescent="0.2">
      <c r="B12548" s="27"/>
    </row>
    <row r="12549" spans="2:2" x14ac:dyDescent="0.2">
      <c r="B12549" s="27"/>
    </row>
    <row r="12550" spans="2:2" x14ac:dyDescent="0.2">
      <c r="B12550" s="27"/>
    </row>
    <row r="12551" spans="2:2" x14ac:dyDescent="0.2">
      <c r="B12551" s="27"/>
    </row>
    <row r="12552" spans="2:2" x14ac:dyDescent="0.2">
      <c r="B12552" s="27"/>
    </row>
    <row r="12553" spans="2:2" x14ac:dyDescent="0.2">
      <c r="B12553" s="27"/>
    </row>
    <row r="12554" spans="2:2" x14ac:dyDescent="0.2">
      <c r="B12554" s="27"/>
    </row>
    <row r="12555" spans="2:2" x14ac:dyDescent="0.2">
      <c r="B12555" s="27"/>
    </row>
    <row r="12556" spans="2:2" x14ac:dyDescent="0.2">
      <c r="B12556" s="27"/>
    </row>
    <row r="12557" spans="2:2" x14ac:dyDescent="0.2">
      <c r="B12557" s="27"/>
    </row>
    <row r="12558" spans="2:2" x14ac:dyDescent="0.2">
      <c r="B12558" s="27"/>
    </row>
    <row r="12559" spans="2:2" x14ac:dyDescent="0.2">
      <c r="B12559" s="27"/>
    </row>
    <row r="12560" spans="2:2" x14ac:dyDescent="0.2">
      <c r="B12560" s="27"/>
    </row>
    <row r="12561" spans="2:2" x14ac:dyDescent="0.2">
      <c r="B12561" s="27"/>
    </row>
    <row r="12562" spans="2:2" x14ac:dyDescent="0.2">
      <c r="B12562" s="27"/>
    </row>
    <row r="12563" spans="2:2" x14ac:dyDescent="0.2">
      <c r="B12563" s="27"/>
    </row>
    <row r="12564" spans="2:2" x14ac:dyDescent="0.2">
      <c r="B12564" s="27"/>
    </row>
    <row r="12565" spans="2:2" x14ac:dyDescent="0.2">
      <c r="B12565" s="27"/>
    </row>
    <row r="12566" spans="2:2" x14ac:dyDescent="0.2">
      <c r="B12566" s="27"/>
    </row>
    <row r="12567" spans="2:2" x14ac:dyDescent="0.2">
      <c r="B12567" s="27"/>
    </row>
    <row r="12568" spans="2:2" x14ac:dyDescent="0.2">
      <c r="B12568" s="27"/>
    </row>
    <row r="12569" spans="2:2" x14ac:dyDescent="0.2">
      <c r="B12569" s="27"/>
    </row>
    <row r="12570" spans="2:2" x14ac:dyDescent="0.2">
      <c r="B12570" s="27"/>
    </row>
    <row r="12571" spans="2:2" x14ac:dyDescent="0.2">
      <c r="B12571" s="27"/>
    </row>
    <row r="12572" spans="2:2" x14ac:dyDescent="0.2">
      <c r="B12572" s="27"/>
    </row>
    <row r="12573" spans="2:2" x14ac:dyDescent="0.2">
      <c r="B12573" s="27"/>
    </row>
    <row r="12574" spans="2:2" x14ac:dyDescent="0.2">
      <c r="B12574" s="27"/>
    </row>
    <row r="12575" spans="2:2" x14ac:dyDescent="0.2">
      <c r="B12575" s="27"/>
    </row>
    <row r="12576" spans="2:2" x14ac:dyDescent="0.2">
      <c r="B12576" s="27"/>
    </row>
    <row r="12577" spans="2:2" x14ac:dyDescent="0.2">
      <c r="B12577" s="27"/>
    </row>
    <row r="12578" spans="2:2" x14ac:dyDescent="0.2">
      <c r="B12578" s="27"/>
    </row>
    <row r="12579" spans="2:2" x14ac:dyDescent="0.2">
      <c r="B12579" s="27"/>
    </row>
    <row r="12580" spans="2:2" x14ac:dyDescent="0.2">
      <c r="B12580" s="27"/>
    </row>
    <row r="12581" spans="2:2" x14ac:dyDescent="0.2">
      <c r="B12581" s="27"/>
    </row>
    <row r="12582" spans="2:2" x14ac:dyDescent="0.2">
      <c r="B12582" s="27"/>
    </row>
    <row r="12583" spans="2:2" x14ac:dyDescent="0.2">
      <c r="B12583" s="27"/>
    </row>
    <row r="12584" spans="2:2" x14ac:dyDescent="0.2">
      <c r="B12584" s="27"/>
    </row>
    <row r="12585" spans="2:2" x14ac:dyDescent="0.2">
      <c r="B12585" s="27"/>
    </row>
    <row r="12586" spans="2:2" x14ac:dyDescent="0.2">
      <c r="B12586" s="27"/>
    </row>
    <row r="12587" spans="2:2" x14ac:dyDescent="0.2">
      <c r="B12587" s="27"/>
    </row>
    <row r="12588" spans="2:2" x14ac:dyDescent="0.2">
      <c r="B12588" s="27"/>
    </row>
    <row r="12589" spans="2:2" x14ac:dyDescent="0.2">
      <c r="B12589" s="27"/>
    </row>
    <row r="12590" spans="2:2" x14ac:dyDescent="0.2">
      <c r="B12590" s="27"/>
    </row>
    <row r="12591" spans="2:2" x14ac:dyDescent="0.2">
      <c r="B12591" s="27"/>
    </row>
    <row r="12592" spans="2:2" x14ac:dyDescent="0.2">
      <c r="B12592" s="27"/>
    </row>
    <row r="12593" spans="2:2" x14ac:dyDescent="0.2">
      <c r="B12593" s="27"/>
    </row>
    <row r="12594" spans="2:2" x14ac:dyDescent="0.2">
      <c r="B12594" s="27"/>
    </row>
    <row r="12595" spans="2:2" x14ac:dyDescent="0.2">
      <c r="B12595" s="27"/>
    </row>
    <row r="12596" spans="2:2" x14ac:dyDescent="0.2">
      <c r="B12596" s="27"/>
    </row>
    <row r="12597" spans="2:2" x14ac:dyDescent="0.2">
      <c r="B12597" s="27"/>
    </row>
    <row r="12598" spans="2:2" x14ac:dyDescent="0.2">
      <c r="B12598" s="27"/>
    </row>
    <row r="12599" spans="2:2" x14ac:dyDescent="0.2">
      <c r="B12599" s="27"/>
    </row>
    <row r="12600" spans="2:2" x14ac:dyDescent="0.2">
      <c r="B12600" s="27"/>
    </row>
    <row r="12601" spans="2:2" x14ac:dyDescent="0.2">
      <c r="B12601" s="27"/>
    </row>
    <row r="12602" spans="2:2" x14ac:dyDescent="0.2">
      <c r="B12602" s="27"/>
    </row>
    <row r="12603" spans="2:2" x14ac:dyDescent="0.2">
      <c r="B12603" s="27"/>
    </row>
    <row r="12604" spans="2:2" x14ac:dyDescent="0.2">
      <c r="B12604" s="27"/>
    </row>
    <row r="12605" spans="2:2" x14ac:dyDescent="0.2">
      <c r="B12605" s="27"/>
    </row>
    <row r="12606" spans="2:2" x14ac:dyDescent="0.2">
      <c r="B12606" s="27"/>
    </row>
    <row r="12607" spans="2:2" x14ac:dyDescent="0.2">
      <c r="B12607" s="27"/>
    </row>
    <row r="12608" spans="2:2" x14ac:dyDescent="0.2">
      <c r="B12608" s="27"/>
    </row>
    <row r="12609" spans="2:2" x14ac:dyDescent="0.2">
      <c r="B12609" s="27"/>
    </row>
    <row r="12610" spans="2:2" x14ac:dyDescent="0.2">
      <c r="B12610" s="27"/>
    </row>
    <row r="12611" spans="2:2" x14ac:dyDescent="0.2">
      <c r="B12611" s="27"/>
    </row>
    <row r="12612" spans="2:2" x14ac:dyDescent="0.2">
      <c r="B12612" s="27"/>
    </row>
    <row r="12613" spans="2:2" x14ac:dyDescent="0.2">
      <c r="B12613" s="27"/>
    </row>
    <row r="12614" spans="2:2" x14ac:dyDescent="0.2">
      <c r="B12614" s="27"/>
    </row>
    <row r="12615" spans="2:2" x14ac:dyDescent="0.2">
      <c r="B12615" s="27"/>
    </row>
    <row r="12616" spans="2:2" x14ac:dyDescent="0.2">
      <c r="B12616" s="27"/>
    </row>
    <row r="12617" spans="2:2" x14ac:dyDescent="0.2">
      <c r="B12617" s="27"/>
    </row>
    <row r="12618" spans="2:2" x14ac:dyDescent="0.2">
      <c r="B12618" s="27"/>
    </row>
    <row r="12619" spans="2:2" x14ac:dyDescent="0.2">
      <c r="B12619" s="27"/>
    </row>
    <row r="12620" spans="2:2" x14ac:dyDescent="0.2">
      <c r="B12620" s="27"/>
    </row>
    <row r="12621" spans="2:2" x14ac:dyDescent="0.2">
      <c r="B12621" s="27"/>
    </row>
    <row r="12622" spans="2:2" x14ac:dyDescent="0.2">
      <c r="B12622" s="27"/>
    </row>
    <row r="12623" spans="2:2" x14ac:dyDescent="0.2">
      <c r="B12623" s="27"/>
    </row>
    <row r="12624" spans="2:2" x14ac:dyDescent="0.2">
      <c r="B12624" s="27"/>
    </row>
    <row r="12625" spans="2:2" x14ac:dyDescent="0.2">
      <c r="B12625" s="27"/>
    </row>
    <row r="12626" spans="2:2" x14ac:dyDescent="0.2">
      <c r="B12626" s="27"/>
    </row>
    <row r="12627" spans="2:2" x14ac:dyDescent="0.2">
      <c r="B12627" s="27"/>
    </row>
    <row r="12628" spans="2:2" x14ac:dyDescent="0.2">
      <c r="B12628" s="27"/>
    </row>
    <row r="12629" spans="2:2" x14ac:dyDescent="0.2">
      <c r="B12629" s="27"/>
    </row>
    <row r="12630" spans="2:2" x14ac:dyDescent="0.2">
      <c r="B12630" s="27"/>
    </row>
    <row r="12631" spans="2:2" x14ac:dyDescent="0.2">
      <c r="B12631" s="27"/>
    </row>
    <row r="12632" spans="2:2" x14ac:dyDescent="0.2">
      <c r="B12632" s="27"/>
    </row>
    <row r="12633" spans="2:2" x14ac:dyDescent="0.2">
      <c r="B12633" s="27"/>
    </row>
    <row r="12634" spans="2:2" x14ac:dyDescent="0.2">
      <c r="B12634" s="27"/>
    </row>
    <row r="12635" spans="2:2" x14ac:dyDescent="0.2">
      <c r="B12635" s="27"/>
    </row>
    <row r="12636" spans="2:2" x14ac:dyDescent="0.2">
      <c r="B12636" s="27"/>
    </row>
    <row r="12637" spans="2:2" x14ac:dyDescent="0.2">
      <c r="B12637" s="27"/>
    </row>
    <row r="12638" spans="2:2" x14ac:dyDescent="0.2">
      <c r="B12638" s="27"/>
    </row>
    <row r="12639" spans="2:2" x14ac:dyDescent="0.2">
      <c r="B12639" s="27"/>
    </row>
    <row r="12640" spans="2:2" x14ac:dyDescent="0.2">
      <c r="B12640" s="27"/>
    </row>
    <row r="12641" spans="2:2" x14ac:dyDescent="0.2">
      <c r="B12641" s="27"/>
    </row>
    <row r="12642" spans="2:2" x14ac:dyDescent="0.2">
      <c r="B12642" s="27"/>
    </row>
    <row r="12643" spans="2:2" x14ac:dyDescent="0.2">
      <c r="B12643" s="27"/>
    </row>
    <row r="12644" spans="2:2" x14ac:dyDescent="0.2">
      <c r="B12644" s="27"/>
    </row>
    <row r="12645" spans="2:2" x14ac:dyDescent="0.2">
      <c r="B12645" s="27"/>
    </row>
    <row r="12646" spans="2:2" x14ac:dyDescent="0.2">
      <c r="B12646" s="27"/>
    </row>
    <row r="12647" spans="2:2" x14ac:dyDescent="0.2">
      <c r="B12647" s="27"/>
    </row>
    <row r="12648" spans="2:2" x14ac:dyDescent="0.2">
      <c r="B12648" s="27"/>
    </row>
    <row r="12649" spans="2:2" x14ac:dyDescent="0.2">
      <c r="B12649" s="27"/>
    </row>
    <row r="12650" spans="2:2" x14ac:dyDescent="0.2">
      <c r="B12650" s="27"/>
    </row>
    <row r="12651" spans="2:2" x14ac:dyDescent="0.2">
      <c r="B12651" s="27"/>
    </row>
    <row r="12652" spans="2:2" x14ac:dyDescent="0.2">
      <c r="B12652" s="27"/>
    </row>
    <row r="12653" spans="2:2" x14ac:dyDescent="0.2">
      <c r="B12653" s="27"/>
    </row>
    <row r="12654" spans="2:2" x14ac:dyDescent="0.2">
      <c r="B12654" s="27"/>
    </row>
    <row r="12655" spans="2:2" x14ac:dyDescent="0.2">
      <c r="B12655" s="27"/>
    </row>
    <row r="12656" spans="2:2" x14ac:dyDescent="0.2">
      <c r="B12656" s="27"/>
    </row>
    <row r="12657" spans="2:2" x14ac:dyDescent="0.2">
      <c r="B12657" s="27"/>
    </row>
    <row r="12658" spans="2:2" x14ac:dyDescent="0.2">
      <c r="B12658" s="27"/>
    </row>
    <row r="12659" spans="2:2" x14ac:dyDescent="0.2">
      <c r="B12659" s="27"/>
    </row>
    <row r="12660" spans="2:2" x14ac:dyDescent="0.2">
      <c r="B12660" s="27"/>
    </row>
    <row r="12661" spans="2:2" x14ac:dyDescent="0.2">
      <c r="B12661" s="27"/>
    </row>
    <row r="12662" spans="2:2" x14ac:dyDescent="0.2">
      <c r="B12662" s="27"/>
    </row>
    <row r="12663" spans="2:2" x14ac:dyDescent="0.2">
      <c r="B12663" s="27"/>
    </row>
    <row r="12664" spans="2:2" x14ac:dyDescent="0.2">
      <c r="B12664" s="27"/>
    </row>
    <row r="12665" spans="2:2" x14ac:dyDescent="0.2">
      <c r="B12665" s="27"/>
    </row>
    <row r="12666" spans="2:2" x14ac:dyDescent="0.2">
      <c r="B12666" s="27"/>
    </row>
    <row r="12667" spans="2:2" x14ac:dyDescent="0.2">
      <c r="B12667" s="27"/>
    </row>
    <row r="12668" spans="2:2" x14ac:dyDescent="0.2">
      <c r="B12668" s="27"/>
    </row>
    <row r="12669" spans="2:2" x14ac:dyDescent="0.2">
      <c r="B12669" s="27"/>
    </row>
    <row r="12670" spans="2:2" x14ac:dyDescent="0.2">
      <c r="B12670" s="27"/>
    </row>
    <row r="12671" spans="2:2" x14ac:dyDescent="0.2">
      <c r="B12671" s="27"/>
    </row>
    <row r="12672" spans="2:2" x14ac:dyDescent="0.2">
      <c r="B12672" s="27"/>
    </row>
    <row r="12673" spans="2:2" x14ac:dyDescent="0.2">
      <c r="B12673" s="27"/>
    </row>
    <row r="12674" spans="2:2" x14ac:dyDescent="0.2">
      <c r="B12674" s="27"/>
    </row>
    <row r="12675" spans="2:2" x14ac:dyDescent="0.2">
      <c r="B12675" s="27"/>
    </row>
    <row r="12676" spans="2:2" x14ac:dyDescent="0.2">
      <c r="B12676" s="27"/>
    </row>
    <row r="12677" spans="2:2" x14ac:dyDescent="0.2">
      <c r="B12677" s="27"/>
    </row>
    <row r="12678" spans="2:2" x14ac:dyDescent="0.2">
      <c r="B12678" s="27"/>
    </row>
    <row r="12679" spans="2:2" x14ac:dyDescent="0.2">
      <c r="B12679" s="27"/>
    </row>
    <row r="12680" spans="2:2" x14ac:dyDescent="0.2">
      <c r="B12680" s="27"/>
    </row>
    <row r="12681" spans="2:2" x14ac:dyDescent="0.2">
      <c r="B12681" s="27"/>
    </row>
    <row r="12682" spans="2:2" x14ac:dyDescent="0.2">
      <c r="B12682" s="27"/>
    </row>
    <row r="12683" spans="2:2" x14ac:dyDescent="0.2">
      <c r="B12683" s="27"/>
    </row>
    <row r="12684" spans="2:2" x14ac:dyDescent="0.2">
      <c r="B12684" s="27"/>
    </row>
    <row r="12685" spans="2:2" x14ac:dyDescent="0.2">
      <c r="B12685" s="27"/>
    </row>
    <row r="12686" spans="2:2" x14ac:dyDescent="0.2">
      <c r="B12686" s="27"/>
    </row>
    <row r="12687" spans="2:2" x14ac:dyDescent="0.2">
      <c r="B12687" s="27"/>
    </row>
    <row r="12688" spans="2:2" x14ac:dyDescent="0.2">
      <c r="B12688" s="27"/>
    </row>
    <row r="12689" spans="2:2" x14ac:dyDescent="0.2">
      <c r="B12689" s="27"/>
    </row>
    <row r="12690" spans="2:2" x14ac:dyDescent="0.2">
      <c r="B12690" s="27"/>
    </row>
    <row r="12691" spans="2:2" x14ac:dyDescent="0.2">
      <c r="B12691" s="27"/>
    </row>
    <row r="12692" spans="2:2" x14ac:dyDescent="0.2">
      <c r="B12692" s="27"/>
    </row>
    <row r="12693" spans="2:2" x14ac:dyDescent="0.2">
      <c r="B12693" s="27"/>
    </row>
    <row r="12694" spans="2:2" x14ac:dyDescent="0.2">
      <c r="B12694" s="27"/>
    </row>
    <row r="12695" spans="2:2" x14ac:dyDescent="0.2">
      <c r="B12695" s="27"/>
    </row>
    <row r="12696" spans="2:2" x14ac:dyDescent="0.2">
      <c r="B12696" s="27"/>
    </row>
    <row r="12697" spans="2:2" x14ac:dyDescent="0.2">
      <c r="B12697" s="27"/>
    </row>
    <row r="12698" spans="2:2" x14ac:dyDescent="0.2">
      <c r="B12698" s="27"/>
    </row>
    <row r="12699" spans="2:2" x14ac:dyDescent="0.2">
      <c r="B12699" s="27"/>
    </row>
    <row r="12700" spans="2:2" x14ac:dyDescent="0.2">
      <c r="B12700" s="27"/>
    </row>
    <row r="12701" spans="2:2" x14ac:dyDescent="0.2">
      <c r="B12701" s="27"/>
    </row>
    <row r="12702" spans="2:2" x14ac:dyDescent="0.2">
      <c r="B12702" s="27"/>
    </row>
    <row r="12703" spans="2:2" x14ac:dyDescent="0.2">
      <c r="B12703" s="27"/>
    </row>
    <row r="12704" spans="2:2" x14ac:dyDescent="0.2">
      <c r="B12704" s="27"/>
    </row>
    <row r="12705" spans="2:2" x14ac:dyDescent="0.2">
      <c r="B12705" s="27"/>
    </row>
    <row r="12706" spans="2:2" x14ac:dyDescent="0.2">
      <c r="B12706" s="27"/>
    </row>
    <row r="12707" spans="2:2" x14ac:dyDescent="0.2">
      <c r="B12707" s="27"/>
    </row>
    <row r="12708" spans="2:2" x14ac:dyDescent="0.2">
      <c r="B12708" s="27"/>
    </row>
    <row r="12709" spans="2:2" x14ac:dyDescent="0.2">
      <c r="B12709" s="27"/>
    </row>
    <row r="12710" spans="2:2" x14ac:dyDescent="0.2">
      <c r="B12710" s="27"/>
    </row>
    <row r="12711" spans="2:2" x14ac:dyDescent="0.2">
      <c r="B12711" s="27"/>
    </row>
    <row r="12712" spans="2:2" x14ac:dyDescent="0.2">
      <c r="B12712" s="27"/>
    </row>
    <row r="12713" spans="2:2" x14ac:dyDescent="0.2">
      <c r="B12713" s="27"/>
    </row>
    <row r="12714" spans="2:2" x14ac:dyDescent="0.2">
      <c r="B12714" s="27"/>
    </row>
    <row r="12715" spans="2:2" x14ac:dyDescent="0.2">
      <c r="B12715" s="27"/>
    </row>
    <row r="12716" spans="2:2" x14ac:dyDescent="0.2">
      <c r="B12716" s="27"/>
    </row>
    <row r="12717" spans="2:2" x14ac:dyDescent="0.2">
      <c r="B12717" s="27"/>
    </row>
    <row r="12718" spans="2:2" x14ac:dyDescent="0.2">
      <c r="B12718" s="27"/>
    </row>
    <row r="12719" spans="2:2" x14ac:dyDescent="0.2">
      <c r="B12719" s="27"/>
    </row>
    <row r="12720" spans="2:2" x14ac:dyDescent="0.2">
      <c r="B12720" s="27"/>
    </row>
    <row r="12721" spans="2:2" x14ac:dyDescent="0.2">
      <c r="B12721" s="27"/>
    </row>
    <row r="12722" spans="2:2" x14ac:dyDescent="0.2">
      <c r="B12722" s="27"/>
    </row>
    <row r="12723" spans="2:2" x14ac:dyDescent="0.2">
      <c r="B12723" s="27"/>
    </row>
    <row r="12724" spans="2:2" x14ac:dyDescent="0.2">
      <c r="B12724" s="27"/>
    </row>
    <row r="12725" spans="2:2" x14ac:dyDescent="0.2">
      <c r="B12725" s="27"/>
    </row>
    <row r="12726" spans="2:2" x14ac:dyDescent="0.2">
      <c r="B12726" s="27"/>
    </row>
    <row r="12727" spans="2:2" x14ac:dyDescent="0.2">
      <c r="B12727" s="27"/>
    </row>
    <row r="12728" spans="2:2" x14ac:dyDescent="0.2">
      <c r="B12728" s="27"/>
    </row>
    <row r="12729" spans="2:2" x14ac:dyDescent="0.2">
      <c r="B12729" s="27"/>
    </row>
    <row r="12730" spans="2:2" x14ac:dyDescent="0.2">
      <c r="B12730" s="27"/>
    </row>
    <row r="12731" spans="2:2" x14ac:dyDescent="0.2">
      <c r="B12731" s="27"/>
    </row>
    <row r="12732" spans="2:2" x14ac:dyDescent="0.2">
      <c r="B12732" s="27"/>
    </row>
    <row r="12733" spans="2:2" x14ac:dyDescent="0.2">
      <c r="B12733" s="27"/>
    </row>
    <row r="12734" spans="2:2" x14ac:dyDescent="0.2">
      <c r="B12734" s="27"/>
    </row>
    <row r="12735" spans="2:2" x14ac:dyDescent="0.2">
      <c r="B12735" s="27"/>
    </row>
    <row r="12736" spans="2:2" x14ac:dyDescent="0.2">
      <c r="B12736" s="27"/>
    </row>
    <row r="12737" spans="2:2" x14ac:dyDescent="0.2">
      <c r="B12737" s="27"/>
    </row>
    <row r="12738" spans="2:2" x14ac:dyDescent="0.2">
      <c r="B12738" s="27"/>
    </row>
    <row r="12739" spans="2:2" x14ac:dyDescent="0.2">
      <c r="B12739" s="27"/>
    </row>
    <row r="12740" spans="2:2" x14ac:dyDescent="0.2">
      <c r="B12740" s="27"/>
    </row>
    <row r="12741" spans="2:2" x14ac:dyDescent="0.2">
      <c r="B12741" s="27"/>
    </row>
    <row r="12742" spans="2:2" x14ac:dyDescent="0.2">
      <c r="B12742" s="27"/>
    </row>
    <row r="12743" spans="2:2" x14ac:dyDescent="0.2">
      <c r="B12743" s="27"/>
    </row>
    <row r="12744" spans="2:2" x14ac:dyDescent="0.2">
      <c r="B12744" s="27"/>
    </row>
    <row r="12745" spans="2:2" x14ac:dyDescent="0.2">
      <c r="B12745" s="27"/>
    </row>
    <row r="12746" spans="2:2" x14ac:dyDescent="0.2">
      <c r="B12746" s="27"/>
    </row>
    <row r="12747" spans="2:2" x14ac:dyDescent="0.2">
      <c r="B12747" s="27"/>
    </row>
    <row r="12748" spans="2:2" x14ac:dyDescent="0.2">
      <c r="B12748" s="27"/>
    </row>
    <row r="12749" spans="2:2" x14ac:dyDescent="0.2">
      <c r="B12749" s="27"/>
    </row>
    <row r="12750" spans="2:2" x14ac:dyDescent="0.2">
      <c r="B12750" s="27"/>
    </row>
    <row r="12751" spans="2:2" x14ac:dyDescent="0.2">
      <c r="B12751" s="27"/>
    </row>
    <row r="12752" spans="2:2" x14ac:dyDescent="0.2">
      <c r="B12752" s="27"/>
    </row>
    <row r="12753" spans="2:2" x14ac:dyDescent="0.2">
      <c r="B12753" s="27"/>
    </row>
    <row r="12754" spans="2:2" x14ac:dyDescent="0.2">
      <c r="B12754" s="27"/>
    </row>
    <row r="12755" spans="2:2" x14ac:dyDescent="0.2">
      <c r="B12755" s="27"/>
    </row>
    <row r="12756" spans="2:2" x14ac:dyDescent="0.2">
      <c r="B12756" s="27"/>
    </row>
    <row r="12757" spans="2:2" x14ac:dyDescent="0.2">
      <c r="B12757" s="27"/>
    </row>
    <row r="12758" spans="2:2" x14ac:dyDescent="0.2">
      <c r="B12758" s="27"/>
    </row>
    <row r="12759" spans="2:2" x14ac:dyDescent="0.2">
      <c r="B12759" s="27"/>
    </row>
    <row r="12760" spans="2:2" x14ac:dyDescent="0.2">
      <c r="B12760" s="27"/>
    </row>
    <row r="12761" spans="2:2" x14ac:dyDescent="0.2">
      <c r="B12761" s="27"/>
    </row>
    <row r="12762" spans="2:2" x14ac:dyDescent="0.2">
      <c r="B12762" s="27"/>
    </row>
    <row r="12763" spans="2:2" x14ac:dyDescent="0.2">
      <c r="B12763" s="27"/>
    </row>
    <row r="12764" spans="2:2" x14ac:dyDescent="0.2">
      <c r="B12764" s="27"/>
    </row>
    <row r="12765" spans="2:2" x14ac:dyDescent="0.2">
      <c r="B12765" s="27"/>
    </row>
    <row r="12766" spans="2:2" x14ac:dyDescent="0.2">
      <c r="B12766" s="27"/>
    </row>
    <row r="12767" spans="2:2" x14ac:dyDescent="0.2">
      <c r="B12767" s="27"/>
    </row>
    <row r="12768" spans="2:2" x14ac:dyDescent="0.2">
      <c r="B12768" s="27"/>
    </row>
    <row r="12769" spans="2:2" x14ac:dyDescent="0.2">
      <c r="B12769" s="27"/>
    </row>
    <row r="12770" spans="2:2" x14ac:dyDescent="0.2">
      <c r="B12770" s="27"/>
    </row>
    <row r="12771" spans="2:2" x14ac:dyDescent="0.2">
      <c r="B12771" s="27"/>
    </row>
    <row r="12772" spans="2:2" x14ac:dyDescent="0.2">
      <c r="B12772" s="27"/>
    </row>
    <row r="12773" spans="2:2" x14ac:dyDescent="0.2">
      <c r="B12773" s="27"/>
    </row>
    <row r="12774" spans="2:2" x14ac:dyDescent="0.2">
      <c r="B12774" s="27"/>
    </row>
    <row r="12775" spans="2:2" x14ac:dyDescent="0.2">
      <c r="B12775" s="27"/>
    </row>
    <row r="12776" spans="2:2" x14ac:dyDescent="0.2">
      <c r="B12776" s="27"/>
    </row>
    <row r="12777" spans="2:2" x14ac:dyDescent="0.2">
      <c r="B12777" s="27"/>
    </row>
    <row r="12778" spans="2:2" x14ac:dyDescent="0.2">
      <c r="B12778" s="27"/>
    </row>
    <row r="12779" spans="2:2" x14ac:dyDescent="0.2">
      <c r="B12779" s="27"/>
    </row>
    <row r="12780" spans="2:2" x14ac:dyDescent="0.2">
      <c r="B12780" s="27"/>
    </row>
    <row r="12781" spans="2:2" x14ac:dyDescent="0.2">
      <c r="B12781" s="27"/>
    </row>
    <row r="12782" spans="2:2" x14ac:dyDescent="0.2">
      <c r="B12782" s="27"/>
    </row>
    <row r="12783" spans="2:2" x14ac:dyDescent="0.2">
      <c r="B12783" s="27"/>
    </row>
    <row r="12784" spans="2:2" x14ac:dyDescent="0.2">
      <c r="B12784" s="27"/>
    </row>
    <row r="12785" spans="2:2" x14ac:dyDescent="0.2">
      <c r="B12785" s="27"/>
    </row>
    <row r="12786" spans="2:2" x14ac:dyDescent="0.2">
      <c r="B12786" s="27"/>
    </row>
    <row r="12787" spans="2:2" x14ac:dyDescent="0.2">
      <c r="B12787" s="27"/>
    </row>
    <row r="12788" spans="2:2" x14ac:dyDescent="0.2">
      <c r="B12788" s="27"/>
    </row>
    <row r="12789" spans="2:2" x14ac:dyDescent="0.2">
      <c r="B12789" s="27"/>
    </row>
    <row r="12790" spans="2:2" x14ac:dyDescent="0.2">
      <c r="B12790" s="27"/>
    </row>
    <row r="12791" spans="2:2" x14ac:dyDescent="0.2">
      <c r="B12791" s="27"/>
    </row>
    <row r="12792" spans="2:2" x14ac:dyDescent="0.2">
      <c r="B12792" s="27"/>
    </row>
    <row r="12793" spans="2:2" x14ac:dyDescent="0.2">
      <c r="B12793" s="27"/>
    </row>
    <row r="12794" spans="2:2" x14ac:dyDescent="0.2">
      <c r="B12794" s="27"/>
    </row>
    <row r="12795" spans="2:2" x14ac:dyDescent="0.2">
      <c r="B12795" s="27"/>
    </row>
    <row r="12796" spans="2:2" x14ac:dyDescent="0.2">
      <c r="B12796" s="27"/>
    </row>
    <row r="12797" spans="2:2" x14ac:dyDescent="0.2">
      <c r="B12797" s="27"/>
    </row>
    <row r="12798" spans="2:2" x14ac:dyDescent="0.2">
      <c r="B12798" s="27"/>
    </row>
    <row r="12799" spans="2:2" x14ac:dyDescent="0.2">
      <c r="B12799" s="27"/>
    </row>
    <row r="12800" spans="2:2" x14ac:dyDescent="0.2">
      <c r="B12800" s="27"/>
    </row>
    <row r="12801" spans="2:2" x14ac:dyDescent="0.2">
      <c r="B12801" s="27"/>
    </row>
    <row r="12802" spans="2:2" x14ac:dyDescent="0.2">
      <c r="B12802" s="27"/>
    </row>
    <row r="12803" spans="2:2" x14ac:dyDescent="0.2">
      <c r="B12803" s="27"/>
    </row>
    <row r="12804" spans="2:2" x14ac:dyDescent="0.2">
      <c r="B12804" s="27"/>
    </row>
    <row r="12805" spans="2:2" x14ac:dyDescent="0.2">
      <c r="B12805" s="27"/>
    </row>
    <row r="12806" spans="2:2" x14ac:dyDescent="0.2">
      <c r="B12806" s="27"/>
    </row>
    <row r="12807" spans="2:2" x14ac:dyDescent="0.2">
      <c r="B12807" s="27"/>
    </row>
    <row r="12808" spans="2:2" x14ac:dyDescent="0.2">
      <c r="B12808" s="27"/>
    </row>
    <row r="12809" spans="2:2" x14ac:dyDescent="0.2">
      <c r="B12809" s="27"/>
    </row>
    <row r="12810" spans="2:2" x14ac:dyDescent="0.2">
      <c r="B12810" s="27"/>
    </row>
    <row r="12811" spans="2:2" x14ac:dyDescent="0.2">
      <c r="B12811" s="27"/>
    </row>
    <row r="12812" spans="2:2" x14ac:dyDescent="0.2">
      <c r="B12812" s="27"/>
    </row>
    <row r="12813" spans="2:2" x14ac:dyDescent="0.2">
      <c r="B12813" s="27"/>
    </row>
    <row r="12814" spans="2:2" x14ac:dyDescent="0.2">
      <c r="B12814" s="27"/>
    </row>
    <row r="12815" spans="2:2" x14ac:dyDescent="0.2">
      <c r="B12815" s="27"/>
    </row>
    <row r="12816" spans="2:2" x14ac:dyDescent="0.2">
      <c r="B12816" s="27"/>
    </row>
    <row r="12817" spans="2:2" x14ac:dyDescent="0.2">
      <c r="B12817" s="27"/>
    </row>
    <row r="12818" spans="2:2" x14ac:dyDescent="0.2">
      <c r="B12818" s="27"/>
    </row>
    <row r="12819" spans="2:2" x14ac:dyDescent="0.2">
      <c r="B12819" s="27"/>
    </row>
    <row r="12820" spans="2:2" x14ac:dyDescent="0.2">
      <c r="B12820" s="27"/>
    </row>
    <row r="12821" spans="2:2" x14ac:dyDescent="0.2">
      <c r="B12821" s="27"/>
    </row>
    <row r="12822" spans="2:2" x14ac:dyDescent="0.2">
      <c r="B12822" s="27"/>
    </row>
    <row r="12823" spans="2:2" x14ac:dyDescent="0.2">
      <c r="B12823" s="27"/>
    </row>
    <row r="12824" spans="2:2" x14ac:dyDescent="0.2">
      <c r="B12824" s="27"/>
    </row>
    <row r="12825" spans="2:2" x14ac:dyDescent="0.2">
      <c r="B12825" s="27"/>
    </row>
    <row r="12826" spans="2:2" x14ac:dyDescent="0.2">
      <c r="B12826" s="27"/>
    </row>
    <row r="12827" spans="2:2" x14ac:dyDescent="0.2">
      <c r="B12827" s="27"/>
    </row>
    <row r="12828" spans="2:2" x14ac:dyDescent="0.2">
      <c r="B12828" s="27"/>
    </row>
    <row r="12829" spans="2:2" x14ac:dyDescent="0.2">
      <c r="B12829" s="27"/>
    </row>
    <row r="12830" spans="2:2" x14ac:dyDescent="0.2">
      <c r="B12830" s="27"/>
    </row>
    <row r="12831" spans="2:2" x14ac:dyDescent="0.2">
      <c r="B12831" s="27"/>
    </row>
    <row r="12832" spans="2:2" x14ac:dyDescent="0.2">
      <c r="B12832" s="27"/>
    </row>
    <row r="12833" spans="2:2" x14ac:dyDescent="0.2">
      <c r="B12833" s="27"/>
    </row>
    <row r="12834" spans="2:2" x14ac:dyDescent="0.2">
      <c r="B12834" s="27"/>
    </row>
    <row r="12835" spans="2:2" x14ac:dyDescent="0.2">
      <c r="B12835" s="27"/>
    </row>
    <row r="12836" spans="2:2" x14ac:dyDescent="0.2">
      <c r="B12836" s="27"/>
    </row>
    <row r="12837" spans="2:2" x14ac:dyDescent="0.2">
      <c r="B12837" s="27"/>
    </row>
    <row r="12838" spans="2:2" x14ac:dyDescent="0.2">
      <c r="B12838" s="27"/>
    </row>
    <row r="12839" spans="2:2" x14ac:dyDescent="0.2">
      <c r="B12839" s="27"/>
    </row>
    <row r="12840" spans="2:2" x14ac:dyDescent="0.2">
      <c r="B12840" s="27"/>
    </row>
    <row r="12841" spans="2:2" x14ac:dyDescent="0.2">
      <c r="B12841" s="27"/>
    </row>
    <row r="12842" spans="2:2" x14ac:dyDescent="0.2">
      <c r="B12842" s="27"/>
    </row>
    <row r="12843" spans="2:2" x14ac:dyDescent="0.2">
      <c r="B12843" s="27"/>
    </row>
    <row r="12844" spans="2:2" x14ac:dyDescent="0.2">
      <c r="B12844" s="27"/>
    </row>
    <row r="12845" spans="2:2" x14ac:dyDescent="0.2">
      <c r="B12845" s="27"/>
    </row>
    <row r="12846" spans="2:2" x14ac:dyDescent="0.2">
      <c r="B12846" s="27"/>
    </row>
    <row r="12847" spans="2:2" x14ac:dyDescent="0.2">
      <c r="B12847" s="27"/>
    </row>
    <row r="12848" spans="2:2" x14ac:dyDescent="0.2">
      <c r="B12848" s="27"/>
    </row>
    <row r="12849" spans="2:2" x14ac:dyDescent="0.2">
      <c r="B12849" s="27"/>
    </row>
    <row r="12850" spans="2:2" x14ac:dyDescent="0.2">
      <c r="B12850" s="27"/>
    </row>
    <row r="12851" spans="2:2" x14ac:dyDescent="0.2">
      <c r="B12851" s="27"/>
    </row>
    <row r="12852" spans="2:2" x14ac:dyDescent="0.2">
      <c r="B12852" s="27"/>
    </row>
    <row r="12853" spans="2:2" x14ac:dyDescent="0.2">
      <c r="B12853" s="27"/>
    </row>
    <row r="12854" spans="2:2" x14ac:dyDescent="0.2">
      <c r="B12854" s="27"/>
    </row>
    <row r="12855" spans="2:2" x14ac:dyDescent="0.2">
      <c r="B12855" s="27"/>
    </row>
    <row r="12856" spans="2:2" x14ac:dyDescent="0.2">
      <c r="B12856" s="27"/>
    </row>
    <row r="12857" spans="2:2" x14ac:dyDescent="0.2">
      <c r="B12857" s="27"/>
    </row>
    <row r="12858" spans="2:2" x14ac:dyDescent="0.2">
      <c r="B12858" s="27"/>
    </row>
    <row r="12859" spans="2:2" x14ac:dyDescent="0.2">
      <c r="B12859" s="27"/>
    </row>
    <row r="12860" spans="2:2" x14ac:dyDescent="0.2">
      <c r="B12860" s="27"/>
    </row>
    <row r="12861" spans="2:2" x14ac:dyDescent="0.2">
      <c r="B12861" s="27"/>
    </row>
    <row r="12862" spans="2:2" x14ac:dyDescent="0.2">
      <c r="B12862" s="27"/>
    </row>
    <row r="12863" spans="2:2" x14ac:dyDescent="0.2">
      <c r="B12863" s="27"/>
    </row>
    <row r="12864" spans="2:2" x14ac:dyDescent="0.2">
      <c r="B12864" s="27"/>
    </row>
    <row r="12865" spans="2:2" x14ac:dyDescent="0.2">
      <c r="B12865" s="27"/>
    </row>
    <row r="12866" spans="2:2" x14ac:dyDescent="0.2">
      <c r="B12866" s="27"/>
    </row>
    <row r="12867" spans="2:2" x14ac:dyDescent="0.2">
      <c r="B12867" s="27"/>
    </row>
    <row r="12868" spans="2:2" x14ac:dyDescent="0.2">
      <c r="B12868" s="27"/>
    </row>
    <row r="12869" spans="2:2" x14ac:dyDescent="0.2">
      <c r="B12869" s="27"/>
    </row>
    <row r="12870" spans="2:2" x14ac:dyDescent="0.2">
      <c r="B12870" s="27"/>
    </row>
    <row r="12871" spans="2:2" x14ac:dyDescent="0.2">
      <c r="B12871" s="27"/>
    </row>
    <row r="12872" spans="2:2" x14ac:dyDescent="0.2">
      <c r="B12872" s="27"/>
    </row>
    <row r="12873" spans="2:2" x14ac:dyDescent="0.2">
      <c r="B12873" s="27"/>
    </row>
    <row r="12874" spans="2:2" x14ac:dyDescent="0.2">
      <c r="B12874" s="27"/>
    </row>
    <row r="12875" spans="2:2" x14ac:dyDescent="0.2">
      <c r="B12875" s="27"/>
    </row>
    <row r="12876" spans="2:2" x14ac:dyDescent="0.2">
      <c r="B12876" s="27"/>
    </row>
    <row r="12877" spans="2:2" x14ac:dyDescent="0.2">
      <c r="B12877" s="27"/>
    </row>
    <row r="12878" spans="2:2" x14ac:dyDescent="0.2">
      <c r="B12878" s="27"/>
    </row>
    <row r="12879" spans="2:2" x14ac:dyDescent="0.2">
      <c r="B12879" s="27"/>
    </row>
    <row r="12880" spans="2:2" x14ac:dyDescent="0.2">
      <c r="B12880" s="27"/>
    </row>
    <row r="12881" spans="2:2" x14ac:dyDescent="0.2">
      <c r="B12881" s="27"/>
    </row>
    <row r="12882" spans="2:2" x14ac:dyDescent="0.2">
      <c r="B12882" s="27"/>
    </row>
    <row r="12883" spans="2:2" x14ac:dyDescent="0.2">
      <c r="B12883" s="27"/>
    </row>
    <row r="12884" spans="2:2" x14ac:dyDescent="0.2">
      <c r="B12884" s="27"/>
    </row>
    <row r="12885" spans="2:2" x14ac:dyDescent="0.2">
      <c r="B12885" s="27"/>
    </row>
    <row r="12886" spans="2:2" x14ac:dyDescent="0.2">
      <c r="B12886" s="27"/>
    </row>
    <row r="12887" spans="2:2" x14ac:dyDescent="0.2">
      <c r="B12887" s="27"/>
    </row>
    <row r="12888" spans="2:2" x14ac:dyDescent="0.2">
      <c r="B12888" s="27"/>
    </row>
    <row r="12889" spans="2:2" x14ac:dyDescent="0.2">
      <c r="B12889" s="27"/>
    </row>
    <row r="12890" spans="2:2" x14ac:dyDescent="0.2">
      <c r="B12890" s="27"/>
    </row>
    <row r="12891" spans="2:2" x14ac:dyDescent="0.2">
      <c r="B12891" s="27"/>
    </row>
    <row r="12892" spans="2:2" x14ac:dyDescent="0.2">
      <c r="B12892" s="27"/>
    </row>
    <row r="12893" spans="2:2" x14ac:dyDescent="0.2">
      <c r="B12893" s="27"/>
    </row>
    <row r="12894" spans="2:2" x14ac:dyDescent="0.2">
      <c r="B12894" s="27"/>
    </row>
    <row r="12895" spans="2:2" x14ac:dyDescent="0.2">
      <c r="B12895" s="27"/>
    </row>
    <row r="12896" spans="2:2" x14ac:dyDescent="0.2">
      <c r="B12896" s="27"/>
    </row>
    <row r="12897" spans="2:2" x14ac:dyDescent="0.2">
      <c r="B12897" s="27"/>
    </row>
    <row r="12898" spans="2:2" x14ac:dyDescent="0.2">
      <c r="B12898" s="27"/>
    </row>
    <row r="12899" spans="2:2" x14ac:dyDescent="0.2">
      <c r="B12899" s="27"/>
    </row>
    <row r="12900" spans="2:2" x14ac:dyDescent="0.2">
      <c r="B12900" s="27"/>
    </row>
    <row r="12901" spans="2:2" x14ac:dyDescent="0.2">
      <c r="B12901" s="27"/>
    </row>
    <row r="12902" spans="2:2" x14ac:dyDescent="0.2">
      <c r="B12902" s="27"/>
    </row>
    <row r="12903" spans="2:2" x14ac:dyDescent="0.2">
      <c r="B12903" s="27"/>
    </row>
    <row r="12904" spans="2:2" x14ac:dyDescent="0.2">
      <c r="B12904" s="27"/>
    </row>
    <row r="12905" spans="2:2" x14ac:dyDescent="0.2">
      <c r="B12905" s="27"/>
    </row>
    <row r="12906" spans="2:2" x14ac:dyDescent="0.2">
      <c r="B12906" s="27"/>
    </row>
    <row r="12907" spans="2:2" x14ac:dyDescent="0.2">
      <c r="B12907" s="27"/>
    </row>
    <row r="12908" spans="2:2" x14ac:dyDescent="0.2">
      <c r="B12908" s="27"/>
    </row>
    <row r="12909" spans="2:2" x14ac:dyDescent="0.2">
      <c r="B12909" s="27"/>
    </row>
    <row r="12910" spans="2:2" x14ac:dyDescent="0.2">
      <c r="B12910" s="27"/>
    </row>
    <row r="12911" spans="2:2" x14ac:dyDescent="0.2">
      <c r="B12911" s="27"/>
    </row>
    <row r="12912" spans="2:2" x14ac:dyDescent="0.2">
      <c r="B12912" s="27"/>
    </row>
    <row r="12913" spans="2:2" x14ac:dyDescent="0.2">
      <c r="B12913" s="27"/>
    </row>
    <row r="12914" spans="2:2" x14ac:dyDescent="0.2">
      <c r="B12914" s="27"/>
    </row>
    <row r="12915" spans="2:2" x14ac:dyDescent="0.2">
      <c r="B12915" s="27"/>
    </row>
    <row r="12916" spans="2:2" x14ac:dyDescent="0.2">
      <c r="B12916" s="27"/>
    </row>
    <row r="12917" spans="2:2" x14ac:dyDescent="0.2">
      <c r="B12917" s="27"/>
    </row>
    <row r="12918" spans="2:2" x14ac:dyDescent="0.2">
      <c r="B12918" s="27"/>
    </row>
    <row r="12919" spans="2:2" x14ac:dyDescent="0.2">
      <c r="B12919" s="27"/>
    </row>
    <row r="12920" spans="2:2" x14ac:dyDescent="0.2">
      <c r="B12920" s="27"/>
    </row>
    <row r="12921" spans="2:2" x14ac:dyDescent="0.2">
      <c r="B12921" s="27"/>
    </row>
    <row r="12922" spans="2:2" x14ac:dyDescent="0.2">
      <c r="B12922" s="27"/>
    </row>
    <row r="12923" spans="2:2" x14ac:dyDescent="0.2">
      <c r="B12923" s="27"/>
    </row>
    <row r="12924" spans="2:2" x14ac:dyDescent="0.2">
      <c r="B12924" s="27"/>
    </row>
    <row r="12925" spans="2:2" x14ac:dyDescent="0.2">
      <c r="B12925" s="27"/>
    </row>
    <row r="12926" spans="2:2" x14ac:dyDescent="0.2">
      <c r="B12926" s="27"/>
    </row>
    <row r="12927" spans="2:2" x14ac:dyDescent="0.2">
      <c r="B12927" s="27"/>
    </row>
    <row r="12928" spans="2:2" x14ac:dyDescent="0.2">
      <c r="B12928" s="27"/>
    </row>
    <row r="12929" spans="2:2" x14ac:dyDescent="0.2">
      <c r="B12929" s="27"/>
    </row>
    <row r="12930" spans="2:2" x14ac:dyDescent="0.2">
      <c r="B12930" s="27"/>
    </row>
    <row r="12931" spans="2:2" x14ac:dyDescent="0.2">
      <c r="B12931" s="27"/>
    </row>
    <row r="12932" spans="2:2" x14ac:dyDescent="0.2">
      <c r="B12932" s="27"/>
    </row>
    <row r="12933" spans="2:2" x14ac:dyDescent="0.2">
      <c r="B12933" s="27"/>
    </row>
    <row r="12934" spans="2:2" x14ac:dyDescent="0.2">
      <c r="B12934" s="27"/>
    </row>
    <row r="12935" spans="2:2" x14ac:dyDescent="0.2">
      <c r="B12935" s="27"/>
    </row>
    <row r="12936" spans="2:2" x14ac:dyDescent="0.2">
      <c r="B12936" s="27"/>
    </row>
    <row r="12937" spans="2:2" x14ac:dyDescent="0.2">
      <c r="B12937" s="27"/>
    </row>
    <row r="12938" spans="2:2" x14ac:dyDescent="0.2">
      <c r="B12938" s="27"/>
    </row>
    <row r="12939" spans="2:2" x14ac:dyDescent="0.2">
      <c r="B12939" s="27"/>
    </row>
    <row r="12940" spans="2:2" x14ac:dyDescent="0.2">
      <c r="B12940" s="27"/>
    </row>
    <row r="12941" spans="2:2" x14ac:dyDescent="0.2">
      <c r="B12941" s="27"/>
    </row>
    <row r="12942" spans="2:2" x14ac:dyDescent="0.2">
      <c r="B12942" s="27"/>
    </row>
    <row r="12943" spans="2:2" x14ac:dyDescent="0.2">
      <c r="B12943" s="27"/>
    </row>
    <row r="12944" spans="2:2" x14ac:dyDescent="0.2">
      <c r="B12944" s="27"/>
    </row>
    <row r="12945" spans="2:2" x14ac:dyDescent="0.2">
      <c r="B12945" s="27"/>
    </row>
    <row r="12946" spans="2:2" x14ac:dyDescent="0.2">
      <c r="B12946" s="27"/>
    </row>
    <row r="12947" spans="2:2" x14ac:dyDescent="0.2">
      <c r="B12947" s="27"/>
    </row>
    <row r="12948" spans="2:2" x14ac:dyDescent="0.2">
      <c r="B12948" s="27"/>
    </row>
    <row r="12949" spans="2:2" x14ac:dyDescent="0.2">
      <c r="B12949" s="27"/>
    </row>
    <row r="12950" spans="2:2" x14ac:dyDescent="0.2">
      <c r="B12950" s="27"/>
    </row>
    <row r="12951" spans="2:2" x14ac:dyDescent="0.2">
      <c r="B12951" s="27"/>
    </row>
    <row r="12952" spans="2:2" x14ac:dyDescent="0.2">
      <c r="B12952" s="27"/>
    </row>
    <row r="12953" spans="2:2" x14ac:dyDescent="0.2">
      <c r="B12953" s="27"/>
    </row>
    <row r="12954" spans="2:2" x14ac:dyDescent="0.2">
      <c r="B12954" s="27"/>
    </row>
    <row r="12955" spans="2:2" x14ac:dyDescent="0.2">
      <c r="B12955" s="27"/>
    </row>
    <row r="12956" spans="2:2" x14ac:dyDescent="0.2">
      <c r="B12956" s="27"/>
    </row>
    <row r="12957" spans="2:2" x14ac:dyDescent="0.2">
      <c r="B12957" s="27"/>
    </row>
    <row r="12958" spans="2:2" x14ac:dyDescent="0.2">
      <c r="B12958" s="27"/>
    </row>
    <row r="12959" spans="2:2" x14ac:dyDescent="0.2">
      <c r="B12959" s="27"/>
    </row>
    <row r="12960" spans="2:2" x14ac:dyDescent="0.2">
      <c r="B12960" s="27"/>
    </row>
    <row r="12961" spans="2:2" x14ac:dyDescent="0.2">
      <c r="B12961" s="27"/>
    </row>
    <row r="12962" spans="2:2" x14ac:dyDescent="0.2">
      <c r="B12962" s="27"/>
    </row>
    <row r="12963" spans="2:2" x14ac:dyDescent="0.2">
      <c r="B12963" s="27"/>
    </row>
    <row r="12964" spans="2:2" x14ac:dyDescent="0.2">
      <c r="B12964" s="27"/>
    </row>
    <row r="12965" spans="2:2" x14ac:dyDescent="0.2">
      <c r="B12965" s="27"/>
    </row>
    <row r="12966" spans="2:2" x14ac:dyDescent="0.2">
      <c r="B12966" s="27"/>
    </row>
    <row r="12967" spans="2:2" x14ac:dyDescent="0.2">
      <c r="B12967" s="27"/>
    </row>
    <row r="12968" spans="2:2" x14ac:dyDescent="0.2">
      <c r="B12968" s="27"/>
    </row>
    <row r="12969" spans="2:2" x14ac:dyDescent="0.2">
      <c r="B12969" s="27"/>
    </row>
    <row r="12970" spans="2:2" x14ac:dyDescent="0.2">
      <c r="B12970" s="27"/>
    </row>
    <row r="12971" spans="2:2" x14ac:dyDescent="0.2">
      <c r="B12971" s="27"/>
    </row>
    <row r="12972" spans="2:2" x14ac:dyDescent="0.2">
      <c r="B12972" s="27"/>
    </row>
    <row r="12973" spans="2:2" x14ac:dyDescent="0.2">
      <c r="B12973" s="27"/>
    </row>
    <row r="12974" spans="2:2" x14ac:dyDescent="0.2">
      <c r="B12974" s="27"/>
    </row>
    <row r="12975" spans="2:2" x14ac:dyDescent="0.2">
      <c r="B12975" s="27"/>
    </row>
    <row r="12976" spans="2:2" x14ac:dyDescent="0.2">
      <c r="B12976" s="27"/>
    </row>
    <row r="12977" spans="2:2" x14ac:dyDescent="0.2">
      <c r="B12977" s="27"/>
    </row>
    <row r="12978" spans="2:2" x14ac:dyDescent="0.2">
      <c r="B12978" s="27"/>
    </row>
    <row r="12979" spans="2:2" x14ac:dyDescent="0.2">
      <c r="B12979" s="27"/>
    </row>
    <row r="12980" spans="2:2" x14ac:dyDescent="0.2">
      <c r="B12980" s="27"/>
    </row>
    <row r="12981" spans="2:2" x14ac:dyDescent="0.2">
      <c r="B12981" s="27"/>
    </row>
    <row r="12982" spans="2:2" x14ac:dyDescent="0.2">
      <c r="B12982" s="27"/>
    </row>
    <row r="12983" spans="2:2" x14ac:dyDescent="0.2">
      <c r="B12983" s="27"/>
    </row>
    <row r="12984" spans="2:2" x14ac:dyDescent="0.2">
      <c r="B12984" s="27"/>
    </row>
    <row r="12985" spans="2:2" x14ac:dyDescent="0.2">
      <c r="B12985" s="27"/>
    </row>
    <row r="12986" spans="2:2" x14ac:dyDescent="0.2">
      <c r="B12986" s="27"/>
    </row>
    <row r="12987" spans="2:2" x14ac:dyDescent="0.2">
      <c r="B12987" s="27"/>
    </row>
    <row r="12988" spans="2:2" x14ac:dyDescent="0.2">
      <c r="B12988" s="27"/>
    </row>
    <row r="12989" spans="2:2" x14ac:dyDescent="0.2">
      <c r="B12989" s="27"/>
    </row>
    <row r="12990" spans="2:2" x14ac:dyDescent="0.2">
      <c r="B12990" s="27"/>
    </row>
    <row r="12991" spans="2:2" x14ac:dyDescent="0.2">
      <c r="B12991" s="27"/>
    </row>
    <row r="12992" spans="2:2" x14ac:dyDescent="0.2">
      <c r="B12992" s="27"/>
    </row>
    <row r="12993" spans="2:2" x14ac:dyDescent="0.2">
      <c r="B12993" s="27"/>
    </row>
    <row r="12994" spans="2:2" x14ac:dyDescent="0.2">
      <c r="B12994" s="27"/>
    </row>
    <row r="12995" spans="2:2" x14ac:dyDescent="0.2">
      <c r="B12995" s="27"/>
    </row>
    <row r="12996" spans="2:2" x14ac:dyDescent="0.2">
      <c r="B12996" s="27"/>
    </row>
    <row r="12997" spans="2:2" x14ac:dyDescent="0.2">
      <c r="B12997" s="27"/>
    </row>
    <row r="12998" spans="2:2" x14ac:dyDescent="0.2">
      <c r="B12998" s="27"/>
    </row>
    <row r="12999" spans="2:2" x14ac:dyDescent="0.2">
      <c r="B12999" s="27"/>
    </row>
    <row r="13000" spans="2:2" x14ac:dyDescent="0.2">
      <c r="B13000" s="27"/>
    </row>
    <row r="13001" spans="2:2" x14ac:dyDescent="0.2">
      <c r="B13001" s="27"/>
    </row>
    <row r="13002" spans="2:2" x14ac:dyDescent="0.2">
      <c r="B13002" s="27"/>
    </row>
    <row r="13003" spans="2:2" x14ac:dyDescent="0.2">
      <c r="B13003" s="27"/>
    </row>
    <row r="13004" spans="2:2" x14ac:dyDescent="0.2">
      <c r="B13004" s="27"/>
    </row>
    <row r="13005" spans="2:2" x14ac:dyDescent="0.2">
      <c r="B13005" s="27"/>
    </row>
    <row r="13006" spans="2:2" x14ac:dyDescent="0.2">
      <c r="B13006" s="27"/>
    </row>
    <row r="13007" spans="2:2" x14ac:dyDescent="0.2">
      <c r="B13007" s="27"/>
    </row>
    <row r="13008" spans="2:2" x14ac:dyDescent="0.2">
      <c r="B13008" s="27"/>
    </row>
    <row r="13009" spans="2:2" x14ac:dyDescent="0.2">
      <c r="B13009" s="27"/>
    </row>
    <row r="13010" spans="2:2" x14ac:dyDescent="0.2">
      <c r="B13010" s="27"/>
    </row>
    <row r="13011" spans="2:2" x14ac:dyDescent="0.2">
      <c r="B13011" s="27"/>
    </row>
    <row r="13012" spans="2:2" x14ac:dyDescent="0.2">
      <c r="B13012" s="27"/>
    </row>
    <row r="13013" spans="2:2" x14ac:dyDescent="0.2">
      <c r="B13013" s="27"/>
    </row>
    <row r="13014" spans="2:2" x14ac:dyDescent="0.2">
      <c r="B13014" s="27"/>
    </row>
    <row r="13015" spans="2:2" x14ac:dyDescent="0.2">
      <c r="B13015" s="27"/>
    </row>
    <row r="13016" spans="2:2" x14ac:dyDescent="0.2">
      <c r="B13016" s="27"/>
    </row>
    <row r="13017" spans="2:2" x14ac:dyDescent="0.2">
      <c r="B13017" s="27"/>
    </row>
    <row r="13018" spans="2:2" x14ac:dyDescent="0.2">
      <c r="B13018" s="27"/>
    </row>
    <row r="13019" spans="2:2" x14ac:dyDescent="0.2">
      <c r="B13019" s="27"/>
    </row>
    <row r="13020" spans="2:2" x14ac:dyDescent="0.2">
      <c r="B13020" s="27"/>
    </row>
    <row r="13021" spans="2:2" x14ac:dyDescent="0.2">
      <c r="B13021" s="27"/>
    </row>
    <row r="13022" spans="2:2" x14ac:dyDescent="0.2">
      <c r="B13022" s="27"/>
    </row>
    <row r="13023" spans="2:2" x14ac:dyDescent="0.2">
      <c r="B13023" s="27"/>
    </row>
    <row r="13024" spans="2:2" x14ac:dyDescent="0.2">
      <c r="B13024" s="27"/>
    </row>
    <row r="13025" spans="2:2" x14ac:dyDescent="0.2">
      <c r="B13025" s="27"/>
    </row>
    <row r="13026" spans="2:2" x14ac:dyDescent="0.2">
      <c r="B13026" s="27"/>
    </row>
    <row r="13027" spans="2:2" x14ac:dyDescent="0.2">
      <c r="B13027" s="27"/>
    </row>
    <row r="13028" spans="2:2" x14ac:dyDescent="0.2">
      <c r="B13028" s="27"/>
    </row>
    <row r="13029" spans="2:2" x14ac:dyDescent="0.2">
      <c r="B13029" s="27"/>
    </row>
    <row r="13030" spans="2:2" x14ac:dyDescent="0.2">
      <c r="B13030" s="27"/>
    </row>
    <row r="13031" spans="2:2" x14ac:dyDescent="0.2">
      <c r="B13031" s="27"/>
    </row>
    <row r="13032" spans="2:2" x14ac:dyDescent="0.2">
      <c r="B13032" s="27"/>
    </row>
    <row r="13033" spans="2:2" x14ac:dyDescent="0.2">
      <c r="B13033" s="27"/>
    </row>
    <row r="13034" spans="2:2" x14ac:dyDescent="0.2">
      <c r="B13034" s="27"/>
    </row>
    <row r="13035" spans="2:2" x14ac:dyDescent="0.2">
      <c r="B13035" s="27"/>
    </row>
    <row r="13036" spans="2:2" x14ac:dyDescent="0.2">
      <c r="B13036" s="27"/>
    </row>
    <row r="13037" spans="2:2" x14ac:dyDescent="0.2">
      <c r="B13037" s="27"/>
    </row>
    <row r="13038" spans="2:2" x14ac:dyDescent="0.2">
      <c r="B13038" s="27"/>
    </row>
    <row r="13039" spans="2:2" x14ac:dyDescent="0.2">
      <c r="B13039" s="27"/>
    </row>
    <row r="13040" spans="2:2" x14ac:dyDescent="0.2">
      <c r="B13040" s="27"/>
    </row>
    <row r="13041" spans="2:2" x14ac:dyDescent="0.2">
      <c r="B13041" s="27"/>
    </row>
    <row r="13042" spans="2:2" x14ac:dyDescent="0.2">
      <c r="B13042" s="27"/>
    </row>
    <row r="13043" spans="2:2" x14ac:dyDescent="0.2">
      <c r="B13043" s="27"/>
    </row>
    <row r="13044" spans="2:2" x14ac:dyDescent="0.2">
      <c r="B13044" s="27"/>
    </row>
    <row r="13045" spans="2:2" x14ac:dyDescent="0.2">
      <c r="B13045" s="27"/>
    </row>
    <row r="13046" spans="2:2" x14ac:dyDescent="0.2">
      <c r="B13046" s="27"/>
    </row>
    <row r="13047" spans="2:2" x14ac:dyDescent="0.2">
      <c r="B13047" s="27"/>
    </row>
    <row r="13048" spans="2:2" x14ac:dyDescent="0.2">
      <c r="B13048" s="27"/>
    </row>
    <row r="13049" spans="2:2" x14ac:dyDescent="0.2">
      <c r="B13049" s="27"/>
    </row>
    <row r="13050" spans="2:2" x14ac:dyDescent="0.2">
      <c r="B13050" s="27"/>
    </row>
    <row r="13051" spans="2:2" x14ac:dyDescent="0.2">
      <c r="B13051" s="27"/>
    </row>
    <row r="13052" spans="2:2" x14ac:dyDescent="0.2">
      <c r="B13052" s="27"/>
    </row>
    <row r="13053" spans="2:2" x14ac:dyDescent="0.2">
      <c r="B13053" s="27"/>
    </row>
    <row r="13054" spans="2:2" x14ac:dyDescent="0.2">
      <c r="B13054" s="27"/>
    </row>
    <row r="13055" spans="2:2" x14ac:dyDescent="0.2">
      <c r="B13055" s="27"/>
    </row>
    <row r="13056" spans="2:2" x14ac:dyDescent="0.2">
      <c r="B13056" s="27"/>
    </row>
    <row r="13057" spans="2:2" x14ac:dyDescent="0.2">
      <c r="B13057" s="27"/>
    </row>
    <row r="13058" spans="2:2" x14ac:dyDescent="0.2">
      <c r="B13058" s="27"/>
    </row>
    <row r="13059" spans="2:2" x14ac:dyDescent="0.2">
      <c r="B13059" s="27"/>
    </row>
    <row r="13060" spans="2:2" x14ac:dyDescent="0.2">
      <c r="B13060" s="27"/>
    </row>
    <row r="13061" spans="2:2" x14ac:dyDescent="0.2">
      <c r="B13061" s="27"/>
    </row>
    <row r="13062" spans="2:2" x14ac:dyDescent="0.2">
      <c r="B13062" s="27"/>
    </row>
    <row r="13063" spans="2:2" x14ac:dyDescent="0.2">
      <c r="B13063" s="27"/>
    </row>
    <row r="13064" spans="2:2" x14ac:dyDescent="0.2">
      <c r="B13064" s="27"/>
    </row>
    <row r="13065" spans="2:2" x14ac:dyDescent="0.2">
      <c r="B13065" s="27"/>
    </row>
    <row r="13066" spans="2:2" x14ac:dyDescent="0.2">
      <c r="B13066" s="27"/>
    </row>
    <row r="13067" spans="2:2" x14ac:dyDescent="0.2">
      <c r="B13067" s="27"/>
    </row>
    <row r="13068" spans="2:2" x14ac:dyDescent="0.2">
      <c r="B13068" s="27"/>
    </row>
    <row r="13069" spans="2:2" x14ac:dyDescent="0.2">
      <c r="B13069" s="27"/>
    </row>
    <row r="13070" spans="2:2" x14ac:dyDescent="0.2">
      <c r="B13070" s="27"/>
    </row>
    <row r="13071" spans="2:2" x14ac:dyDescent="0.2">
      <c r="B13071" s="27"/>
    </row>
    <row r="13072" spans="2:2" x14ac:dyDescent="0.2">
      <c r="B13072" s="27"/>
    </row>
    <row r="13073" spans="2:2" x14ac:dyDescent="0.2">
      <c r="B13073" s="27"/>
    </row>
    <row r="13074" spans="2:2" x14ac:dyDescent="0.2">
      <c r="B13074" s="27"/>
    </row>
    <row r="13075" spans="2:2" x14ac:dyDescent="0.2">
      <c r="B13075" s="27"/>
    </row>
    <row r="13076" spans="2:2" x14ac:dyDescent="0.2">
      <c r="B13076" s="27"/>
    </row>
    <row r="13077" spans="2:2" x14ac:dyDescent="0.2">
      <c r="B13077" s="27"/>
    </row>
    <row r="13078" spans="2:2" x14ac:dyDescent="0.2">
      <c r="B13078" s="27"/>
    </row>
    <row r="13079" spans="2:2" x14ac:dyDescent="0.2">
      <c r="B13079" s="27"/>
    </row>
    <row r="13080" spans="2:2" x14ac:dyDescent="0.2">
      <c r="B13080" s="27"/>
    </row>
    <row r="13081" spans="2:2" x14ac:dyDescent="0.2">
      <c r="B13081" s="27"/>
    </row>
    <row r="13082" spans="2:2" x14ac:dyDescent="0.2">
      <c r="B13082" s="27"/>
    </row>
    <row r="13083" spans="2:2" x14ac:dyDescent="0.2">
      <c r="B13083" s="27"/>
    </row>
    <row r="13084" spans="2:2" x14ac:dyDescent="0.2">
      <c r="B13084" s="27"/>
    </row>
    <row r="13085" spans="2:2" x14ac:dyDescent="0.2">
      <c r="B13085" s="27"/>
    </row>
    <row r="13086" spans="2:2" x14ac:dyDescent="0.2">
      <c r="B13086" s="27"/>
    </row>
    <row r="13087" spans="2:2" x14ac:dyDescent="0.2">
      <c r="B13087" s="27"/>
    </row>
    <row r="13088" spans="2:2" x14ac:dyDescent="0.2">
      <c r="B13088" s="27"/>
    </row>
    <row r="13089" spans="2:2" x14ac:dyDescent="0.2">
      <c r="B13089" s="27"/>
    </row>
    <row r="13090" spans="2:2" x14ac:dyDescent="0.2">
      <c r="B13090" s="27"/>
    </row>
    <row r="13091" spans="2:2" x14ac:dyDescent="0.2">
      <c r="B13091" s="27"/>
    </row>
    <row r="13092" spans="2:2" x14ac:dyDescent="0.2">
      <c r="B13092" s="27"/>
    </row>
    <row r="13093" spans="2:2" x14ac:dyDescent="0.2">
      <c r="B13093" s="27"/>
    </row>
    <row r="13094" spans="2:2" x14ac:dyDescent="0.2">
      <c r="B13094" s="27"/>
    </row>
    <row r="13095" spans="2:2" x14ac:dyDescent="0.2">
      <c r="B13095" s="27"/>
    </row>
    <row r="13096" spans="2:2" x14ac:dyDescent="0.2">
      <c r="B13096" s="27"/>
    </row>
    <row r="13097" spans="2:2" x14ac:dyDescent="0.2">
      <c r="B13097" s="27"/>
    </row>
    <row r="13098" spans="2:2" x14ac:dyDescent="0.2">
      <c r="B13098" s="27"/>
    </row>
    <row r="13099" spans="2:2" x14ac:dyDescent="0.2">
      <c r="B13099" s="27"/>
    </row>
    <row r="13100" spans="2:2" x14ac:dyDescent="0.2">
      <c r="B13100" s="27"/>
    </row>
    <row r="13101" spans="2:2" x14ac:dyDescent="0.2">
      <c r="B13101" s="27"/>
    </row>
    <row r="13102" spans="2:2" x14ac:dyDescent="0.2">
      <c r="B13102" s="27"/>
    </row>
    <row r="13103" spans="2:2" x14ac:dyDescent="0.2">
      <c r="B13103" s="27"/>
    </row>
    <row r="13104" spans="2:2" x14ac:dyDescent="0.2">
      <c r="B13104" s="27"/>
    </row>
    <row r="13105" spans="2:2" x14ac:dyDescent="0.2">
      <c r="B13105" s="27"/>
    </row>
    <row r="13106" spans="2:2" x14ac:dyDescent="0.2">
      <c r="B13106" s="27"/>
    </row>
    <row r="13107" spans="2:2" x14ac:dyDescent="0.2">
      <c r="B13107" s="27"/>
    </row>
    <row r="13108" spans="2:2" x14ac:dyDescent="0.2">
      <c r="B13108" s="27"/>
    </row>
    <row r="13109" spans="2:2" x14ac:dyDescent="0.2">
      <c r="B13109" s="27"/>
    </row>
    <row r="13110" spans="2:2" x14ac:dyDescent="0.2">
      <c r="B13110" s="27"/>
    </row>
    <row r="13111" spans="2:2" x14ac:dyDescent="0.2">
      <c r="B13111" s="27"/>
    </row>
    <row r="13112" spans="2:2" x14ac:dyDescent="0.2">
      <c r="B13112" s="27"/>
    </row>
    <row r="13113" spans="2:2" x14ac:dyDescent="0.2">
      <c r="B13113" s="27"/>
    </row>
    <row r="13114" spans="2:2" x14ac:dyDescent="0.2">
      <c r="B13114" s="27"/>
    </row>
    <row r="13115" spans="2:2" x14ac:dyDescent="0.2">
      <c r="B13115" s="27"/>
    </row>
    <row r="13116" spans="2:2" x14ac:dyDescent="0.2">
      <c r="B13116" s="27"/>
    </row>
    <row r="13117" spans="2:2" x14ac:dyDescent="0.2">
      <c r="B13117" s="27"/>
    </row>
    <row r="13118" spans="2:2" x14ac:dyDescent="0.2">
      <c r="B13118" s="27"/>
    </row>
    <row r="13119" spans="2:2" x14ac:dyDescent="0.2">
      <c r="B13119" s="27"/>
    </row>
    <row r="13120" spans="2:2" x14ac:dyDescent="0.2">
      <c r="B13120" s="27"/>
    </row>
    <row r="13121" spans="2:2" x14ac:dyDescent="0.2">
      <c r="B13121" s="27"/>
    </row>
    <row r="13122" spans="2:2" x14ac:dyDescent="0.2">
      <c r="B13122" s="27"/>
    </row>
    <row r="13123" spans="2:2" x14ac:dyDescent="0.2">
      <c r="B13123" s="27"/>
    </row>
    <row r="13124" spans="2:2" x14ac:dyDescent="0.2">
      <c r="B13124" s="27"/>
    </row>
    <row r="13125" spans="2:2" x14ac:dyDescent="0.2">
      <c r="B13125" s="27"/>
    </row>
    <row r="13126" spans="2:2" x14ac:dyDescent="0.2">
      <c r="B13126" s="27"/>
    </row>
    <row r="13127" spans="2:2" x14ac:dyDescent="0.2">
      <c r="B13127" s="27"/>
    </row>
    <row r="13128" spans="2:2" x14ac:dyDescent="0.2">
      <c r="B13128" s="27"/>
    </row>
    <row r="13129" spans="2:2" x14ac:dyDescent="0.2">
      <c r="B13129" s="27"/>
    </row>
    <row r="13130" spans="2:2" x14ac:dyDescent="0.2">
      <c r="B13130" s="27"/>
    </row>
    <row r="13131" spans="2:2" x14ac:dyDescent="0.2">
      <c r="B13131" s="27"/>
    </row>
    <row r="13132" spans="2:2" x14ac:dyDescent="0.2">
      <c r="B13132" s="27"/>
    </row>
    <row r="13133" spans="2:2" x14ac:dyDescent="0.2">
      <c r="B13133" s="27"/>
    </row>
    <row r="13134" spans="2:2" x14ac:dyDescent="0.2">
      <c r="B13134" s="27"/>
    </row>
    <row r="13135" spans="2:2" x14ac:dyDescent="0.2">
      <c r="B13135" s="27"/>
    </row>
    <row r="13136" spans="2:2" x14ac:dyDescent="0.2">
      <c r="B13136" s="27"/>
    </row>
    <row r="13137" spans="2:2" x14ac:dyDescent="0.2">
      <c r="B13137" s="27"/>
    </row>
    <row r="13138" spans="2:2" x14ac:dyDescent="0.2">
      <c r="B13138" s="27"/>
    </row>
    <row r="13139" spans="2:2" x14ac:dyDescent="0.2">
      <c r="B13139" s="27"/>
    </row>
    <row r="13140" spans="2:2" x14ac:dyDescent="0.2">
      <c r="B13140" s="27"/>
    </row>
    <row r="13141" spans="2:2" x14ac:dyDescent="0.2">
      <c r="B13141" s="27"/>
    </row>
    <row r="13142" spans="2:2" x14ac:dyDescent="0.2">
      <c r="B13142" s="27"/>
    </row>
    <row r="13143" spans="2:2" x14ac:dyDescent="0.2">
      <c r="B13143" s="27"/>
    </row>
    <row r="13144" spans="2:2" x14ac:dyDescent="0.2">
      <c r="B13144" s="27"/>
    </row>
    <row r="13145" spans="2:2" x14ac:dyDescent="0.2">
      <c r="B13145" s="27"/>
    </row>
    <row r="13146" spans="2:2" x14ac:dyDescent="0.2">
      <c r="B13146" s="27"/>
    </row>
    <row r="13147" spans="2:2" x14ac:dyDescent="0.2">
      <c r="B13147" s="27"/>
    </row>
    <row r="13148" spans="2:2" x14ac:dyDescent="0.2">
      <c r="B13148" s="27"/>
    </row>
    <row r="13149" spans="2:2" x14ac:dyDescent="0.2">
      <c r="B13149" s="27"/>
    </row>
    <row r="13150" spans="2:2" x14ac:dyDescent="0.2">
      <c r="B13150" s="27"/>
    </row>
    <row r="13151" spans="2:2" x14ac:dyDescent="0.2">
      <c r="B13151" s="27"/>
    </row>
    <row r="13152" spans="2:2" x14ac:dyDescent="0.2">
      <c r="B13152" s="27"/>
    </row>
    <row r="13153" spans="2:2" x14ac:dyDescent="0.2">
      <c r="B13153" s="27"/>
    </row>
    <row r="13154" spans="2:2" x14ac:dyDescent="0.2">
      <c r="B13154" s="27"/>
    </row>
    <row r="13155" spans="2:2" x14ac:dyDescent="0.2">
      <c r="B13155" s="27"/>
    </row>
    <row r="13156" spans="2:2" x14ac:dyDescent="0.2">
      <c r="B13156" s="27"/>
    </row>
    <row r="13157" spans="2:2" x14ac:dyDescent="0.2">
      <c r="B13157" s="27"/>
    </row>
    <row r="13158" spans="2:2" x14ac:dyDescent="0.2">
      <c r="B13158" s="27"/>
    </row>
    <row r="13159" spans="2:2" x14ac:dyDescent="0.2">
      <c r="B13159" s="27"/>
    </row>
    <row r="13160" spans="2:2" x14ac:dyDescent="0.2">
      <c r="B13160" s="27"/>
    </row>
    <row r="13161" spans="2:2" x14ac:dyDescent="0.2">
      <c r="B13161" s="27"/>
    </row>
    <row r="13162" spans="2:2" x14ac:dyDescent="0.2">
      <c r="B13162" s="27"/>
    </row>
    <row r="13163" spans="2:2" x14ac:dyDescent="0.2">
      <c r="B13163" s="27"/>
    </row>
    <row r="13164" spans="2:2" x14ac:dyDescent="0.2">
      <c r="B13164" s="27"/>
    </row>
    <row r="13165" spans="2:2" x14ac:dyDescent="0.2">
      <c r="B13165" s="27"/>
    </row>
    <row r="13166" spans="2:2" x14ac:dyDescent="0.2">
      <c r="B13166" s="27"/>
    </row>
    <row r="13167" spans="2:2" x14ac:dyDescent="0.2">
      <c r="B13167" s="27"/>
    </row>
    <row r="13168" spans="2:2" x14ac:dyDescent="0.2">
      <c r="B13168" s="27"/>
    </row>
    <row r="13169" spans="2:2" x14ac:dyDescent="0.2">
      <c r="B13169" s="27"/>
    </row>
    <row r="13170" spans="2:2" x14ac:dyDescent="0.2">
      <c r="B13170" s="27"/>
    </row>
    <row r="13171" spans="2:2" x14ac:dyDescent="0.2">
      <c r="B13171" s="27"/>
    </row>
    <row r="13172" spans="2:2" x14ac:dyDescent="0.2">
      <c r="B13172" s="27"/>
    </row>
    <row r="13173" spans="2:2" x14ac:dyDescent="0.2">
      <c r="B13173" s="27"/>
    </row>
    <row r="13174" spans="2:2" x14ac:dyDescent="0.2">
      <c r="B13174" s="27"/>
    </row>
    <row r="13175" spans="2:2" x14ac:dyDescent="0.2">
      <c r="B13175" s="27"/>
    </row>
    <row r="13176" spans="2:2" x14ac:dyDescent="0.2">
      <c r="B13176" s="27"/>
    </row>
    <row r="13177" spans="2:2" x14ac:dyDescent="0.2">
      <c r="B13177" s="27"/>
    </row>
    <row r="13178" spans="2:2" x14ac:dyDescent="0.2">
      <c r="B13178" s="27"/>
    </row>
    <row r="13179" spans="2:2" x14ac:dyDescent="0.2">
      <c r="B13179" s="27"/>
    </row>
    <row r="13180" spans="2:2" x14ac:dyDescent="0.2">
      <c r="B13180" s="27"/>
    </row>
    <row r="13181" spans="2:2" x14ac:dyDescent="0.2">
      <c r="B13181" s="27"/>
    </row>
    <row r="13182" spans="2:2" x14ac:dyDescent="0.2">
      <c r="B13182" s="27"/>
    </row>
    <row r="13183" spans="2:2" x14ac:dyDescent="0.2">
      <c r="B13183" s="27"/>
    </row>
    <row r="13184" spans="2:2" x14ac:dyDescent="0.2">
      <c r="B13184" s="27"/>
    </row>
    <row r="13185" spans="2:2" x14ac:dyDescent="0.2">
      <c r="B13185" s="27"/>
    </row>
    <row r="13186" spans="2:2" x14ac:dyDescent="0.2">
      <c r="B13186" s="27"/>
    </row>
    <row r="13187" spans="2:2" x14ac:dyDescent="0.2">
      <c r="B13187" s="27"/>
    </row>
    <row r="13188" spans="2:2" x14ac:dyDescent="0.2">
      <c r="B13188" s="27"/>
    </row>
    <row r="13189" spans="2:2" x14ac:dyDescent="0.2">
      <c r="B13189" s="27"/>
    </row>
    <row r="13190" spans="2:2" x14ac:dyDescent="0.2">
      <c r="B13190" s="27"/>
    </row>
    <row r="13191" spans="2:2" x14ac:dyDescent="0.2">
      <c r="B13191" s="27"/>
    </row>
    <row r="13192" spans="2:2" x14ac:dyDescent="0.2">
      <c r="B13192" s="27"/>
    </row>
    <row r="13193" spans="2:2" x14ac:dyDescent="0.2">
      <c r="B13193" s="27"/>
    </row>
    <row r="13194" spans="2:2" x14ac:dyDescent="0.2">
      <c r="B13194" s="27"/>
    </row>
    <row r="13195" spans="2:2" x14ac:dyDescent="0.2">
      <c r="B13195" s="27"/>
    </row>
    <row r="13196" spans="2:2" x14ac:dyDescent="0.2">
      <c r="B13196" s="27"/>
    </row>
    <row r="13197" spans="2:2" x14ac:dyDescent="0.2">
      <c r="B13197" s="27"/>
    </row>
    <row r="13198" spans="2:2" x14ac:dyDescent="0.2">
      <c r="B13198" s="27"/>
    </row>
    <row r="13199" spans="2:2" x14ac:dyDescent="0.2">
      <c r="B13199" s="27"/>
    </row>
    <row r="13200" spans="2:2" x14ac:dyDescent="0.2">
      <c r="B13200" s="27"/>
    </row>
    <row r="13201" spans="2:2" x14ac:dyDescent="0.2">
      <c r="B13201" s="27"/>
    </row>
    <row r="13202" spans="2:2" x14ac:dyDescent="0.2">
      <c r="B13202" s="27"/>
    </row>
    <row r="13203" spans="2:2" x14ac:dyDescent="0.2">
      <c r="B13203" s="27"/>
    </row>
    <row r="13204" spans="2:2" x14ac:dyDescent="0.2">
      <c r="B13204" s="27"/>
    </row>
    <row r="13205" spans="2:2" x14ac:dyDescent="0.2">
      <c r="B13205" s="27"/>
    </row>
    <row r="13206" spans="2:2" x14ac:dyDescent="0.2">
      <c r="B13206" s="27"/>
    </row>
    <row r="13207" spans="2:2" x14ac:dyDescent="0.2">
      <c r="B13207" s="27"/>
    </row>
    <row r="13208" spans="2:2" x14ac:dyDescent="0.2">
      <c r="B13208" s="27"/>
    </row>
    <row r="13209" spans="2:2" x14ac:dyDescent="0.2">
      <c r="B13209" s="27"/>
    </row>
    <row r="13210" spans="2:2" x14ac:dyDescent="0.2">
      <c r="B13210" s="27"/>
    </row>
    <row r="13211" spans="2:2" x14ac:dyDescent="0.2">
      <c r="B13211" s="27"/>
    </row>
    <row r="13212" spans="2:2" x14ac:dyDescent="0.2">
      <c r="B13212" s="27"/>
    </row>
    <row r="13213" spans="2:2" x14ac:dyDescent="0.2">
      <c r="B13213" s="27"/>
    </row>
    <row r="13214" spans="2:2" x14ac:dyDescent="0.2">
      <c r="B13214" s="27"/>
    </row>
    <row r="13215" spans="2:2" x14ac:dyDescent="0.2">
      <c r="B13215" s="27"/>
    </row>
    <row r="13216" spans="2:2" x14ac:dyDescent="0.2">
      <c r="B13216" s="27"/>
    </row>
    <row r="13217" spans="2:2" x14ac:dyDescent="0.2">
      <c r="B13217" s="27"/>
    </row>
    <row r="13218" spans="2:2" x14ac:dyDescent="0.2">
      <c r="B13218" s="27"/>
    </row>
    <row r="13219" spans="2:2" x14ac:dyDescent="0.2">
      <c r="B13219" s="27"/>
    </row>
    <row r="13220" spans="2:2" x14ac:dyDescent="0.2">
      <c r="B13220" s="27"/>
    </row>
    <row r="13221" spans="2:2" x14ac:dyDescent="0.2">
      <c r="B13221" s="27"/>
    </row>
    <row r="13222" spans="2:2" x14ac:dyDescent="0.2">
      <c r="B13222" s="27"/>
    </row>
    <row r="13223" spans="2:2" x14ac:dyDescent="0.2">
      <c r="B13223" s="27"/>
    </row>
    <row r="13224" spans="2:2" x14ac:dyDescent="0.2">
      <c r="B13224" s="27"/>
    </row>
    <row r="13225" spans="2:2" x14ac:dyDescent="0.2">
      <c r="B13225" s="27"/>
    </row>
    <row r="13226" spans="2:2" x14ac:dyDescent="0.2">
      <c r="B13226" s="27"/>
    </row>
    <row r="13227" spans="2:2" x14ac:dyDescent="0.2">
      <c r="B13227" s="27"/>
    </row>
    <row r="13228" spans="2:2" x14ac:dyDescent="0.2">
      <c r="B13228" s="27"/>
    </row>
    <row r="13229" spans="2:2" x14ac:dyDescent="0.2">
      <c r="B13229" s="27"/>
    </row>
    <row r="13230" spans="2:2" x14ac:dyDescent="0.2">
      <c r="B13230" s="27"/>
    </row>
    <row r="13231" spans="2:2" x14ac:dyDescent="0.2">
      <c r="B13231" s="27"/>
    </row>
    <row r="13232" spans="2:2" x14ac:dyDescent="0.2">
      <c r="B13232" s="27"/>
    </row>
    <row r="13233" spans="2:2" x14ac:dyDescent="0.2">
      <c r="B13233" s="27"/>
    </row>
    <row r="13234" spans="2:2" x14ac:dyDescent="0.2">
      <c r="B13234" s="27"/>
    </row>
    <row r="13235" spans="2:2" x14ac:dyDescent="0.2">
      <c r="B13235" s="27"/>
    </row>
    <row r="13236" spans="2:2" x14ac:dyDescent="0.2">
      <c r="B13236" s="27"/>
    </row>
    <row r="13237" spans="2:2" x14ac:dyDescent="0.2">
      <c r="B13237" s="27"/>
    </row>
    <row r="13238" spans="2:2" x14ac:dyDescent="0.2">
      <c r="B13238" s="27"/>
    </row>
    <row r="13239" spans="2:2" x14ac:dyDescent="0.2">
      <c r="B13239" s="27"/>
    </row>
    <row r="13240" spans="2:2" x14ac:dyDescent="0.2">
      <c r="B13240" s="27"/>
    </row>
    <row r="13241" spans="2:2" x14ac:dyDescent="0.2">
      <c r="B13241" s="27"/>
    </row>
    <row r="13242" spans="2:2" x14ac:dyDescent="0.2">
      <c r="B13242" s="27"/>
    </row>
    <row r="13243" spans="2:2" x14ac:dyDescent="0.2">
      <c r="B13243" s="27"/>
    </row>
    <row r="13244" spans="2:2" x14ac:dyDescent="0.2">
      <c r="B13244" s="27"/>
    </row>
    <row r="13245" spans="2:2" x14ac:dyDescent="0.2">
      <c r="B13245" s="27"/>
    </row>
    <row r="13246" spans="2:2" x14ac:dyDescent="0.2">
      <c r="B13246" s="27"/>
    </row>
    <row r="13247" spans="2:2" x14ac:dyDescent="0.2">
      <c r="B13247" s="27"/>
    </row>
    <row r="13248" spans="2:2" x14ac:dyDescent="0.2">
      <c r="B13248" s="27"/>
    </row>
    <row r="13249" spans="2:2" x14ac:dyDescent="0.2">
      <c r="B13249" s="27"/>
    </row>
    <row r="13250" spans="2:2" x14ac:dyDescent="0.2">
      <c r="B13250" s="27"/>
    </row>
    <row r="13251" spans="2:2" x14ac:dyDescent="0.2">
      <c r="B13251" s="27"/>
    </row>
    <row r="13252" spans="2:2" x14ac:dyDescent="0.2">
      <c r="B13252" s="27"/>
    </row>
    <row r="13253" spans="2:2" x14ac:dyDescent="0.2">
      <c r="B13253" s="27"/>
    </row>
    <row r="13254" spans="2:2" x14ac:dyDescent="0.2">
      <c r="B13254" s="27"/>
    </row>
    <row r="13255" spans="2:2" x14ac:dyDescent="0.2">
      <c r="B13255" s="27"/>
    </row>
    <row r="13256" spans="2:2" x14ac:dyDescent="0.2">
      <c r="B13256" s="27"/>
    </row>
    <row r="13257" spans="2:2" x14ac:dyDescent="0.2">
      <c r="B13257" s="27"/>
    </row>
    <row r="13258" spans="2:2" x14ac:dyDescent="0.2">
      <c r="B13258" s="27"/>
    </row>
    <row r="13259" spans="2:2" x14ac:dyDescent="0.2">
      <c r="B13259" s="27"/>
    </row>
    <row r="13260" spans="2:2" x14ac:dyDescent="0.2">
      <c r="B13260" s="27"/>
    </row>
    <row r="13261" spans="2:2" x14ac:dyDescent="0.2">
      <c r="B13261" s="27"/>
    </row>
    <row r="13262" spans="2:2" x14ac:dyDescent="0.2">
      <c r="B13262" s="27"/>
    </row>
    <row r="13263" spans="2:2" x14ac:dyDescent="0.2">
      <c r="B13263" s="27"/>
    </row>
    <row r="13264" spans="2:2" x14ac:dyDescent="0.2">
      <c r="B13264" s="27"/>
    </row>
    <row r="13265" spans="2:2" x14ac:dyDescent="0.2">
      <c r="B13265" s="27"/>
    </row>
    <row r="13266" spans="2:2" x14ac:dyDescent="0.2">
      <c r="B13266" s="27"/>
    </row>
    <row r="13267" spans="2:2" x14ac:dyDescent="0.2">
      <c r="B13267" s="27"/>
    </row>
    <row r="13268" spans="2:2" x14ac:dyDescent="0.2">
      <c r="B13268" s="27"/>
    </row>
    <row r="13269" spans="2:2" x14ac:dyDescent="0.2">
      <c r="B13269" s="27"/>
    </row>
    <row r="13270" spans="2:2" x14ac:dyDescent="0.2">
      <c r="B13270" s="27"/>
    </row>
    <row r="13271" spans="2:2" x14ac:dyDescent="0.2">
      <c r="B13271" s="27"/>
    </row>
    <row r="13272" spans="2:2" x14ac:dyDescent="0.2">
      <c r="B13272" s="27"/>
    </row>
    <row r="13273" spans="2:2" x14ac:dyDescent="0.2">
      <c r="B13273" s="27"/>
    </row>
    <row r="13274" spans="2:2" x14ac:dyDescent="0.2">
      <c r="B13274" s="27"/>
    </row>
    <row r="13275" spans="2:2" x14ac:dyDescent="0.2">
      <c r="B13275" s="27"/>
    </row>
    <row r="13276" spans="2:2" x14ac:dyDescent="0.2">
      <c r="B13276" s="27"/>
    </row>
    <row r="13277" spans="2:2" x14ac:dyDescent="0.2">
      <c r="B13277" s="27"/>
    </row>
    <row r="13278" spans="2:2" x14ac:dyDescent="0.2">
      <c r="B13278" s="27"/>
    </row>
    <row r="13279" spans="2:2" x14ac:dyDescent="0.2">
      <c r="B13279" s="27"/>
    </row>
    <row r="13280" spans="2:2" x14ac:dyDescent="0.2">
      <c r="B13280" s="27"/>
    </row>
    <row r="13281" spans="2:2" x14ac:dyDescent="0.2">
      <c r="B13281" s="27"/>
    </row>
    <row r="13282" spans="2:2" x14ac:dyDescent="0.2">
      <c r="B13282" s="27"/>
    </row>
    <row r="13283" spans="2:2" x14ac:dyDescent="0.2">
      <c r="B13283" s="27"/>
    </row>
    <row r="13284" spans="2:2" x14ac:dyDescent="0.2">
      <c r="B13284" s="27"/>
    </row>
    <row r="13285" spans="2:2" x14ac:dyDescent="0.2">
      <c r="B13285" s="27"/>
    </row>
    <row r="13286" spans="2:2" x14ac:dyDescent="0.2">
      <c r="B13286" s="27"/>
    </row>
    <row r="13287" spans="2:2" x14ac:dyDescent="0.2">
      <c r="B13287" s="27"/>
    </row>
    <row r="13288" spans="2:2" x14ac:dyDescent="0.2">
      <c r="B13288" s="27"/>
    </row>
    <row r="13289" spans="2:2" x14ac:dyDescent="0.2">
      <c r="B13289" s="27"/>
    </row>
    <row r="13290" spans="2:2" x14ac:dyDescent="0.2">
      <c r="B13290" s="27"/>
    </row>
    <row r="13291" spans="2:2" x14ac:dyDescent="0.2">
      <c r="B13291" s="27"/>
    </row>
    <row r="13292" spans="2:2" x14ac:dyDescent="0.2">
      <c r="B13292" s="27"/>
    </row>
    <row r="13293" spans="2:2" x14ac:dyDescent="0.2">
      <c r="B13293" s="27"/>
    </row>
    <row r="13294" spans="2:2" x14ac:dyDescent="0.2">
      <c r="B13294" s="27"/>
    </row>
    <row r="13295" spans="2:2" x14ac:dyDescent="0.2">
      <c r="B13295" s="27"/>
    </row>
    <row r="13296" spans="2:2" x14ac:dyDescent="0.2">
      <c r="B13296" s="27"/>
    </row>
    <row r="13297" spans="2:2" x14ac:dyDescent="0.2">
      <c r="B13297" s="27"/>
    </row>
    <row r="13298" spans="2:2" x14ac:dyDescent="0.2">
      <c r="B13298" s="27"/>
    </row>
    <row r="13299" spans="2:2" x14ac:dyDescent="0.2">
      <c r="B13299" s="27"/>
    </row>
    <row r="13300" spans="2:2" x14ac:dyDescent="0.2">
      <c r="B13300" s="27"/>
    </row>
    <row r="13301" spans="2:2" x14ac:dyDescent="0.2">
      <c r="B13301" s="27"/>
    </row>
    <row r="13302" spans="2:2" x14ac:dyDescent="0.2">
      <c r="B13302" s="27"/>
    </row>
    <row r="13303" spans="2:2" x14ac:dyDescent="0.2">
      <c r="B13303" s="27"/>
    </row>
    <row r="13304" spans="2:2" x14ac:dyDescent="0.2">
      <c r="B13304" s="27"/>
    </row>
    <row r="13305" spans="2:2" x14ac:dyDescent="0.2">
      <c r="B13305" s="27"/>
    </row>
    <row r="13306" spans="2:2" x14ac:dyDescent="0.2">
      <c r="B13306" s="27"/>
    </row>
    <row r="13307" spans="2:2" x14ac:dyDescent="0.2">
      <c r="B13307" s="27"/>
    </row>
    <row r="13308" spans="2:2" x14ac:dyDescent="0.2">
      <c r="B13308" s="27"/>
    </row>
    <row r="13309" spans="2:2" x14ac:dyDescent="0.2">
      <c r="B13309" s="27"/>
    </row>
    <row r="13310" spans="2:2" x14ac:dyDescent="0.2">
      <c r="B13310" s="27"/>
    </row>
    <row r="13311" spans="2:2" x14ac:dyDescent="0.2">
      <c r="B13311" s="27"/>
    </row>
    <row r="13312" spans="2:2" x14ac:dyDescent="0.2">
      <c r="B13312" s="27"/>
    </row>
    <row r="13313" spans="2:2" x14ac:dyDescent="0.2">
      <c r="B13313" s="27"/>
    </row>
    <row r="13314" spans="2:2" x14ac:dyDescent="0.2">
      <c r="B13314" s="27"/>
    </row>
    <row r="13315" spans="2:2" x14ac:dyDescent="0.2">
      <c r="B13315" s="27"/>
    </row>
    <row r="13316" spans="2:2" x14ac:dyDescent="0.2">
      <c r="B13316" s="27"/>
    </row>
    <row r="13317" spans="2:2" x14ac:dyDescent="0.2">
      <c r="B13317" s="27"/>
    </row>
    <row r="13318" spans="2:2" x14ac:dyDescent="0.2">
      <c r="B13318" s="27"/>
    </row>
    <row r="13319" spans="2:2" x14ac:dyDescent="0.2">
      <c r="B13319" s="27"/>
    </row>
    <row r="13320" spans="2:2" x14ac:dyDescent="0.2">
      <c r="B13320" s="27"/>
    </row>
    <row r="13321" spans="2:2" x14ac:dyDescent="0.2">
      <c r="B13321" s="27"/>
    </row>
    <row r="13322" spans="2:2" x14ac:dyDescent="0.2">
      <c r="B13322" s="27"/>
    </row>
    <row r="13323" spans="2:2" x14ac:dyDescent="0.2">
      <c r="B13323" s="27"/>
    </row>
    <row r="13324" spans="2:2" x14ac:dyDescent="0.2">
      <c r="B13324" s="27"/>
    </row>
    <row r="13325" spans="2:2" x14ac:dyDescent="0.2">
      <c r="B13325" s="27"/>
    </row>
    <row r="13326" spans="2:2" x14ac:dyDescent="0.2">
      <c r="B13326" s="27"/>
    </row>
    <row r="13327" spans="2:2" x14ac:dyDescent="0.2">
      <c r="B13327" s="27"/>
    </row>
    <row r="13328" spans="2:2" x14ac:dyDescent="0.2">
      <c r="B13328" s="27"/>
    </row>
    <row r="13329" spans="2:2" x14ac:dyDescent="0.2">
      <c r="B13329" s="27"/>
    </row>
    <row r="13330" spans="2:2" x14ac:dyDescent="0.2">
      <c r="B13330" s="27"/>
    </row>
    <row r="13331" spans="2:2" x14ac:dyDescent="0.2">
      <c r="B13331" s="27"/>
    </row>
    <row r="13332" spans="2:2" x14ac:dyDescent="0.2">
      <c r="B13332" s="27"/>
    </row>
    <row r="13333" spans="2:2" x14ac:dyDescent="0.2">
      <c r="B13333" s="27"/>
    </row>
    <row r="13334" spans="2:2" x14ac:dyDescent="0.2">
      <c r="B13334" s="27"/>
    </row>
    <row r="13335" spans="2:2" x14ac:dyDescent="0.2">
      <c r="B13335" s="27"/>
    </row>
    <row r="13336" spans="2:2" x14ac:dyDescent="0.2">
      <c r="B13336" s="27"/>
    </row>
    <row r="13337" spans="2:2" x14ac:dyDescent="0.2">
      <c r="B13337" s="27"/>
    </row>
    <row r="13338" spans="2:2" x14ac:dyDescent="0.2">
      <c r="B13338" s="27"/>
    </row>
    <row r="13339" spans="2:2" x14ac:dyDescent="0.2">
      <c r="B13339" s="27"/>
    </row>
    <row r="13340" spans="2:2" x14ac:dyDescent="0.2">
      <c r="B13340" s="27"/>
    </row>
    <row r="13341" spans="2:2" x14ac:dyDescent="0.2">
      <c r="B13341" s="27"/>
    </row>
    <row r="13342" spans="2:2" x14ac:dyDescent="0.2">
      <c r="B13342" s="27"/>
    </row>
    <row r="13343" spans="2:2" x14ac:dyDescent="0.2">
      <c r="B13343" s="27"/>
    </row>
    <row r="13344" spans="2:2" x14ac:dyDescent="0.2">
      <c r="B13344" s="27"/>
    </row>
    <row r="13345" spans="2:2" x14ac:dyDescent="0.2">
      <c r="B13345" s="27"/>
    </row>
    <row r="13346" spans="2:2" x14ac:dyDescent="0.2">
      <c r="B13346" s="27"/>
    </row>
    <row r="13347" spans="2:2" x14ac:dyDescent="0.2">
      <c r="B13347" s="27"/>
    </row>
    <row r="13348" spans="2:2" x14ac:dyDescent="0.2">
      <c r="B13348" s="27"/>
    </row>
    <row r="13349" spans="2:2" x14ac:dyDescent="0.2">
      <c r="B13349" s="27"/>
    </row>
    <row r="13350" spans="2:2" x14ac:dyDescent="0.2">
      <c r="B13350" s="27"/>
    </row>
    <row r="13351" spans="2:2" x14ac:dyDescent="0.2">
      <c r="B13351" s="27"/>
    </row>
    <row r="13352" spans="2:2" x14ac:dyDescent="0.2">
      <c r="B13352" s="27"/>
    </row>
    <row r="13353" spans="2:2" x14ac:dyDescent="0.2">
      <c r="B13353" s="27"/>
    </row>
    <row r="13354" spans="2:2" x14ac:dyDescent="0.2">
      <c r="B13354" s="27"/>
    </row>
    <row r="13355" spans="2:2" x14ac:dyDescent="0.2">
      <c r="B13355" s="27"/>
    </row>
    <row r="13356" spans="2:2" x14ac:dyDescent="0.2">
      <c r="B13356" s="27"/>
    </row>
    <row r="13357" spans="2:2" x14ac:dyDescent="0.2">
      <c r="B13357" s="27"/>
    </row>
    <row r="13358" spans="2:2" x14ac:dyDescent="0.2">
      <c r="B13358" s="27"/>
    </row>
    <row r="13359" spans="2:2" x14ac:dyDescent="0.2">
      <c r="B13359" s="27"/>
    </row>
    <row r="13360" spans="2:2" x14ac:dyDescent="0.2">
      <c r="B13360" s="27"/>
    </row>
    <row r="13361" spans="2:2" x14ac:dyDescent="0.2">
      <c r="B13361" s="27"/>
    </row>
    <row r="13362" spans="2:2" x14ac:dyDescent="0.2">
      <c r="B13362" s="27"/>
    </row>
    <row r="13363" spans="2:2" x14ac:dyDescent="0.2">
      <c r="B13363" s="27"/>
    </row>
    <row r="13364" spans="2:2" x14ac:dyDescent="0.2">
      <c r="B13364" s="27"/>
    </row>
    <row r="13365" spans="2:2" x14ac:dyDescent="0.2">
      <c r="B13365" s="27"/>
    </row>
    <row r="13366" spans="2:2" x14ac:dyDescent="0.2">
      <c r="B13366" s="27"/>
    </row>
    <row r="13367" spans="2:2" x14ac:dyDescent="0.2">
      <c r="B13367" s="27"/>
    </row>
    <row r="13368" spans="2:2" x14ac:dyDescent="0.2">
      <c r="B13368" s="27"/>
    </row>
    <row r="13369" spans="2:2" x14ac:dyDescent="0.2">
      <c r="B13369" s="27"/>
    </row>
    <row r="13370" spans="2:2" x14ac:dyDescent="0.2">
      <c r="B13370" s="27"/>
    </row>
    <row r="13371" spans="2:2" x14ac:dyDescent="0.2">
      <c r="B13371" s="27"/>
    </row>
    <row r="13372" spans="2:2" x14ac:dyDescent="0.2">
      <c r="B13372" s="27"/>
    </row>
    <row r="13373" spans="2:2" x14ac:dyDescent="0.2">
      <c r="B13373" s="27"/>
    </row>
    <row r="13374" spans="2:2" x14ac:dyDescent="0.2">
      <c r="B13374" s="27"/>
    </row>
    <row r="13375" spans="2:2" x14ac:dyDescent="0.2">
      <c r="B13375" s="27"/>
    </row>
    <row r="13376" spans="2:2" x14ac:dyDescent="0.2">
      <c r="B13376" s="27"/>
    </row>
    <row r="13377" spans="2:2" x14ac:dyDescent="0.2">
      <c r="B13377" s="27"/>
    </row>
    <row r="13378" spans="2:2" x14ac:dyDescent="0.2">
      <c r="B13378" s="27"/>
    </row>
    <row r="13379" spans="2:2" x14ac:dyDescent="0.2">
      <c r="B13379" s="27"/>
    </row>
    <row r="13380" spans="2:2" x14ac:dyDescent="0.2">
      <c r="B13380" s="27"/>
    </row>
    <row r="13381" spans="2:2" x14ac:dyDescent="0.2">
      <c r="B13381" s="27"/>
    </row>
    <row r="13382" spans="2:2" x14ac:dyDescent="0.2">
      <c r="B13382" s="27"/>
    </row>
    <row r="13383" spans="2:2" x14ac:dyDescent="0.2">
      <c r="B13383" s="27"/>
    </row>
    <row r="13384" spans="2:2" x14ac:dyDescent="0.2">
      <c r="B13384" s="27"/>
    </row>
    <row r="13385" spans="2:2" x14ac:dyDescent="0.2">
      <c r="B13385" s="27"/>
    </row>
    <row r="13386" spans="2:2" x14ac:dyDescent="0.2">
      <c r="B13386" s="27"/>
    </row>
    <row r="13387" spans="2:2" x14ac:dyDescent="0.2">
      <c r="B13387" s="27"/>
    </row>
    <row r="13388" spans="2:2" x14ac:dyDescent="0.2">
      <c r="B13388" s="27"/>
    </row>
    <row r="13389" spans="2:2" x14ac:dyDescent="0.2">
      <c r="B13389" s="27"/>
    </row>
    <row r="13390" spans="2:2" x14ac:dyDescent="0.2">
      <c r="B13390" s="27"/>
    </row>
    <row r="13391" spans="2:2" x14ac:dyDescent="0.2">
      <c r="B13391" s="27"/>
    </row>
    <row r="13392" spans="2:2" x14ac:dyDescent="0.2">
      <c r="B13392" s="27"/>
    </row>
    <row r="13393" spans="2:2" x14ac:dyDescent="0.2">
      <c r="B13393" s="27"/>
    </row>
    <row r="13394" spans="2:2" x14ac:dyDescent="0.2">
      <c r="B13394" s="27"/>
    </row>
    <row r="13395" spans="2:2" x14ac:dyDescent="0.2">
      <c r="B13395" s="27"/>
    </row>
    <row r="13396" spans="2:2" x14ac:dyDescent="0.2">
      <c r="B13396" s="27"/>
    </row>
    <row r="13397" spans="2:2" x14ac:dyDescent="0.2">
      <c r="B13397" s="27"/>
    </row>
    <row r="13398" spans="2:2" x14ac:dyDescent="0.2">
      <c r="B13398" s="27"/>
    </row>
    <row r="13399" spans="2:2" x14ac:dyDescent="0.2">
      <c r="B13399" s="27"/>
    </row>
    <row r="13400" spans="2:2" x14ac:dyDescent="0.2">
      <c r="B13400" s="27"/>
    </row>
    <row r="13401" spans="2:2" x14ac:dyDescent="0.2">
      <c r="B13401" s="27"/>
    </row>
    <row r="13402" spans="2:2" x14ac:dyDescent="0.2">
      <c r="B13402" s="27"/>
    </row>
    <row r="13403" spans="2:2" x14ac:dyDescent="0.2">
      <c r="B13403" s="27"/>
    </row>
    <row r="13404" spans="2:2" x14ac:dyDescent="0.2">
      <c r="B13404" s="27"/>
    </row>
    <row r="13405" spans="2:2" x14ac:dyDescent="0.2">
      <c r="B13405" s="27"/>
    </row>
    <row r="13406" spans="2:2" x14ac:dyDescent="0.2">
      <c r="B13406" s="27"/>
    </row>
    <row r="13407" spans="2:2" x14ac:dyDescent="0.2">
      <c r="B13407" s="27"/>
    </row>
    <row r="13408" spans="2:2" x14ac:dyDescent="0.2">
      <c r="B13408" s="27"/>
    </row>
    <row r="13409" spans="2:2" x14ac:dyDescent="0.2">
      <c r="B13409" s="27"/>
    </row>
    <row r="13410" spans="2:2" x14ac:dyDescent="0.2">
      <c r="B13410" s="27"/>
    </row>
    <row r="13411" spans="2:2" x14ac:dyDescent="0.2">
      <c r="B13411" s="27"/>
    </row>
    <row r="13412" spans="2:2" x14ac:dyDescent="0.2">
      <c r="B13412" s="27"/>
    </row>
    <row r="13413" spans="2:2" x14ac:dyDescent="0.2">
      <c r="B13413" s="27"/>
    </row>
    <row r="13414" spans="2:2" x14ac:dyDescent="0.2">
      <c r="B13414" s="27"/>
    </row>
    <row r="13415" spans="2:2" x14ac:dyDescent="0.2">
      <c r="B13415" s="27"/>
    </row>
    <row r="13416" spans="2:2" x14ac:dyDescent="0.2">
      <c r="B13416" s="27"/>
    </row>
    <row r="13417" spans="2:2" x14ac:dyDescent="0.2">
      <c r="B13417" s="27"/>
    </row>
    <row r="13418" spans="2:2" x14ac:dyDescent="0.2">
      <c r="B13418" s="27"/>
    </row>
    <row r="13419" spans="2:2" x14ac:dyDescent="0.2">
      <c r="B13419" s="27"/>
    </row>
    <row r="13420" spans="2:2" x14ac:dyDescent="0.2">
      <c r="B13420" s="27"/>
    </row>
    <row r="13421" spans="2:2" x14ac:dyDescent="0.2">
      <c r="B13421" s="27"/>
    </row>
    <row r="13422" spans="2:2" x14ac:dyDescent="0.2">
      <c r="B13422" s="27"/>
    </row>
    <row r="13423" spans="2:2" x14ac:dyDescent="0.2">
      <c r="B13423" s="27"/>
    </row>
    <row r="13424" spans="2:2" x14ac:dyDescent="0.2">
      <c r="B13424" s="27"/>
    </row>
    <row r="13425" spans="2:2" x14ac:dyDescent="0.2">
      <c r="B13425" s="27"/>
    </row>
    <row r="13426" spans="2:2" x14ac:dyDescent="0.2">
      <c r="B13426" s="27"/>
    </row>
    <row r="13427" spans="2:2" x14ac:dyDescent="0.2">
      <c r="B13427" s="27"/>
    </row>
    <row r="13428" spans="2:2" x14ac:dyDescent="0.2">
      <c r="B13428" s="27"/>
    </row>
    <row r="13429" spans="2:2" x14ac:dyDescent="0.2">
      <c r="B13429" s="27"/>
    </row>
    <row r="13430" spans="2:2" x14ac:dyDescent="0.2">
      <c r="B13430" s="27"/>
    </row>
    <row r="13431" spans="2:2" x14ac:dyDescent="0.2">
      <c r="B13431" s="27"/>
    </row>
    <row r="13432" spans="2:2" x14ac:dyDescent="0.2">
      <c r="B13432" s="27"/>
    </row>
    <row r="13433" spans="2:2" x14ac:dyDescent="0.2">
      <c r="B13433" s="27"/>
    </row>
    <row r="13434" spans="2:2" x14ac:dyDescent="0.2">
      <c r="B13434" s="27"/>
    </row>
    <row r="13435" spans="2:2" x14ac:dyDescent="0.2">
      <c r="B13435" s="27"/>
    </row>
    <row r="13436" spans="2:2" x14ac:dyDescent="0.2">
      <c r="B13436" s="27"/>
    </row>
    <row r="13437" spans="2:2" x14ac:dyDescent="0.2">
      <c r="B13437" s="27"/>
    </row>
    <row r="13438" spans="2:2" x14ac:dyDescent="0.2">
      <c r="B13438" s="27"/>
    </row>
    <row r="13439" spans="2:2" x14ac:dyDescent="0.2">
      <c r="B13439" s="27"/>
    </row>
    <row r="13440" spans="2:2" x14ac:dyDescent="0.2">
      <c r="B13440" s="27"/>
    </row>
    <row r="13441" spans="2:2" x14ac:dyDescent="0.2">
      <c r="B13441" s="27"/>
    </row>
    <row r="13442" spans="2:2" x14ac:dyDescent="0.2">
      <c r="B13442" s="27"/>
    </row>
    <row r="13443" spans="2:2" x14ac:dyDescent="0.2">
      <c r="B13443" s="27"/>
    </row>
    <row r="13444" spans="2:2" x14ac:dyDescent="0.2">
      <c r="B13444" s="27"/>
    </row>
    <row r="13445" spans="2:2" x14ac:dyDescent="0.2">
      <c r="B13445" s="27"/>
    </row>
    <row r="13446" spans="2:2" x14ac:dyDescent="0.2">
      <c r="B13446" s="27"/>
    </row>
    <row r="13447" spans="2:2" x14ac:dyDescent="0.2">
      <c r="B13447" s="27"/>
    </row>
    <row r="13448" spans="2:2" x14ac:dyDescent="0.2">
      <c r="B13448" s="27"/>
    </row>
    <row r="13449" spans="2:2" x14ac:dyDescent="0.2">
      <c r="B13449" s="27"/>
    </row>
    <row r="13450" spans="2:2" x14ac:dyDescent="0.2">
      <c r="B13450" s="27"/>
    </row>
    <row r="13451" spans="2:2" x14ac:dyDescent="0.2">
      <c r="B13451" s="27"/>
    </row>
    <row r="13452" spans="2:2" x14ac:dyDescent="0.2">
      <c r="B13452" s="27"/>
    </row>
    <row r="13453" spans="2:2" x14ac:dyDescent="0.2">
      <c r="B13453" s="27"/>
    </row>
    <row r="13454" spans="2:2" x14ac:dyDescent="0.2">
      <c r="B13454" s="27"/>
    </row>
    <row r="13455" spans="2:2" x14ac:dyDescent="0.2">
      <c r="B13455" s="27"/>
    </row>
    <row r="13456" spans="2:2" x14ac:dyDescent="0.2">
      <c r="B13456" s="27"/>
    </row>
    <row r="13457" spans="2:2" x14ac:dyDescent="0.2">
      <c r="B13457" s="27"/>
    </row>
    <row r="13458" spans="2:2" x14ac:dyDescent="0.2">
      <c r="B13458" s="27"/>
    </row>
    <row r="13459" spans="2:2" x14ac:dyDescent="0.2">
      <c r="B13459" s="27"/>
    </row>
    <row r="13460" spans="2:2" x14ac:dyDescent="0.2">
      <c r="B13460" s="27"/>
    </row>
    <row r="13461" spans="2:2" x14ac:dyDescent="0.2">
      <c r="B13461" s="27"/>
    </row>
    <row r="13462" spans="2:2" x14ac:dyDescent="0.2">
      <c r="B13462" s="27"/>
    </row>
    <row r="13463" spans="2:2" x14ac:dyDescent="0.2">
      <c r="B13463" s="27"/>
    </row>
    <row r="13464" spans="2:2" x14ac:dyDescent="0.2">
      <c r="B13464" s="27"/>
    </row>
    <row r="13465" spans="2:2" x14ac:dyDescent="0.2">
      <c r="B13465" s="27"/>
    </row>
    <row r="13466" spans="2:2" x14ac:dyDescent="0.2">
      <c r="B13466" s="27"/>
    </row>
    <row r="13467" spans="2:2" x14ac:dyDescent="0.2">
      <c r="B13467" s="27"/>
    </row>
    <row r="13468" spans="2:2" x14ac:dyDescent="0.2">
      <c r="B13468" s="27"/>
    </row>
    <row r="13469" spans="2:2" x14ac:dyDescent="0.2">
      <c r="B13469" s="27"/>
    </row>
    <row r="13470" spans="2:2" x14ac:dyDescent="0.2">
      <c r="B13470" s="27"/>
    </row>
    <row r="13471" spans="2:2" x14ac:dyDescent="0.2">
      <c r="B13471" s="27"/>
    </row>
    <row r="13472" spans="2:2" x14ac:dyDescent="0.2">
      <c r="B13472" s="27"/>
    </row>
    <row r="13473" spans="2:2" x14ac:dyDescent="0.2">
      <c r="B13473" s="27"/>
    </row>
    <row r="13474" spans="2:2" x14ac:dyDescent="0.2">
      <c r="B13474" s="27"/>
    </row>
    <row r="13475" spans="2:2" x14ac:dyDescent="0.2">
      <c r="B13475" s="27"/>
    </row>
    <row r="13476" spans="2:2" x14ac:dyDescent="0.2">
      <c r="B13476" s="27"/>
    </row>
    <row r="13477" spans="2:2" x14ac:dyDescent="0.2">
      <c r="B13477" s="27"/>
    </row>
    <row r="13478" spans="2:2" x14ac:dyDescent="0.2">
      <c r="B13478" s="27"/>
    </row>
    <row r="13479" spans="2:2" x14ac:dyDescent="0.2">
      <c r="B13479" s="27"/>
    </row>
    <row r="13480" spans="2:2" x14ac:dyDescent="0.2">
      <c r="B13480" s="27"/>
    </row>
    <row r="13481" spans="2:2" x14ac:dyDescent="0.2">
      <c r="B13481" s="27"/>
    </row>
    <row r="13482" spans="2:2" x14ac:dyDescent="0.2">
      <c r="B13482" s="27"/>
    </row>
    <row r="13483" spans="2:2" x14ac:dyDescent="0.2">
      <c r="B13483" s="27"/>
    </row>
    <row r="13484" spans="2:2" x14ac:dyDescent="0.2">
      <c r="B13484" s="27"/>
    </row>
    <row r="13485" spans="2:2" x14ac:dyDescent="0.2">
      <c r="B13485" s="27"/>
    </row>
    <row r="13486" spans="2:2" x14ac:dyDescent="0.2">
      <c r="B13486" s="27"/>
    </row>
    <row r="13487" spans="2:2" x14ac:dyDescent="0.2">
      <c r="B13487" s="27"/>
    </row>
    <row r="13488" spans="2:2" x14ac:dyDescent="0.2">
      <c r="B13488" s="27"/>
    </row>
    <row r="13489" spans="2:2" x14ac:dyDescent="0.2">
      <c r="B13489" s="27"/>
    </row>
    <row r="13490" spans="2:2" x14ac:dyDescent="0.2">
      <c r="B13490" s="27"/>
    </row>
    <row r="13491" spans="2:2" x14ac:dyDescent="0.2">
      <c r="B13491" s="27"/>
    </row>
    <row r="13492" spans="2:2" x14ac:dyDescent="0.2">
      <c r="B13492" s="27"/>
    </row>
    <row r="13493" spans="2:2" x14ac:dyDescent="0.2">
      <c r="B13493" s="27"/>
    </row>
    <row r="13494" spans="2:2" x14ac:dyDescent="0.2">
      <c r="B13494" s="27"/>
    </row>
    <row r="13495" spans="2:2" x14ac:dyDescent="0.2">
      <c r="B13495" s="27"/>
    </row>
    <row r="13496" spans="2:2" x14ac:dyDescent="0.2">
      <c r="B13496" s="27"/>
    </row>
    <row r="13497" spans="2:2" x14ac:dyDescent="0.2">
      <c r="B13497" s="27"/>
    </row>
    <row r="13498" spans="2:2" x14ac:dyDescent="0.2">
      <c r="B13498" s="27"/>
    </row>
    <row r="13499" spans="2:2" x14ac:dyDescent="0.2">
      <c r="B13499" s="27"/>
    </row>
    <row r="13500" spans="2:2" x14ac:dyDescent="0.2">
      <c r="B13500" s="27"/>
    </row>
    <row r="13501" spans="2:2" x14ac:dyDescent="0.2">
      <c r="B13501" s="27"/>
    </row>
    <row r="13502" spans="2:2" x14ac:dyDescent="0.2">
      <c r="B13502" s="27"/>
    </row>
    <row r="13503" spans="2:2" x14ac:dyDescent="0.2">
      <c r="B13503" s="27"/>
    </row>
    <row r="13504" spans="2:2" x14ac:dyDescent="0.2">
      <c r="B13504" s="27"/>
    </row>
    <row r="13505" spans="2:2" x14ac:dyDescent="0.2">
      <c r="B13505" s="27"/>
    </row>
    <row r="13506" spans="2:2" x14ac:dyDescent="0.2">
      <c r="B13506" s="27"/>
    </row>
    <row r="13507" spans="2:2" x14ac:dyDescent="0.2">
      <c r="B13507" s="27"/>
    </row>
    <row r="13508" spans="2:2" x14ac:dyDescent="0.2">
      <c r="B13508" s="27"/>
    </row>
    <row r="13509" spans="2:2" x14ac:dyDescent="0.2">
      <c r="B13509" s="27"/>
    </row>
    <row r="13510" spans="2:2" x14ac:dyDescent="0.2">
      <c r="B13510" s="27"/>
    </row>
    <row r="13511" spans="2:2" x14ac:dyDescent="0.2">
      <c r="B13511" s="27"/>
    </row>
    <row r="13512" spans="2:2" x14ac:dyDescent="0.2">
      <c r="B13512" s="27"/>
    </row>
    <row r="13513" spans="2:2" x14ac:dyDescent="0.2">
      <c r="B13513" s="27"/>
    </row>
    <row r="13514" spans="2:2" x14ac:dyDescent="0.2">
      <c r="B13514" s="27"/>
    </row>
    <row r="13515" spans="2:2" x14ac:dyDescent="0.2">
      <c r="B13515" s="27"/>
    </row>
    <row r="13516" spans="2:2" x14ac:dyDescent="0.2">
      <c r="B13516" s="27"/>
    </row>
    <row r="13517" spans="2:2" x14ac:dyDescent="0.2">
      <c r="B13517" s="27"/>
    </row>
    <row r="13518" spans="2:2" x14ac:dyDescent="0.2">
      <c r="B13518" s="27"/>
    </row>
    <row r="13519" spans="2:2" x14ac:dyDescent="0.2">
      <c r="B13519" s="27"/>
    </row>
    <row r="13520" spans="2:2" x14ac:dyDescent="0.2">
      <c r="B13520" s="27"/>
    </row>
    <row r="13521" spans="2:2" x14ac:dyDescent="0.2">
      <c r="B13521" s="27"/>
    </row>
    <row r="13522" spans="2:2" x14ac:dyDescent="0.2">
      <c r="B13522" s="27"/>
    </row>
    <row r="13523" spans="2:2" x14ac:dyDescent="0.2">
      <c r="B13523" s="27"/>
    </row>
    <row r="13524" spans="2:2" x14ac:dyDescent="0.2">
      <c r="B13524" s="27"/>
    </row>
    <row r="13525" spans="2:2" x14ac:dyDescent="0.2">
      <c r="B13525" s="27"/>
    </row>
    <row r="13526" spans="2:2" x14ac:dyDescent="0.2">
      <c r="B13526" s="27"/>
    </row>
    <row r="13527" spans="2:2" x14ac:dyDescent="0.2">
      <c r="B13527" s="27"/>
    </row>
    <row r="13528" spans="2:2" x14ac:dyDescent="0.2">
      <c r="B13528" s="27"/>
    </row>
    <row r="13529" spans="2:2" x14ac:dyDescent="0.2">
      <c r="B13529" s="27"/>
    </row>
    <row r="13530" spans="2:2" x14ac:dyDescent="0.2">
      <c r="B13530" s="27"/>
    </row>
    <row r="13531" spans="2:2" x14ac:dyDescent="0.2">
      <c r="B13531" s="27"/>
    </row>
    <row r="13532" spans="2:2" x14ac:dyDescent="0.2">
      <c r="B13532" s="27"/>
    </row>
    <row r="13533" spans="2:2" x14ac:dyDescent="0.2">
      <c r="B13533" s="27"/>
    </row>
    <row r="13534" spans="2:2" x14ac:dyDescent="0.2">
      <c r="B13534" s="27"/>
    </row>
    <row r="13535" spans="2:2" x14ac:dyDescent="0.2">
      <c r="B13535" s="27"/>
    </row>
    <row r="13536" spans="2:2" x14ac:dyDescent="0.2">
      <c r="B13536" s="27"/>
    </row>
    <row r="13537" spans="2:2" x14ac:dyDescent="0.2">
      <c r="B13537" s="27"/>
    </row>
    <row r="13538" spans="2:2" x14ac:dyDescent="0.2">
      <c r="B13538" s="27"/>
    </row>
    <row r="13539" spans="2:2" x14ac:dyDescent="0.2">
      <c r="B13539" s="27"/>
    </row>
    <row r="13540" spans="2:2" x14ac:dyDescent="0.2">
      <c r="B13540" s="27"/>
    </row>
    <row r="13541" spans="2:2" x14ac:dyDescent="0.2">
      <c r="B13541" s="27"/>
    </row>
    <row r="13542" spans="2:2" x14ac:dyDescent="0.2">
      <c r="B13542" s="27"/>
    </row>
    <row r="13543" spans="2:2" x14ac:dyDescent="0.2">
      <c r="B13543" s="27"/>
    </row>
    <row r="13544" spans="2:2" x14ac:dyDescent="0.2">
      <c r="B13544" s="27"/>
    </row>
    <row r="13545" spans="2:2" x14ac:dyDescent="0.2">
      <c r="B13545" s="27"/>
    </row>
    <row r="13546" spans="2:2" x14ac:dyDescent="0.2">
      <c r="B13546" s="27"/>
    </row>
    <row r="13547" spans="2:2" x14ac:dyDescent="0.2">
      <c r="B13547" s="27"/>
    </row>
    <row r="13548" spans="2:2" x14ac:dyDescent="0.2">
      <c r="B13548" s="27"/>
    </row>
    <row r="13549" spans="2:2" x14ac:dyDescent="0.2">
      <c r="B13549" s="27"/>
    </row>
    <row r="13550" spans="2:2" x14ac:dyDescent="0.2">
      <c r="B13550" s="27"/>
    </row>
    <row r="13551" spans="2:2" x14ac:dyDescent="0.2">
      <c r="B13551" s="27"/>
    </row>
    <row r="13552" spans="2:2" x14ac:dyDescent="0.2">
      <c r="B13552" s="27"/>
    </row>
    <row r="13553" spans="2:2" x14ac:dyDescent="0.2">
      <c r="B13553" s="27"/>
    </row>
    <row r="13554" spans="2:2" x14ac:dyDescent="0.2">
      <c r="B13554" s="27"/>
    </row>
    <row r="13555" spans="2:2" x14ac:dyDescent="0.2">
      <c r="B13555" s="27"/>
    </row>
    <row r="13556" spans="2:2" x14ac:dyDescent="0.2">
      <c r="B13556" s="27"/>
    </row>
    <row r="13557" spans="2:2" x14ac:dyDescent="0.2">
      <c r="B13557" s="27"/>
    </row>
    <row r="13558" spans="2:2" x14ac:dyDescent="0.2">
      <c r="B13558" s="27"/>
    </row>
    <row r="13559" spans="2:2" x14ac:dyDescent="0.2">
      <c r="B13559" s="27"/>
    </row>
    <row r="13560" spans="2:2" x14ac:dyDescent="0.2">
      <c r="B13560" s="27"/>
    </row>
    <row r="13561" spans="2:2" x14ac:dyDescent="0.2">
      <c r="B13561" s="27"/>
    </row>
    <row r="13562" spans="2:2" x14ac:dyDescent="0.2">
      <c r="B13562" s="27"/>
    </row>
    <row r="13563" spans="2:2" x14ac:dyDescent="0.2">
      <c r="B13563" s="27"/>
    </row>
    <row r="13564" spans="2:2" x14ac:dyDescent="0.2">
      <c r="B13564" s="27"/>
    </row>
    <row r="13565" spans="2:2" x14ac:dyDescent="0.2">
      <c r="B13565" s="27"/>
    </row>
    <row r="13566" spans="2:2" x14ac:dyDescent="0.2">
      <c r="B13566" s="27"/>
    </row>
    <row r="13567" spans="2:2" x14ac:dyDescent="0.2">
      <c r="B13567" s="27"/>
    </row>
    <row r="13568" spans="2:2" x14ac:dyDescent="0.2">
      <c r="B13568" s="27"/>
    </row>
    <row r="13569" spans="2:2" x14ac:dyDescent="0.2">
      <c r="B13569" s="27"/>
    </row>
    <row r="13570" spans="2:2" x14ac:dyDescent="0.2">
      <c r="B13570" s="27"/>
    </row>
    <row r="13571" spans="2:2" x14ac:dyDescent="0.2">
      <c r="B13571" s="27"/>
    </row>
    <row r="13572" spans="2:2" x14ac:dyDescent="0.2">
      <c r="B13572" s="27"/>
    </row>
    <row r="13573" spans="2:2" x14ac:dyDescent="0.2">
      <c r="B13573" s="27"/>
    </row>
    <row r="13574" spans="2:2" x14ac:dyDescent="0.2">
      <c r="B13574" s="27"/>
    </row>
    <row r="13575" spans="2:2" x14ac:dyDescent="0.2">
      <c r="B13575" s="27"/>
    </row>
    <row r="13576" spans="2:2" x14ac:dyDescent="0.2">
      <c r="B13576" s="27"/>
    </row>
    <row r="13577" spans="2:2" x14ac:dyDescent="0.2">
      <c r="B13577" s="27"/>
    </row>
    <row r="13578" spans="2:2" x14ac:dyDescent="0.2">
      <c r="B13578" s="27"/>
    </row>
    <row r="13579" spans="2:2" x14ac:dyDescent="0.2">
      <c r="B13579" s="27"/>
    </row>
    <row r="13580" spans="2:2" x14ac:dyDescent="0.2">
      <c r="B13580" s="27"/>
    </row>
    <row r="13581" spans="2:2" x14ac:dyDescent="0.2">
      <c r="B13581" s="27"/>
    </row>
    <row r="13582" spans="2:2" x14ac:dyDescent="0.2">
      <c r="B13582" s="27"/>
    </row>
    <row r="13583" spans="2:2" x14ac:dyDescent="0.2">
      <c r="B13583" s="27"/>
    </row>
    <row r="13584" spans="2:2" x14ac:dyDescent="0.2">
      <c r="B13584" s="27"/>
    </row>
    <row r="13585" spans="2:2" x14ac:dyDescent="0.2">
      <c r="B13585" s="27"/>
    </row>
    <row r="13586" spans="2:2" x14ac:dyDescent="0.2">
      <c r="B13586" s="27"/>
    </row>
    <row r="13587" spans="2:2" x14ac:dyDescent="0.2">
      <c r="B13587" s="27"/>
    </row>
    <row r="13588" spans="2:2" x14ac:dyDescent="0.2">
      <c r="B13588" s="27"/>
    </row>
    <row r="13589" spans="2:2" x14ac:dyDescent="0.2">
      <c r="B13589" s="27"/>
    </row>
    <row r="13590" spans="2:2" x14ac:dyDescent="0.2">
      <c r="B13590" s="27"/>
    </row>
    <row r="13591" spans="2:2" x14ac:dyDescent="0.2">
      <c r="B13591" s="27"/>
    </row>
    <row r="13592" spans="2:2" x14ac:dyDescent="0.2">
      <c r="B13592" s="27"/>
    </row>
    <row r="13593" spans="2:2" x14ac:dyDescent="0.2">
      <c r="B13593" s="27"/>
    </row>
    <row r="13594" spans="2:2" x14ac:dyDescent="0.2">
      <c r="B13594" s="27"/>
    </row>
    <row r="13595" spans="2:2" x14ac:dyDescent="0.2">
      <c r="B13595" s="27"/>
    </row>
    <row r="13596" spans="2:2" x14ac:dyDescent="0.2">
      <c r="B13596" s="27"/>
    </row>
    <row r="13597" spans="2:2" x14ac:dyDescent="0.2">
      <c r="B13597" s="27"/>
    </row>
    <row r="13598" spans="2:2" x14ac:dyDescent="0.2">
      <c r="B13598" s="27"/>
    </row>
    <row r="13599" spans="2:2" x14ac:dyDescent="0.2">
      <c r="B13599" s="27"/>
    </row>
    <row r="13600" spans="2:2" x14ac:dyDescent="0.2">
      <c r="B13600" s="27"/>
    </row>
    <row r="13601" spans="2:2" x14ac:dyDescent="0.2">
      <c r="B13601" s="27"/>
    </row>
    <row r="13602" spans="2:2" x14ac:dyDescent="0.2">
      <c r="B13602" s="27"/>
    </row>
    <row r="13603" spans="2:2" x14ac:dyDescent="0.2">
      <c r="B13603" s="27"/>
    </row>
    <row r="13604" spans="2:2" x14ac:dyDescent="0.2">
      <c r="B13604" s="27"/>
    </row>
    <row r="13605" spans="2:2" x14ac:dyDescent="0.2">
      <c r="B13605" s="27"/>
    </row>
    <row r="13606" spans="2:2" x14ac:dyDescent="0.2">
      <c r="B13606" s="27"/>
    </row>
    <row r="13607" spans="2:2" x14ac:dyDescent="0.2">
      <c r="B13607" s="27"/>
    </row>
    <row r="13608" spans="2:2" x14ac:dyDescent="0.2">
      <c r="B13608" s="27"/>
    </row>
    <row r="13609" spans="2:2" x14ac:dyDescent="0.2">
      <c r="B13609" s="27"/>
    </row>
    <row r="13610" spans="2:2" x14ac:dyDescent="0.2">
      <c r="B13610" s="27"/>
    </row>
    <row r="13611" spans="2:2" x14ac:dyDescent="0.2">
      <c r="B13611" s="27"/>
    </row>
    <row r="13612" spans="2:2" x14ac:dyDescent="0.2">
      <c r="B13612" s="27"/>
    </row>
    <row r="13613" spans="2:2" x14ac:dyDescent="0.2">
      <c r="B13613" s="27"/>
    </row>
    <row r="13614" spans="2:2" x14ac:dyDescent="0.2">
      <c r="B13614" s="27"/>
    </row>
    <row r="13615" spans="2:2" x14ac:dyDescent="0.2">
      <c r="B13615" s="27"/>
    </row>
    <row r="13616" spans="2:2" x14ac:dyDescent="0.2">
      <c r="B13616" s="27"/>
    </row>
    <row r="13617" spans="2:2" x14ac:dyDescent="0.2">
      <c r="B13617" s="27"/>
    </row>
    <row r="13618" spans="2:2" x14ac:dyDescent="0.2">
      <c r="B13618" s="27"/>
    </row>
    <row r="13619" spans="2:2" x14ac:dyDescent="0.2">
      <c r="B13619" s="27"/>
    </row>
    <row r="13620" spans="2:2" x14ac:dyDescent="0.2">
      <c r="B13620" s="27"/>
    </row>
    <row r="13621" spans="2:2" x14ac:dyDescent="0.2">
      <c r="B13621" s="27"/>
    </row>
    <row r="13622" spans="2:2" x14ac:dyDescent="0.2">
      <c r="B13622" s="27"/>
    </row>
    <row r="13623" spans="2:2" x14ac:dyDescent="0.2">
      <c r="B13623" s="27"/>
    </row>
    <row r="13624" spans="2:2" x14ac:dyDescent="0.2">
      <c r="B13624" s="27"/>
    </row>
    <row r="13625" spans="2:2" x14ac:dyDescent="0.2">
      <c r="B13625" s="27"/>
    </row>
    <row r="13626" spans="2:2" x14ac:dyDescent="0.2">
      <c r="B13626" s="27"/>
    </row>
    <row r="13627" spans="2:2" x14ac:dyDescent="0.2">
      <c r="B13627" s="27"/>
    </row>
    <row r="13628" spans="2:2" x14ac:dyDescent="0.2">
      <c r="B13628" s="27"/>
    </row>
    <row r="13629" spans="2:2" x14ac:dyDescent="0.2">
      <c r="B13629" s="27"/>
    </row>
    <row r="13630" spans="2:2" x14ac:dyDescent="0.2">
      <c r="B13630" s="27"/>
    </row>
    <row r="13631" spans="2:2" x14ac:dyDescent="0.2">
      <c r="B13631" s="27"/>
    </row>
    <row r="13632" spans="2:2" x14ac:dyDescent="0.2">
      <c r="B13632" s="27"/>
    </row>
    <row r="13633" spans="2:2" x14ac:dyDescent="0.2">
      <c r="B13633" s="27"/>
    </row>
    <row r="13634" spans="2:2" x14ac:dyDescent="0.2">
      <c r="B13634" s="27"/>
    </row>
    <row r="13635" spans="2:2" x14ac:dyDescent="0.2">
      <c r="B13635" s="27"/>
    </row>
    <row r="13636" spans="2:2" x14ac:dyDescent="0.2">
      <c r="B13636" s="27"/>
    </row>
    <row r="13637" spans="2:2" x14ac:dyDescent="0.2">
      <c r="B13637" s="27"/>
    </row>
    <row r="13638" spans="2:2" x14ac:dyDescent="0.2">
      <c r="B13638" s="27"/>
    </row>
    <row r="13639" spans="2:2" x14ac:dyDescent="0.2">
      <c r="B13639" s="27"/>
    </row>
    <row r="13640" spans="2:2" x14ac:dyDescent="0.2">
      <c r="B13640" s="27"/>
    </row>
    <row r="13641" spans="2:2" x14ac:dyDescent="0.2">
      <c r="B13641" s="27"/>
    </row>
    <row r="13642" spans="2:2" x14ac:dyDescent="0.2">
      <c r="B13642" s="27"/>
    </row>
    <row r="13643" spans="2:2" x14ac:dyDescent="0.2">
      <c r="B13643" s="27"/>
    </row>
    <row r="13644" spans="2:2" x14ac:dyDescent="0.2">
      <c r="B13644" s="27"/>
    </row>
    <row r="13645" spans="2:2" x14ac:dyDescent="0.2">
      <c r="B13645" s="27"/>
    </row>
    <row r="13646" spans="2:2" x14ac:dyDescent="0.2">
      <c r="B13646" s="27"/>
    </row>
    <row r="13647" spans="2:2" x14ac:dyDescent="0.2">
      <c r="B13647" s="27"/>
    </row>
    <row r="13648" spans="2:2" x14ac:dyDescent="0.2">
      <c r="B13648" s="27"/>
    </row>
    <row r="13649" spans="2:2" x14ac:dyDescent="0.2">
      <c r="B13649" s="27"/>
    </row>
    <row r="13650" spans="2:2" x14ac:dyDescent="0.2">
      <c r="B13650" s="27"/>
    </row>
    <row r="13651" spans="2:2" x14ac:dyDescent="0.2">
      <c r="B13651" s="27"/>
    </row>
    <row r="13652" spans="2:2" x14ac:dyDescent="0.2">
      <c r="B13652" s="27"/>
    </row>
    <row r="13653" spans="2:2" x14ac:dyDescent="0.2">
      <c r="B13653" s="27"/>
    </row>
    <row r="13654" spans="2:2" x14ac:dyDescent="0.2">
      <c r="B13654" s="27"/>
    </row>
    <row r="13655" spans="2:2" x14ac:dyDescent="0.2">
      <c r="B13655" s="27"/>
    </row>
    <row r="13656" spans="2:2" x14ac:dyDescent="0.2">
      <c r="B13656" s="27"/>
    </row>
    <row r="13657" spans="2:2" x14ac:dyDescent="0.2">
      <c r="B13657" s="27"/>
    </row>
    <row r="13658" spans="2:2" x14ac:dyDescent="0.2">
      <c r="B13658" s="27"/>
    </row>
    <row r="13659" spans="2:2" x14ac:dyDescent="0.2">
      <c r="B13659" s="27"/>
    </row>
    <row r="13660" spans="2:2" x14ac:dyDescent="0.2">
      <c r="B13660" s="27"/>
    </row>
    <row r="13661" spans="2:2" x14ac:dyDescent="0.2">
      <c r="B13661" s="27"/>
    </row>
    <row r="13662" spans="2:2" x14ac:dyDescent="0.2">
      <c r="B13662" s="27"/>
    </row>
    <row r="13663" spans="2:2" x14ac:dyDescent="0.2">
      <c r="B13663" s="27"/>
    </row>
    <row r="13664" spans="2:2" x14ac:dyDescent="0.2">
      <c r="B13664" s="27"/>
    </row>
    <row r="13665" spans="2:2" x14ac:dyDescent="0.2">
      <c r="B13665" s="27"/>
    </row>
    <row r="13666" spans="2:2" x14ac:dyDescent="0.2">
      <c r="B13666" s="27"/>
    </row>
    <row r="13667" spans="2:2" x14ac:dyDescent="0.2">
      <c r="B13667" s="27"/>
    </row>
    <row r="13668" spans="2:2" x14ac:dyDescent="0.2">
      <c r="B13668" s="27"/>
    </row>
    <row r="13669" spans="2:2" x14ac:dyDescent="0.2">
      <c r="B13669" s="27"/>
    </row>
    <row r="13670" spans="2:2" x14ac:dyDescent="0.2">
      <c r="B13670" s="27"/>
    </row>
    <row r="13671" spans="2:2" x14ac:dyDescent="0.2">
      <c r="B13671" s="27"/>
    </row>
    <row r="13672" spans="2:2" x14ac:dyDescent="0.2">
      <c r="B13672" s="27"/>
    </row>
    <row r="13673" spans="2:2" x14ac:dyDescent="0.2">
      <c r="B13673" s="27"/>
    </row>
    <row r="13674" spans="2:2" x14ac:dyDescent="0.2">
      <c r="B13674" s="27"/>
    </row>
    <row r="13675" spans="2:2" x14ac:dyDescent="0.2">
      <c r="B13675" s="27"/>
    </row>
    <row r="13676" spans="2:2" x14ac:dyDescent="0.2">
      <c r="B13676" s="27"/>
    </row>
    <row r="13677" spans="2:2" x14ac:dyDescent="0.2">
      <c r="B13677" s="27"/>
    </row>
    <row r="13678" spans="2:2" x14ac:dyDescent="0.2">
      <c r="B13678" s="27"/>
    </row>
    <row r="13679" spans="2:2" x14ac:dyDescent="0.2">
      <c r="B13679" s="27"/>
    </row>
    <row r="13680" spans="2:2" x14ac:dyDescent="0.2">
      <c r="B13680" s="27"/>
    </row>
    <row r="13681" spans="2:2" x14ac:dyDescent="0.2">
      <c r="B13681" s="27"/>
    </row>
    <row r="13682" spans="2:2" x14ac:dyDescent="0.2">
      <c r="B13682" s="27"/>
    </row>
    <row r="13683" spans="2:2" x14ac:dyDescent="0.2">
      <c r="B13683" s="27"/>
    </row>
    <row r="13684" spans="2:2" x14ac:dyDescent="0.2">
      <c r="B13684" s="27"/>
    </row>
    <row r="13685" spans="2:2" x14ac:dyDescent="0.2">
      <c r="B13685" s="27"/>
    </row>
    <row r="13686" spans="2:2" x14ac:dyDescent="0.2">
      <c r="B13686" s="27"/>
    </row>
    <row r="13687" spans="2:2" x14ac:dyDescent="0.2">
      <c r="B13687" s="27"/>
    </row>
    <row r="13688" spans="2:2" x14ac:dyDescent="0.2">
      <c r="B13688" s="27"/>
    </row>
    <row r="13689" spans="2:2" x14ac:dyDescent="0.2">
      <c r="B13689" s="27"/>
    </row>
    <row r="13690" spans="2:2" x14ac:dyDescent="0.2">
      <c r="B13690" s="27"/>
    </row>
    <row r="13691" spans="2:2" x14ac:dyDescent="0.2">
      <c r="B13691" s="27"/>
    </row>
    <row r="13692" spans="2:2" x14ac:dyDescent="0.2">
      <c r="B13692" s="27"/>
    </row>
    <row r="13693" spans="2:2" x14ac:dyDescent="0.2">
      <c r="B13693" s="27"/>
    </row>
    <row r="13694" spans="2:2" x14ac:dyDescent="0.2">
      <c r="B13694" s="27"/>
    </row>
    <row r="13695" spans="2:2" x14ac:dyDescent="0.2">
      <c r="B13695" s="27"/>
    </row>
    <row r="13696" spans="2:2" x14ac:dyDescent="0.2">
      <c r="B13696" s="27"/>
    </row>
    <row r="13697" spans="2:2" x14ac:dyDescent="0.2">
      <c r="B13697" s="27"/>
    </row>
    <row r="13698" spans="2:2" x14ac:dyDescent="0.2">
      <c r="B13698" s="27"/>
    </row>
    <row r="13699" spans="2:2" x14ac:dyDescent="0.2">
      <c r="B13699" s="27"/>
    </row>
    <row r="13700" spans="2:2" x14ac:dyDescent="0.2">
      <c r="B13700" s="27"/>
    </row>
    <row r="13701" spans="2:2" x14ac:dyDescent="0.2">
      <c r="B13701" s="27"/>
    </row>
    <row r="13702" spans="2:2" x14ac:dyDescent="0.2">
      <c r="B13702" s="27"/>
    </row>
    <row r="13703" spans="2:2" x14ac:dyDescent="0.2">
      <c r="B13703" s="27"/>
    </row>
    <row r="13704" spans="2:2" x14ac:dyDescent="0.2">
      <c r="B13704" s="27"/>
    </row>
    <row r="13705" spans="2:2" x14ac:dyDescent="0.2">
      <c r="B13705" s="27"/>
    </row>
    <row r="13706" spans="2:2" x14ac:dyDescent="0.2">
      <c r="B13706" s="27"/>
    </row>
    <row r="13707" spans="2:2" x14ac:dyDescent="0.2">
      <c r="B13707" s="27"/>
    </row>
    <row r="13708" spans="2:2" x14ac:dyDescent="0.2">
      <c r="B13708" s="27"/>
    </row>
    <row r="13709" spans="2:2" x14ac:dyDescent="0.2">
      <c r="B13709" s="27"/>
    </row>
    <row r="13710" spans="2:2" x14ac:dyDescent="0.2">
      <c r="B13710" s="27"/>
    </row>
    <row r="13711" spans="2:2" x14ac:dyDescent="0.2">
      <c r="B13711" s="27"/>
    </row>
    <row r="13712" spans="2:2" x14ac:dyDescent="0.2">
      <c r="B13712" s="27"/>
    </row>
    <row r="13713" spans="2:2" x14ac:dyDescent="0.2">
      <c r="B13713" s="27"/>
    </row>
    <row r="13714" spans="2:2" x14ac:dyDescent="0.2">
      <c r="B13714" s="27"/>
    </row>
    <row r="13715" spans="2:2" x14ac:dyDescent="0.2">
      <c r="B13715" s="27"/>
    </row>
    <row r="13716" spans="2:2" x14ac:dyDescent="0.2">
      <c r="B13716" s="27"/>
    </row>
    <row r="13717" spans="2:2" x14ac:dyDescent="0.2">
      <c r="B13717" s="27"/>
    </row>
    <row r="13718" spans="2:2" x14ac:dyDescent="0.2">
      <c r="B13718" s="27"/>
    </row>
    <row r="13719" spans="2:2" x14ac:dyDescent="0.2">
      <c r="B13719" s="27"/>
    </row>
    <row r="13720" spans="2:2" x14ac:dyDescent="0.2">
      <c r="B13720" s="27"/>
    </row>
    <row r="13721" spans="2:2" x14ac:dyDescent="0.2">
      <c r="B13721" s="27"/>
    </row>
    <row r="13722" spans="2:2" x14ac:dyDescent="0.2">
      <c r="B13722" s="27"/>
    </row>
    <row r="13723" spans="2:2" x14ac:dyDescent="0.2">
      <c r="B13723" s="27"/>
    </row>
    <row r="13724" spans="2:2" x14ac:dyDescent="0.2">
      <c r="B13724" s="27"/>
    </row>
    <row r="13725" spans="2:2" x14ac:dyDescent="0.2">
      <c r="B13725" s="27"/>
    </row>
    <row r="13726" spans="2:2" x14ac:dyDescent="0.2">
      <c r="B13726" s="27"/>
    </row>
    <row r="13727" spans="2:2" x14ac:dyDescent="0.2">
      <c r="B13727" s="27"/>
    </row>
    <row r="13728" spans="2:2" x14ac:dyDescent="0.2">
      <c r="B13728" s="27"/>
    </row>
    <row r="13729" spans="2:2" x14ac:dyDescent="0.2">
      <c r="B13729" s="27"/>
    </row>
    <row r="13730" spans="2:2" x14ac:dyDescent="0.2">
      <c r="B13730" s="27"/>
    </row>
    <row r="13731" spans="2:2" x14ac:dyDescent="0.2">
      <c r="B13731" s="27"/>
    </row>
    <row r="13732" spans="2:2" x14ac:dyDescent="0.2">
      <c r="B13732" s="27"/>
    </row>
    <row r="13733" spans="2:2" x14ac:dyDescent="0.2">
      <c r="B13733" s="27"/>
    </row>
    <row r="13734" spans="2:2" x14ac:dyDescent="0.2">
      <c r="B13734" s="27"/>
    </row>
    <row r="13735" spans="2:2" x14ac:dyDescent="0.2">
      <c r="B13735" s="27"/>
    </row>
    <row r="13736" spans="2:2" x14ac:dyDescent="0.2">
      <c r="B13736" s="27"/>
    </row>
    <row r="13737" spans="2:2" x14ac:dyDescent="0.2">
      <c r="B13737" s="27"/>
    </row>
    <row r="13738" spans="2:2" x14ac:dyDescent="0.2">
      <c r="B13738" s="27"/>
    </row>
    <row r="13739" spans="2:2" x14ac:dyDescent="0.2">
      <c r="B13739" s="27"/>
    </row>
    <row r="13740" spans="2:2" x14ac:dyDescent="0.2">
      <c r="B13740" s="27"/>
    </row>
    <row r="13741" spans="2:2" x14ac:dyDescent="0.2">
      <c r="B13741" s="27"/>
    </row>
    <row r="13742" spans="2:2" x14ac:dyDescent="0.2">
      <c r="B13742" s="27"/>
    </row>
    <row r="13743" spans="2:2" x14ac:dyDescent="0.2">
      <c r="B13743" s="27"/>
    </row>
    <row r="13744" spans="2:2" x14ac:dyDescent="0.2">
      <c r="B13744" s="27"/>
    </row>
    <row r="13745" spans="2:2" x14ac:dyDescent="0.2">
      <c r="B13745" s="27"/>
    </row>
    <row r="13746" spans="2:2" x14ac:dyDescent="0.2">
      <c r="B13746" s="27"/>
    </row>
    <row r="13747" spans="2:2" x14ac:dyDescent="0.2">
      <c r="B13747" s="27"/>
    </row>
    <row r="13748" spans="2:2" x14ac:dyDescent="0.2">
      <c r="B13748" s="27"/>
    </row>
    <row r="13749" spans="2:2" x14ac:dyDescent="0.2">
      <c r="B13749" s="27"/>
    </row>
    <row r="13750" spans="2:2" x14ac:dyDescent="0.2">
      <c r="B13750" s="27"/>
    </row>
    <row r="13751" spans="2:2" x14ac:dyDescent="0.2">
      <c r="B13751" s="27"/>
    </row>
    <row r="13752" spans="2:2" x14ac:dyDescent="0.2">
      <c r="B13752" s="27"/>
    </row>
    <row r="13753" spans="2:2" x14ac:dyDescent="0.2">
      <c r="B13753" s="27"/>
    </row>
    <row r="13754" spans="2:2" x14ac:dyDescent="0.2">
      <c r="B13754" s="27"/>
    </row>
    <row r="13755" spans="2:2" x14ac:dyDescent="0.2">
      <c r="B13755" s="27"/>
    </row>
    <row r="13756" spans="2:2" x14ac:dyDescent="0.2">
      <c r="B13756" s="27"/>
    </row>
    <row r="13757" spans="2:2" x14ac:dyDescent="0.2">
      <c r="B13757" s="27"/>
    </row>
    <row r="13758" spans="2:2" x14ac:dyDescent="0.2">
      <c r="B13758" s="27"/>
    </row>
    <row r="13759" spans="2:2" x14ac:dyDescent="0.2">
      <c r="B13759" s="27"/>
    </row>
    <row r="13760" spans="2:2" x14ac:dyDescent="0.2">
      <c r="B13760" s="27"/>
    </row>
    <row r="13761" spans="2:2" x14ac:dyDescent="0.2">
      <c r="B13761" s="27"/>
    </row>
    <row r="13762" spans="2:2" x14ac:dyDescent="0.2">
      <c r="B13762" s="27"/>
    </row>
    <row r="13763" spans="2:2" x14ac:dyDescent="0.2">
      <c r="B13763" s="27"/>
    </row>
    <row r="13764" spans="2:2" x14ac:dyDescent="0.2">
      <c r="B13764" s="27"/>
    </row>
    <row r="13765" spans="2:2" x14ac:dyDescent="0.2">
      <c r="B13765" s="27"/>
    </row>
    <row r="13766" spans="2:2" x14ac:dyDescent="0.2">
      <c r="B13766" s="27"/>
    </row>
    <row r="13767" spans="2:2" x14ac:dyDescent="0.2">
      <c r="B13767" s="27"/>
    </row>
    <row r="13768" spans="2:2" x14ac:dyDescent="0.2">
      <c r="B13768" s="27"/>
    </row>
    <row r="13769" spans="2:2" x14ac:dyDescent="0.2">
      <c r="B13769" s="27"/>
    </row>
    <row r="13770" spans="2:2" x14ac:dyDescent="0.2">
      <c r="B13770" s="27"/>
    </row>
    <row r="13771" spans="2:2" x14ac:dyDescent="0.2">
      <c r="B13771" s="27"/>
    </row>
    <row r="13772" spans="2:2" x14ac:dyDescent="0.2">
      <c r="B13772" s="27"/>
    </row>
    <row r="13773" spans="2:2" x14ac:dyDescent="0.2">
      <c r="B13773" s="27"/>
    </row>
    <row r="13774" spans="2:2" x14ac:dyDescent="0.2">
      <c r="B13774" s="27"/>
    </row>
    <row r="13775" spans="2:2" x14ac:dyDescent="0.2">
      <c r="B13775" s="27"/>
    </row>
    <row r="13776" spans="2:2" x14ac:dyDescent="0.2">
      <c r="B13776" s="27"/>
    </row>
    <row r="13777" spans="2:2" x14ac:dyDescent="0.2">
      <c r="B13777" s="27"/>
    </row>
    <row r="13778" spans="2:2" x14ac:dyDescent="0.2">
      <c r="B13778" s="27"/>
    </row>
    <row r="13779" spans="2:2" x14ac:dyDescent="0.2">
      <c r="B13779" s="27"/>
    </row>
    <row r="13780" spans="2:2" x14ac:dyDescent="0.2">
      <c r="B13780" s="27"/>
    </row>
    <row r="13781" spans="2:2" x14ac:dyDescent="0.2">
      <c r="B13781" s="27"/>
    </row>
    <row r="13782" spans="2:2" x14ac:dyDescent="0.2">
      <c r="B13782" s="27"/>
    </row>
    <row r="13783" spans="2:2" x14ac:dyDescent="0.2">
      <c r="B13783" s="27"/>
    </row>
    <row r="13784" spans="2:2" x14ac:dyDescent="0.2">
      <c r="B13784" s="27"/>
    </row>
    <row r="13785" spans="2:2" x14ac:dyDescent="0.2">
      <c r="B13785" s="27"/>
    </row>
    <row r="13786" spans="2:2" x14ac:dyDescent="0.2">
      <c r="B13786" s="27"/>
    </row>
    <row r="13787" spans="2:2" x14ac:dyDescent="0.2">
      <c r="B13787" s="27"/>
    </row>
    <row r="13788" spans="2:2" x14ac:dyDescent="0.2">
      <c r="B13788" s="27"/>
    </row>
    <row r="13789" spans="2:2" x14ac:dyDescent="0.2">
      <c r="B13789" s="27"/>
    </row>
    <row r="13790" spans="2:2" x14ac:dyDescent="0.2">
      <c r="B13790" s="27"/>
    </row>
    <row r="13791" spans="2:2" x14ac:dyDescent="0.2">
      <c r="B13791" s="27"/>
    </row>
    <row r="13792" spans="2:2" x14ac:dyDescent="0.2">
      <c r="B13792" s="27"/>
    </row>
    <row r="13793" spans="2:2" x14ac:dyDescent="0.2">
      <c r="B13793" s="27"/>
    </row>
    <row r="13794" spans="2:2" x14ac:dyDescent="0.2">
      <c r="B13794" s="27"/>
    </row>
    <row r="13795" spans="2:2" x14ac:dyDescent="0.2">
      <c r="B13795" s="27"/>
    </row>
    <row r="13796" spans="2:2" x14ac:dyDescent="0.2">
      <c r="B13796" s="27"/>
    </row>
    <row r="13797" spans="2:2" x14ac:dyDescent="0.2">
      <c r="B13797" s="27"/>
    </row>
    <row r="13798" spans="2:2" x14ac:dyDescent="0.2">
      <c r="B13798" s="27"/>
    </row>
    <row r="13799" spans="2:2" x14ac:dyDescent="0.2">
      <c r="B13799" s="27"/>
    </row>
    <row r="13800" spans="2:2" x14ac:dyDescent="0.2">
      <c r="B13800" s="27"/>
    </row>
    <row r="13801" spans="2:2" x14ac:dyDescent="0.2">
      <c r="B13801" s="27"/>
    </row>
    <row r="13802" spans="2:2" x14ac:dyDescent="0.2">
      <c r="B13802" s="27"/>
    </row>
    <row r="13803" spans="2:2" x14ac:dyDescent="0.2">
      <c r="B13803" s="27"/>
    </row>
    <row r="13804" spans="2:2" x14ac:dyDescent="0.2">
      <c r="B13804" s="27"/>
    </row>
    <row r="13805" spans="2:2" x14ac:dyDescent="0.2">
      <c r="B13805" s="27"/>
    </row>
    <row r="13806" spans="2:2" x14ac:dyDescent="0.2">
      <c r="B13806" s="27"/>
    </row>
    <row r="13807" spans="2:2" x14ac:dyDescent="0.2">
      <c r="B13807" s="27"/>
    </row>
    <row r="13808" spans="2:2" x14ac:dyDescent="0.2">
      <c r="B13808" s="27"/>
    </row>
    <row r="13809" spans="2:2" x14ac:dyDescent="0.2">
      <c r="B13809" s="27"/>
    </row>
    <row r="13810" spans="2:2" x14ac:dyDescent="0.2">
      <c r="B13810" s="27"/>
    </row>
    <row r="13811" spans="2:2" x14ac:dyDescent="0.2">
      <c r="B13811" s="27"/>
    </row>
    <row r="13812" spans="2:2" x14ac:dyDescent="0.2">
      <c r="B13812" s="27"/>
    </row>
    <row r="13813" spans="2:2" x14ac:dyDescent="0.2">
      <c r="B13813" s="27"/>
    </row>
    <row r="13814" spans="2:2" x14ac:dyDescent="0.2">
      <c r="B13814" s="27"/>
    </row>
    <row r="13815" spans="2:2" x14ac:dyDescent="0.2">
      <c r="B13815" s="27"/>
    </row>
    <row r="13816" spans="2:2" x14ac:dyDescent="0.2">
      <c r="B13816" s="27"/>
    </row>
    <row r="13817" spans="2:2" x14ac:dyDescent="0.2">
      <c r="B13817" s="27"/>
    </row>
    <row r="13818" spans="2:2" x14ac:dyDescent="0.2">
      <c r="B13818" s="27"/>
    </row>
    <row r="13819" spans="2:2" x14ac:dyDescent="0.2">
      <c r="B13819" s="27"/>
    </row>
    <row r="13820" spans="2:2" x14ac:dyDescent="0.2">
      <c r="B13820" s="27"/>
    </row>
    <row r="13821" spans="2:2" x14ac:dyDescent="0.2">
      <c r="B13821" s="27"/>
    </row>
    <row r="13822" spans="2:2" x14ac:dyDescent="0.2">
      <c r="B13822" s="27"/>
    </row>
    <row r="13823" spans="2:2" x14ac:dyDescent="0.2">
      <c r="B13823" s="27"/>
    </row>
    <row r="13824" spans="2:2" x14ac:dyDescent="0.2">
      <c r="B13824" s="27"/>
    </row>
    <row r="13825" spans="2:2" x14ac:dyDescent="0.2">
      <c r="B13825" s="27"/>
    </row>
    <row r="13826" spans="2:2" x14ac:dyDescent="0.2">
      <c r="B13826" s="27"/>
    </row>
    <row r="13827" spans="2:2" x14ac:dyDescent="0.2">
      <c r="B13827" s="27"/>
    </row>
    <row r="13828" spans="2:2" x14ac:dyDescent="0.2">
      <c r="B13828" s="27"/>
    </row>
    <row r="13829" spans="2:2" x14ac:dyDescent="0.2">
      <c r="B13829" s="27"/>
    </row>
    <row r="13830" spans="2:2" x14ac:dyDescent="0.2">
      <c r="B13830" s="27"/>
    </row>
    <row r="13831" spans="2:2" x14ac:dyDescent="0.2">
      <c r="B13831" s="27"/>
    </row>
    <row r="13832" spans="2:2" x14ac:dyDescent="0.2">
      <c r="B13832" s="27"/>
    </row>
    <row r="13833" spans="2:2" x14ac:dyDescent="0.2">
      <c r="B13833" s="27"/>
    </row>
    <row r="13834" spans="2:2" x14ac:dyDescent="0.2">
      <c r="B13834" s="27"/>
    </row>
    <row r="13835" spans="2:2" x14ac:dyDescent="0.2">
      <c r="B13835" s="27"/>
    </row>
    <row r="13836" spans="2:2" x14ac:dyDescent="0.2">
      <c r="B13836" s="27"/>
    </row>
    <row r="13837" spans="2:2" x14ac:dyDescent="0.2">
      <c r="B13837" s="27"/>
    </row>
    <row r="13838" spans="2:2" x14ac:dyDescent="0.2">
      <c r="B13838" s="27"/>
    </row>
    <row r="13839" spans="2:2" x14ac:dyDescent="0.2">
      <c r="B13839" s="27"/>
    </row>
    <row r="13840" spans="2:2" x14ac:dyDescent="0.2">
      <c r="B13840" s="27"/>
    </row>
    <row r="13841" spans="2:2" x14ac:dyDescent="0.2">
      <c r="B13841" s="27"/>
    </row>
    <row r="13842" spans="2:2" x14ac:dyDescent="0.2">
      <c r="B13842" s="27"/>
    </row>
    <row r="13843" spans="2:2" x14ac:dyDescent="0.2">
      <c r="B13843" s="27"/>
    </row>
    <row r="13844" spans="2:2" x14ac:dyDescent="0.2">
      <c r="B13844" s="27"/>
    </row>
    <row r="13845" spans="2:2" x14ac:dyDescent="0.2">
      <c r="B13845" s="27"/>
    </row>
    <row r="13846" spans="2:2" x14ac:dyDescent="0.2">
      <c r="B13846" s="27"/>
    </row>
    <row r="13847" spans="2:2" x14ac:dyDescent="0.2">
      <c r="B13847" s="27"/>
    </row>
    <row r="13848" spans="2:2" x14ac:dyDescent="0.2">
      <c r="B13848" s="27"/>
    </row>
    <row r="13849" spans="2:2" x14ac:dyDescent="0.2">
      <c r="B13849" s="27"/>
    </row>
    <row r="13850" spans="2:2" x14ac:dyDescent="0.2">
      <c r="B13850" s="27"/>
    </row>
    <row r="13851" spans="2:2" x14ac:dyDescent="0.2">
      <c r="B13851" s="27"/>
    </row>
    <row r="13852" spans="2:2" x14ac:dyDescent="0.2">
      <c r="B13852" s="27"/>
    </row>
    <row r="13853" spans="2:2" x14ac:dyDescent="0.2">
      <c r="B13853" s="27"/>
    </row>
    <row r="13854" spans="2:2" x14ac:dyDescent="0.2">
      <c r="B13854" s="27"/>
    </row>
    <row r="13855" spans="2:2" x14ac:dyDescent="0.2">
      <c r="B13855" s="27"/>
    </row>
    <row r="13856" spans="2:2" x14ac:dyDescent="0.2">
      <c r="B13856" s="27"/>
    </row>
    <row r="13857" spans="2:2" x14ac:dyDescent="0.2">
      <c r="B13857" s="27"/>
    </row>
    <row r="13858" spans="2:2" x14ac:dyDescent="0.2">
      <c r="B13858" s="27"/>
    </row>
    <row r="13859" spans="2:2" x14ac:dyDescent="0.2">
      <c r="B13859" s="27"/>
    </row>
    <row r="13860" spans="2:2" x14ac:dyDescent="0.2">
      <c r="B13860" s="27"/>
    </row>
    <row r="13861" spans="2:2" x14ac:dyDescent="0.2">
      <c r="B13861" s="27"/>
    </row>
    <row r="13862" spans="2:2" x14ac:dyDescent="0.2">
      <c r="B13862" s="27"/>
    </row>
    <row r="13863" spans="2:2" x14ac:dyDescent="0.2">
      <c r="B13863" s="27"/>
    </row>
    <row r="13864" spans="2:2" x14ac:dyDescent="0.2">
      <c r="B13864" s="27"/>
    </row>
    <row r="13865" spans="2:2" x14ac:dyDescent="0.2">
      <c r="B13865" s="27"/>
    </row>
    <row r="13866" spans="2:2" x14ac:dyDescent="0.2">
      <c r="B13866" s="27"/>
    </row>
    <row r="13867" spans="2:2" x14ac:dyDescent="0.2">
      <c r="B13867" s="27"/>
    </row>
    <row r="13868" spans="2:2" x14ac:dyDescent="0.2">
      <c r="B13868" s="27"/>
    </row>
    <row r="13869" spans="2:2" x14ac:dyDescent="0.2">
      <c r="B13869" s="27"/>
    </row>
    <row r="13870" spans="2:2" x14ac:dyDescent="0.2">
      <c r="B13870" s="27"/>
    </row>
    <row r="13871" spans="2:2" x14ac:dyDescent="0.2">
      <c r="B13871" s="27"/>
    </row>
    <row r="13872" spans="2:2" x14ac:dyDescent="0.2">
      <c r="B13872" s="27"/>
    </row>
    <row r="13873" spans="2:2" x14ac:dyDescent="0.2">
      <c r="B13873" s="27"/>
    </row>
    <row r="13874" spans="2:2" x14ac:dyDescent="0.2">
      <c r="B13874" s="27"/>
    </row>
    <row r="13875" spans="2:2" x14ac:dyDescent="0.2">
      <c r="B13875" s="27"/>
    </row>
    <row r="13876" spans="2:2" x14ac:dyDescent="0.2">
      <c r="B13876" s="27"/>
    </row>
    <row r="13877" spans="2:2" x14ac:dyDescent="0.2">
      <c r="B13877" s="27"/>
    </row>
    <row r="13878" spans="2:2" x14ac:dyDescent="0.2">
      <c r="B13878" s="27"/>
    </row>
    <row r="13879" spans="2:2" x14ac:dyDescent="0.2">
      <c r="B13879" s="27"/>
    </row>
    <row r="13880" spans="2:2" x14ac:dyDescent="0.2">
      <c r="B13880" s="27"/>
    </row>
    <row r="13881" spans="2:2" x14ac:dyDescent="0.2">
      <c r="B13881" s="27"/>
    </row>
    <row r="13882" spans="2:2" x14ac:dyDescent="0.2">
      <c r="B13882" s="27"/>
    </row>
    <row r="13883" spans="2:2" x14ac:dyDescent="0.2">
      <c r="B13883" s="27"/>
    </row>
    <row r="13884" spans="2:2" x14ac:dyDescent="0.2">
      <c r="B13884" s="27"/>
    </row>
    <row r="13885" spans="2:2" x14ac:dyDescent="0.2">
      <c r="B13885" s="27"/>
    </row>
    <row r="13886" spans="2:2" x14ac:dyDescent="0.2">
      <c r="B13886" s="27"/>
    </row>
    <row r="13887" spans="2:2" x14ac:dyDescent="0.2">
      <c r="B13887" s="27"/>
    </row>
    <row r="13888" spans="2:2" x14ac:dyDescent="0.2">
      <c r="B13888" s="27"/>
    </row>
    <row r="13889" spans="2:2" x14ac:dyDescent="0.2">
      <c r="B13889" s="27"/>
    </row>
    <row r="13890" spans="2:2" x14ac:dyDescent="0.2">
      <c r="B13890" s="27"/>
    </row>
    <row r="13891" spans="2:2" x14ac:dyDescent="0.2">
      <c r="B13891" s="27"/>
    </row>
    <row r="13892" spans="2:2" x14ac:dyDescent="0.2">
      <c r="B13892" s="27"/>
    </row>
    <row r="13893" spans="2:2" x14ac:dyDescent="0.2">
      <c r="B13893" s="27"/>
    </row>
    <row r="13894" spans="2:2" x14ac:dyDescent="0.2">
      <c r="B13894" s="27"/>
    </row>
    <row r="13895" spans="2:2" x14ac:dyDescent="0.2">
      <c r="B13895" s="27"/>
    </row>
    <row r="13896" spans="2:2" x14ac:dyDescent="0.2">
      <c r="B13896" s="27"/>
    </row>
    <row r="13897" spans="2:2" x14ac:dyDescent="0.2">
      <c r="B13897" s="27"/>
    </row>
    <row r="13898" spans="2:2" x14ac:dyDescent="0.2">
      <c r="B13898" s="27"/>
    </row>
    <row r="13899" spans="2:2" x14ac:dyDescent="0.2">
      <c r="B13899" s="27"/>
    </row>
    <row r="13900" spans="2:2" x14ac:dyDescent="0.2">
      <c r="B13900" s="27"/>
    </row>
    <row r="13901" spans="2:2" x14ac:dyDescent="0.2">
      <c r="B13901" s="27"/>
    </row>
    <row r="13902" spans="2:2" x14ac:dyDescent="0.2">
      <c r="B13902" s="27"/>
    </row>
    <row r="13903" spans="2:2" x14ac:dyDescent="0.2">
      <c r="B13903" s="27"/>
    </row>
    <row r="13904" spans="2:2" x14ac:dyDescent="0.2">
      <c r="B13904" s="27"/>
    </row>
    <row r="13905" spans="2:2" x14ac:dyDescent="0.2">
      <c r="B13905" s="27"/>
    </row>
    <row r="13906" spans="2:2" x14ac:dyDescent="0.2">
      <c r="B13906" s="27"/>
    </row>
    <row r="13907" spans="2:2" x14ac:dyDescent="0.2">
      <c r="B13907" s="27"/>
    </row>
    <row r="13908" spans="2:2" x14ac:dyDescent="0.2">
      <c r="B13908" s="27"/>
    </row>
    <row r="13909" spans="2:2" x14ac:dyDescent="0.2">
      <c r="B13909" s="27"/>
    </row>
    <row r="13910" spans="2:2" x14ac:dyDescent="0.2">
      <c r="B13910" s="27"/>
    </row>
    <row r="13911" spans="2:2" x14ac:dyDescent="0.2">
      <c r="B13911" s="27"/>
    </row>
    <row r="13912" spans="2:2" x14ac:dyDescent="0.2">
      <c r="B13912" s="27"/>
    </row>
    <row r="13913" spans="2:2" x14ac:dyDescent="0.2">
      <c r="B13913" s="27"/>
    </row>
    <row r="13914" spans="2:2" x14ac:dyDescent="0.2">
      <c r="B13914" s="27"/>
    </row>
    <row r="13915" spans="2:2" x14ac:dyDescent="0.2">
      <c r="B13915" s="27"/>
    </row>
    <row r="13916" spans="2:2" x14ac:dyDescent="0.2">
      <c r="B13916" s="27"/>
    </row>
    <row r="13917" spans="2:2" x14ac:dyDescent="0.2">
      <c r="B13917" s="27"/>
    </row>
    <row r="13918" spans="2:2" x14ac:dyDescent="0.2">
      <c r="B13918" s="27"/>
    </row>
    <row r="13919" spans="2:2" x14ac:dyDescent="0.2">
      <c r="B13919" s="27"/>
    </row>
    <row r="13920" spans="2:2" x14ac:dyDescent="0.2">
      <c r="B13920" s="27"/>
    </row>
    <row r="13921" spans="2:2" x14ac:dyDescent="0.2">
      <c r="B13921" s="27"/>
    </row>
    <row r="13922" spans="2:2" x14ac:dyDescent="0.2">
      <c r="B13922" s="27"/>
    </row>
    <row r="13923" spans="2:2" x14ac:dyDescent="0.2">
      <c r="B13923" s="27"/>
    </row>
    <row r="13924" spans="2:2" x14ac:dyDescent="0.2">
      <c r="B13924" s="27"/>
    </row>
    <row r="13925" spans="2:2" x14ac:dyDescent="0.2">
      <c r="B13925" s="27"/>
    </row>
    <row r="13926" spans="2:2" x14ac:dyDescent="0.2">
      <c r="B13926" s="27"/>
    </row>
    <row r="13927" spans="2:2" x14ac:dyDescent="0.2">
      <c r="B13927" s="27"/>
    </row>
    <row r="13928" spans="2:2" x14ac:dyDescent="0.2">
      <c r="B13928" s="27"/>
    </row>
    <row r="13929" spans="2:2" x14ac:dyDescent="0.2">
      <c r="B13929" s="27"/>
    </row>
    <row r="13930" spans="2:2" x14ac:dyDescent="0.2">
      <c r="B13930" s="27"/>
    </row>
    <row r="13931" spans="2:2" x14ac:dyDescent="0.2">
      <c r="B13931" s="27"/>
    </row>
    <row r="13932" spans="2:2" x14ac:dyDescent="0.2">
      <c r="B13932" s="27"/>
    </row>
    <row r="13933" spans="2:2" x14ac:dyDescent="0.2">
      <c r="B13933" s="27"/>
    </row>
    <row r="13934" spans="2:2" x14ac:dyDescent="0.2">
      <c r="B13934" s="27"/>
    </row>
    <row r="13935" spans="2:2" x14ac:dyDescent="0.2">
      <c r="B13935" s="27"/>
    </row>
    <row r="13936" spans="2:2" x14ac:dyDescent="0.2">
      <c r="B13936" s="27"/>
    </row>
    <row r="13937" spans="2:2" x14ac:dyDescent="0.2">
      <c r="B13937" s="27"/>
    </row>
    <row r="13938" spans="2:2" x14ac:dyDescent="0.2">
      <c r="B13938" s="27"/>
    </row>
    <row r="13939" spans="2:2" x14ac:dyDescent="0.2">
      <c r="B13939" s="27"/>
    </row>
    <row r="13940" spans="2:2" x14ac:dyDescent="0.2">
      <c r="B13940" s="27"/>
    </row>
    <row r="13941" spans="2:2" x14ac:dyDescent="0.2">
      <c r="B13941" s="27"/>
    </row>
    <row r="13942" spans="2:2" x14ac:dyDescent="0.2">
      <c r="B13942" s="27"/>
    </row>
    <row r="13943" spans="2:2" x14ac:dyDescent="0.2">
      <c r="B13943" s="27"/>
    </row>
    <row r="13944" spans="2:2" x14ac:dyDescent="0.2">
      <c r="B13944" s="27"/>
    </row>
    <row r="13945" spans="2:2" x14ac:dyDescent="0.2">
      <c r="B13945" s="27"/>
    </row>
    <row r="13946" spans="2:2" x14ac:dyDescent="0.2">
      <c r="B13946" s="27"/>
    </row>
    <row r="13947" spans="2:2" x14ac:dyDescent="0.2">
      <c r="B13947" s="27"/>
    </row>
    <row r="13948" spans="2:2" x14ac:dyDescent="0.2">
      <c r="B13948" s="27"/>
    </row>
    <row r="13949" spans="2:2" x14ac:dyDescent="0.2">
      <c r="B13949" s="27"/>
    </row>
    <row r="13950" spans="2:2" x14ac:dyDescent="0.2">
      <c r="B13950" s="27"/>
    </row>
    <row r="13951" spans="2:2" x14ac:dyDescent="0.2">
      <c r="B13951" s="27"/>
    </row>
    <row r="13952" spans="2:2" x14ac:dyDescent="0.2">
      <c r="B13952" s="27"/>
    </row>
    <row r="13953" spans="2:2" x14ac:dyDescent="0.2">
      <c r="B13953" s="27"/>
    </row>
    <row r="13954" spans="2:2" x14ac:dyDescent="0.2">
      <c r="B13954" s="27"/>
    </row>
    <row r="13955" spans="2:2" x14ac:dyDescent="0.2">
      <c r="B13955" s="27"/>
    </row>
    <row r="13956" spans="2:2" x14ac:dyDescent="0.2">
      <c r="B13956" s="27"/>
    </row>
    <row r="13957" spans="2:2" x14ac:dyDescent="0.2">
      <c r="B13957" s="27"/>
    </row>
    <row r="13958" spans="2:2" x14ac:dyDescent="0.2">
      <c r="B13958" s="27"/>
    </row>
    <row r="13959" spans="2:2" x14ac:dyDescent="0.2">
      <c r="B13959" s="27"/>
    </row>
    <row r="13960" spans="2:2" x14ac:dyDescent="0.2">
      <c r="B13960" s="27"/>
    </row>
    <row r="13961" spans="2:2" x14ac:dyDescent="0.2">
      <c r="B13961" s="27"/>
    </row>
    <row r="13962" spans="2:2" x14ac:dyDescent="0.2">
      <c r="B13962" s="27"/>
    </row>
    <row r="13963" spans="2:2" x14ac:dyDescent="0.2">
      <c r="B13963" s="27"/>
    </row>
    <row r="13964" spans="2:2" x14ac:dyDescent="0.2">
      <c r="B13964" s="27"/>
    </row>
    <row r="13965" spans="2:2" x14ac:dyDescent="0.2">
      <c r="B13965" s="27"/>
    </row>
    <row r="13966" spans="2:2" x14ac:dyDescent="0.2">
      <c r="B13966" s="27"/>
    </row>
    <row r="13967" spans="2:2" x14ac:dyDescent="0.2">
      <c r="B13967" s="27"/>
    </row>
    <row r="13968" spans="2:2" x14ac:dyDescent="0.2">
      <c r="B13968" s="27"/>
    </row>
    <row r="13969" spans="2:2" x14ac:dyDescent="0.2">
      <c r="B13969" s="27"/>
    </row>
    <row r="13970" spans="2:2" x14ac:dyDescent="0.2">
      <c r="B13970" s="27"/>
    </row>
    <row r="13971" spans="2:2" x14ac:dyDescent="0.2">
      <c r="B13971" s="27"/>
    </row>
    <row r="13972" spans="2:2" x14ac:dyDescent="0.2">
      <c r="B13972" s="27"/>
    </row>
    <row r="13973" spans="2:2" x14ac:dyDescent="0.2">
      <c r="B13973" s="27"/>
    </row>
    <row r="13974" spans="2:2" x14ac:dyDescent="0.2">
      <c r="B13974" s="27"/>
    </row>
    <row r="13975" spans="2:2" x14ac:dyDescent="0.2">
      <c r="B13975" s="27"/>
    </row>
    <row r="13976" spans="2:2" x14ac:dyDescent="0.2">
      <c r="B13976" s="27"/>
    </row>
    <row r="13977" spans="2:2" x14ac:dyDescent="0.2">
      <c r="B13977" s="27"/>
    </row>
    <row r="13978" spans="2:2" x14ac:dyDescent="0.2">
      <c r="B13978" s="27"/>
    </row>
    <row r="13979" spans="2:2" x14ac:dyDescent="0.2">
      <c r="B13979" s="27"/>
    </row>
    <row r="13980" spans="2:2" x14ac:dyDescent="0.2">
      <c r="B13980" s="27"/>
    </row>
    <row r="13981" spans="2:2" x14ac:dyDescent="0.2">
      <c r="B13981" s="27"/>
    </row>
    <row r="13982" spans="2:2" x14ac:dyDescent="0.2">
      <c r="B13982" s="27"/>
    </row>
    <row r="13983" spans="2:2" x14ac:dyDescent="0.2">
      <c r="B13983" s="27"/>
    </row>
    <row r="13984" spans="2:2" x14ac:dyDescent="0.2">
      <c r="B13984" s="27"/>
    </row>
    <row r="13985" spans="2:2" x14ac:dyDescent="0.2">
      <c r="B13985" s="27"/>
    </row>
    <row r="13986" spans="2:2" x14ac:dyDescent="0.2">
      <c r="B13986" s="27"/>
    </row>
    <row r="13987" spans="2:2" x14ac:dyDescent="0.2">
      <c r="B13987" s="27"/>
    </row>
    <row r="13988" spans="2:2" x14ac:dyDescent="0.2">
      <c r="B13988" s="27"/>
    </row>
    <row r="13989" spans="2:2" x14ac:dyDescent="0.2">
      <c r="B13989" s="27"/>
    </row>
    <row r="13990" spans="2:2" x14ac:dyDescent="0.2">
      <c r="B13990" s="27"/>
    </row>
    <row r="13991" spans="2:2" x14ac:dyDescent="0.2">
      <c r="B13991" s="27"/>
    </row>
    <row r="13992" spans="2:2" x14ac:dyDescent="0.2">
      <c r="B13992" s="27"/>
    </row>
    <row r="13993" spans="2:2" x14ac:dyDescent="0.2">
      <c r="B13993" s="27"/>
    </row>
    <row r="13994" spans="2:2" x14ac:dyDescent="0.2">
      <c r="B13994" s="27"/>
    </row>
    <row r="13995" spans="2:2" x14ac:dyDescent="0.2">
      <c r="B13995" s="27"/>
    </row>
    <row r="13996" spans="2:2" x14ac:dyDescent="0.2">
      <c r="B13996" s="27"/>
    </row>
    <row r="13997" spans="2:2" x14ac:dyDescent="0.2">
      <c r="B13997" s="27"/>
    </row>
    <row r="13998" spans="2:2" x14ac:dyDescent="0.2">
      <c r="B13998" s="27"/>
    </row>
    <row r="13999" spans="2:2" x14ac:dyDescent="0.2">
      <c r="B13999" s="27"/>
    </row>
    <row r="14000" spans="2:2" x14ac:dyDescent="0.2">
      <c r="B14000" s="27"/>
    </row>
    <row r="14001" spans="2:2" x14ac:dyDescent="0.2">
      <c r="B14001" s="27"/>
    </row>
    <row r="14002" spans="2:2" x14ac:dyDescent="0.2">
      <c r="B14002" s="27"/>
    </row>
    <row r="14003" spans="2:2" x14ac:dyDescent="0.2">
      <c r="B14003" s="27"/>
    </row>
    <row r="14004" spans="2:2" x14ac:dyDescent="0.2">
      <c r="B14004" s="27"/>
    </row>
    <row r="14005" spans="2:2" x14ac:dyDescent="0.2">
      <c r="B14005" s="27"/>
    </row>
    <row r="14006" spans="2:2" x14ac:dyDescent="0.2">
      <c r="B14006" s="27"/>
    </row>
    <row r="14007" spans="2:2" x14ac:dyDescent="0.2">
      <c r="B14007" s="27"/>
    </row>
    <row r="14008" spans="2:2" x14ac:dyDescent="0.2">
      <c r="B14008" s="27"/>
    </row>
    <row r="14009" spans="2:2" x14ac:dyDescent="0.2">
      <c r="B14009" s="27"/>
    </row>
    <row r="14010" spans="2:2" x14ac:dyDescent="0.2">
      <c r="B14010" s="27"/>
    </row>
    <row r="14011" spans="2:2" x14ac:dyDescent="0.2">
      <c r="B14011" s="27"/>
    </row>
    <row r="14012" spans="2:2" x14ac:dyDescent="0.2">
      <c r="B14012" s="27"/>
    </row>
    <row r="14013" spans="2:2" x14ac:dyDescent="0.2">
      <c r="B14013" s="27"/>
    </row>
    <row r="14014" spans="2:2" x14ac:dyDescent="0.2">
      <c r="B14014" s="27"/>
    </row>
    <row r="14015" spans="2:2" x14ac:dyDescent="0.2">
      <c r="B14015" s="27"/>
    </row>
    <row r="14016" spans="2:2" x14ac:dyDescent="0.2">
      <c r="B14016" s="27"/>
    </row>
    <row r="14017" spans="2:2" x14ac:dyDescent="0.2">
      <c r="B14017" s="27"/>
    </row>
    <row r="14018" spans="2:2" x14ac:dyDescent="0.2">
      <c r="B14018" s="27"/>
    </row>
    <row r="14019" spans="2:2" x14ac:dyDescent="0.2">
      <c r="B14019" s="27"/>
    </row>
    <row r="14020" spans="2:2" x14ac:dyDescent="0.2">
      <c r="B14020" s="27"/>
    </row>
    <row r="14021" spans="2:2" x14ac:dyDescent="0.2">
      <c r="B14021" s="27"/>
    </row>
    <row r="14022" spans="2:2" x14ac:dyDescent="0.2">
      <c r="B14022" s="27"/>
    </row>
    <row r="14023" spans="2:2" x14ac:dyDescent="0.2">
      <c r="B14023" s="27"/>
    </row>
    <row r="14024" spans="2:2" x14ac:dyDescent="0.2">
      <c r="B14024" s="27"/>
    </row>
    <row r="14025" spans="2:2" x14ac:dyDescent="0.2">
      <c r="B14025" s="27"/>
    </row>
    <row r="14026" spans="2:2" x14ac:dyDescent="0.2">
      <c r="B14026" s="27"/>
    </row>
    <row r="14027" spans="2:2" x14ac:dyDescent="0.2">
      <c r="B14027" s="27"/>
    </row>
    <row r="14028" spans="2:2" x14ac:dyDescent="0.2">
      <c r="B14028" s="27"/>
    </row>
    <row r="14029" spans="2:2" x14ac:dyDescent="0.2">
      <c r="B14029" s="27"/>
    </row>
    <row r="14030" spans="2:2" x14ac:dyDescent="0.2">
      <c r="B14030" s="27"/>
    </row>
    <row r="14031" spans="2:2" x14ac:dyDescent="0.2">
      <c r="B14031" s="27"/>
    </row>
    <row r="14032" spans="2:2" x14ac:dyDescent="0.2">
      <c r="B14032" s="27"/>
    </row>
    <row r="14033" spans="2:2" x14ac:dyDescent="0.2">
      <c r="B14033" s="27"/>
    </row>
    <row r="14034" spans="2:2" x14ac:dyDescent="0.2">
      <c r="B14034" s="27"/>
    </row>
    <row r="14035" spans="2:2" x14ac:dyDescent="0.2">
      <c r="B14035" s="27"/>
    </row>
    <row r="14036" spans="2:2" x14ac:dyDescent="0.2">
      <c r="B14036" s="27"/>
    </row>
    <row r="14037" spans="2:2" x14ac:dyDescent="0.2">
      <c r="B14037" s="27"/>
    </row>
    <row r="14038" spans="2:2" x14ac:dyDescent="0.2">
      <c r="B14038" s="27"/>
    </row>
    <row r="14039" spans="2:2" x14ac:dyDescent="0.2">
      <c r="B14039" s="27"/>
    </row>
    <row r="14040" spans="2:2" x14ac:dyDescent="0.2">
      <c r="B14040" s="27"/>
    </row>
    <row r="14041" spans="2:2" x14ac:dyDescent="0.2">
      <c r="B14041" s="27"/>
    </row>
    <row r="14042" spans="2:2" x14ac:dyDescent="0.2">
      <c r="B14042" s="27"/>
    </row>
    <row r="14043" spans="2:2" x14ac:dyDescent="0.2">
      <c r="B14043" s="27"/>
    </row>
    <row r="14044" spans="2:2" x14ac:dyDescent="0.2">
      <c r="B14044" s="27"/>
    </row>
    <row r="14045" spans="2:2" x14ac:dyDescent="0.2">
      <c r="B14045" s="27"/>
    </row>
    <row r="14046" spans="2:2" x14ac:dyDescent="0.2">
      <c r="B14046" s="27"/>
    </row>
    <row r="14047" spans="2:2" x14ac:dyDescent="0.2">
      <c r="B14047" s="27"/>
    </row>
    <row r="14048" spans="2:2" x14ac:dyDescent="0.2">
      <c r="B14048" s="27"/>
    </row>
    <row r="14049" spans="2:2" x14ac:dyDescent="0.2">
      <c r="B14049" s="27"/>
    </row>
    <row r="14050" spans="2:2" x14ac:dyDescent="0.2">
      <c r="B14050" s="27"/>
    </row>
    <row r="14051" spans="2:2" x14ac:dyDescent="0.2">
      <c r="B14051" s="27"/>
    </row>
    <row r="14052" spans="2:2" x14ac:dyDescent="0.2">
      <c r="B14052" s="27"/>
    </row>
    <row r="14053" spans="2:2" x14ac:dyDescent="0.2">
      <c r="B14053" s="27"/>
    </row>
    <row r="14054" spans="2:2" x14ac:dyDescent="0.2">
      <c r="B14054" s="27"/>
    </row>
    <row r="14055" spans="2:2" x14ac:dyDescent="0.2">
      <c r="B14055" s="27"/>
    </row>
    <row r="14056" spans="2:2" x14ac:dyDescent="0.2">
      <c r="B14056" s="27"/>
    </row>
    <row r="14057" spans="2:2" x14ac:dyDescent="0.2">
      <c r="B14057" s="27"/>
    </row>
    <row r="14058" spans="2:2" x14ac:dyDescent="0.2">
      <c r="B14058" s="27"/>
    </row>
    <row r="14059" spans="2:2" x14ac:dyDescent="0.2">
      <c r="B14059" s="27"/>
    </row>
    <row r="14060" spans="2:2" x14ac:dyDescent="0.2">
      <c r="B14060" s="27"/>
    </row>
    <row r="14061" spans="2:2" x14ac:dyDescent="0.2">
      <c r="B14061" s="27"/>
    </row>
    <row r="14062" spans="2:2" x14ac:dyDescent="0.2">
      <c r="B14062" s="27"/>
    </row>
    <row r="14063" spans="2:2" x14ac:dyDescent="0.2">
      <c r="B14063" s="27"/>
    </row>
    <row r="14064" spans="2:2" x14ac:dyDescent="0.2">
      <c r="B14064" s="27"/>
    </row>
    <row r="14065" spans="2:2" x14ac:dyDescent="0.2">
      <c r="B14065" s="27"/>
    </row>
    <row r="14066" spans="2:2" x14ac:dyDescent="0.2">
      <c r="B14066" s="27"/>
    </row>
    <row r="14067" spans="2:2" x14ac:dyDescent="0.2">
      <c r="B14067" s="27"/>
    </row>
    <row r="14068" spans="2:2" x14ac:dyDescent="0.2">
      <c r="B14068" s="27"/>
    </row>
    <row r="14069" spans="2:2" x14ac:dyDescent="0.2">
      <c r="B14069" s="27"/>
    </row>
    <row r="14070" spans="2:2" x14ac:dyDescent="0.2">
      <c r="B14070" s="27"/>
    </row>
    <row r="14071" spans="2:2" x14ac:dyDescent="0.2">
      <c r="B14071" s="27"/>
    </row>
    <row r="14072" spans="2:2" x14ac:dyDescent="0.2">
      <c r="B14072" s="27"/>
    </row>
    <row r="14073" spans="2:2" x14ac:dyDescent="0.2">
      <c r="B14073" s="27"/>
    </row>
    <row r="14074" spans="2:2" x14ac:dyDescent="0.2">
      <c r="B14074" s="27"/>
    </row>
    <row r="14075" spans="2:2" x14ac:dyDescent="0.2">
      <c r="B14075" s="27"/>
    </row>
    <row r="14076" spans="2:2" x14ac:dyDescent="0.2">
      <c r="B14076" s="27"/>
    </row>
    <row r="14077" spans="2:2" x14ac:dyDescent="0.2">
      <c r="B14077" s="27"/>
    </row>
    <row r="14078" spans="2:2" x14ac:dyDescent="0.2">
      <c r="B14078" s="27"/>
    </row>
    <row r="14079" spans="2:2" x14ac:dyDescent="0.2">
      <c r="B14079" s="27"/>
    </row>
    <row r="14080" spans="2:2" x14ac:dyDescent="0.2">
      <c r="B14080" s="27"/>
    </row>
    <row r="14081" spans="2:2" x14ac:dyDescent="0.2">
      <c r="B14081" s="27"/>
    </row>
    <row r="14082" spans="2:2" x14ac:dyDescent="0.2">
      <c r="B14082" s="27"/>
    </row>
    <row r="14083" spans="2:2" x14ac:dyDescent="0.2">
      <c r="B14083" s="27"/>
    </row>
    <row r="14084" spans="2:2" x14ac:dyDescent="0.2">
      <c r="B14084" s="27"/>
    </row>
    <row r="14085" spans="2:2" x14ac:dyDescent="0.2">
      <c r="B14085" s="27"/>
    </row>
    <row r="14086" spans="2:2" x14ac:dyDescent="0.2">
      <c r="B14086" s="27"/>
    </row>
    <row r="14087" spans="2:2" x14ac:dyDescent="0.2">
      <c r="B14087" s="27"/>
    </row>
    <row r="14088" spans="2:2" x14ac:dyDescent="0.2">
      <c r="B14088" s="27"/>
    </row>
    <row r="14089" spans="2:2" x14ac:dyDescent="0.2">
      <c r="B14089" s="27"/>
    </row>
    <row r="14090" spans="2:2" x14ac:dyDescent="0.2">
      <c r="B14090" s="27"/>
    </row>
    <row r="14091" spans="2:2" x14ac:dyDescent="0.2">
      <c r="B14091" s="27"/>
    </row>
    <row r="14092" spans="2:2" x14ac:dyDescent="0.2">
      <c r="B14092" s="27"/>
    </row>
    <row r="14093" spans="2:2" x14ac:dyDescent="0.2">
      <c r="B14093" s="27"/>
    </row>
    <row r="14094" spans="2:2" x14ac:dyDescent="0.2">
      <c r="B14094" s="27"/>
    </row>
    <row r="14095" spans="2:2" x14ac:dyDescent="0.2">
      <c r="B14095" s="27"/>
    </row>
    <row r="14096" spans="2:2" x14ac:dyDescent="0.2">
      <c r="B14096" s="27"/>
    </row>
    <row r="14097" spans="2:2" x14ac:dyDescent="0.2">
      <c r="B14097" s="27"/>
    </row>
    <row r="14098" spans="2:2" x14ac:dyDescent="0.2">
      <c r="B14098" s="27"/>
    </row>
    <row r="14099" spans="2:2" x14ac:dyDescent="0.2">
      <c r="B14099" s="27"/>
    </row>
    <row r="14100" spans="2:2" x14ac:dyDescent="0.2">
      <c r="B14100" s="27"/>
    </row>
    <row r="14101" spans="2:2" x14ac:dyDescent="0.2">
      <c r="B14101" s="27"/>
    </row>
    <row r="14102" spans="2:2" x14ac:dyDescent="0.2">
      <c r="B14102" s="27"/>
    </row>
    <row r="14103" spans="2:2" x14ac:dyDescent="0.2">
      <c r="B14103" s="27"/>
    </row>
    <row r="14104" spans="2:2" x14ac:dyDescent="0.2">
      <c r="B14104" s="27"/>
    </row>
    <row r="14105" spans="2:2" x14ac:dyDescent="0.2">
      <c r="B14105" s="27"/>
    </row>
    <row r="14106" spans="2:2" x14ac:dyDescent="0.2">
      <c r="B14106" s="27"/>
    </row>
    <row r="14107" spans="2:2" x14ac:dyDescent="0.2">
      <c r="B14107" s="27"/>
    </row>
    <row r="14108" spans="2:2" x14ac:dyDescent="0.2">
      <c r="B14108" s="27"/>
    </row>
    <row r="14109" spans="2:2" x14ac:dyDescent="0.2">
      <c r="B14109" s="27"/>
    </row>
    <row r="14110" spans="2:2" x14ac:dyDescent="0.2">
      <c r="B14110" s="27"/>
    </row>
    <row r="14111" spans="2:2" x14ac:dyDescent="0.2">
      <c r="B14111" s="27"/>
    </row>
    <row r="14112" spans="2:2" x14ac:dyDescent="0.2">
      <c r="B14112" s="27"/>
    </row>
    <row r="14113" spans="2:2" x14ac:dyDescent="0.2">
      <c r="B14113" s="27"/>
    </row>
    <row r="14114" spans="2:2" x14ac:dyDescent="0.2">
      <c r="B14114" s="27"/>
    </row>
    <row r="14115" spans="2:2" x14ac:dyDescent="0.2">
      <c r="B14115" s="27"/>
    </row>
    <row r="14116" spans="2:2" x14ac:dyDescent="0.2">
      <c r="B14116" s="27"/>
    </row>
    <row r="14117" spans="2:2" x14ac:dyDescent="0.2">
      <c r="B14117" s="27"/>
    </row>
    <row r="14118" spans="2:2" x14ac:dyDescent="0.2">
      <c r="B14118" s="27"/>
    </row>
    <row r="14119" spans="2:2" x14ac:dyDescent="0.2">
      <c r="B14119" s="27"/>
    </row>
    <row r="14120" spans="2:2" x14ac:dyDescent="0.2">
      <c r="B14120" s="27"/>
    </row>
    <row r="14121" spans="2:2" x14ac:dyDescent="0.2">
      <c r="B14121" s="27"/>
    </row>
    <row r="14122" spans="2:2" x14ac:dyDescent="0.2">
      <c r="B14122" s="27"/>
    </row>
    <row r="14123" spans="2:2" x14ac:dyDescent="0.2">
      <c r="B14123" s="27"/>
    </row>
    <row r="14124" spans="2:2" x14ac:dyDescent="0.2">
      <c r="B14124" s="27"/>
    </row>
    <row r="14125" spans="2:2" x14ac:dyDescent="0.2">
      <c r="B14125" s="27"/>
    </row>
    <row r="14126" spans="2:2" x14ac:dyDescent="0.2">
      <c r="B14126" s="27"/>
    </row>
    <row r="14127" spans="2:2" x14ac:dyDescent="0.2">
      <c r="B14127" s="27"/>
    </row>
    <row r="14128" spans="2:2" x14ac:dyDescent="0.2">
      <c r="B14128" s="27"/>
    </row>
    <row r="14129" spans="2:2" x14ac:dyDescent="0.2">
      <c r="B14129" s="27"/>
    </row>
    <row r="14130" spans="2:2" x14ac:dyDescent="0.2">
      <c r="B14130" s="27"/>
    </row>
    <row r="14131" spans="2:2" x14ac:dyDescent="0.2">
      <c r="B14131" s="27"/>
    </row>
    <row r="14132" spans="2:2" x14ac:dyDescent="0.2">
      <c r="B14132" s="27"/>
    </row>
    <row r="14133" spans="2:2" x14ac:dyDescent="0.2">
      <c r="B14133" s="27"/>
    </row>
    <row r="14134" spans="2:2" x14ac:dyDescent="0.2">
      <c r="B14134" s="27"/>
    </row>
    <row r="14135" spans="2:2" x14ac:dyDescent="0.2">
      <c r="B14135" s="27"/>
    </row>
    <row r="14136" spans="2:2" x14ac:dyDescent="0.2">
      <c r="B14136" s="27"/>
    </row>
    <row r="14137" spans="2:2" x14ac:dyDescent="0.2">
      <c r="B14137" s="27"/>
    </row>
    <row r="14138" spans="2:2" x14ac:dyDescent="0.2">
      <c r="B14138" s="27"/>
    </row>
    <row r="14139" spans="2:2" x14ac:dyDescent="0.2">
      <c r="B14139" s="27"/>
    </row>
    <row r="14140" spans="2:2" x14ac:dyDescent="0.2">
      <c r="B14140" s="27"/>
    </row>
    <row r="14141" spans="2:2" x14ac:dyDescent="0.2">
      <c r="B14141" s="27"/>
    </row>
    <row r="14142" spans="2:2" x14ac:dyDescent="0.2">
      <c r="B14142" s="27"/>
    </row>
    <row r="14143" spans="2:2" x14ac:dyDescent="0.2">
      <c r="B14143" s="27"/>
    </row>
    <row r="14144" spans="2:2" x14ac:dyDescent="0.2">
      <c r="B14144" s="27"/>
    </row>
    <row r="14145" spans="2:2" x14ac:dyDescent="0.2">
      <c r="B14145" s="27"/>
    </row>
    <row r="14146" spans="2:2" x14ac:dyDescent="0.2">
      <c r="B14146" s="27"/>
    </row>
    <row r="14147" spans="2:2" x14ac:dyDescent="0.2">
      <c r="B14147" s="27"/>
    </row>
    <row r="14148" spans="2:2" x14ac:dyDescent="0.2">
      <c r="B14148" s="27"/>
    </row>
    <row r="14149" spans="2:2" x14ac:dyDescent="0.2">
      <c r="B14149" s="27"/>
    </row>
    <row r="14150" spans="2:2" x14ac:dyDescent="0.2">
      <c r="B14150" s="27"/>
    </row>
    <row r="14151" spans="2:2" x14ac:dyDescent="0.2">
      <c r="B14151" s="27"/>
    </row>
    <row r="14152" spans="2:2" x14ac:dyDescent="0.2">
      <c r="B14152" s="27"/>
    </row>
    <row r="14153" spans="2:2" x14ac:dyDescent="0.2">
      <c r="B14153" s="27"/>
    </row>
    <row r="14154" spans="2:2" x14ac:dyDescent="0.2">
      <c r="B14154" s="27"/>
    </row>
    <row r="14155" spans="2:2" x14ac:dyDescent="0.2">
      <c r="B14155" s="27"/>
    </row>
    <row r="14156" spans="2:2" x14ac:dyDescent="0.2">
      <c r="B14156" s="27"/>
    </row>
    <row r="14157" spans="2:2" x14ac:dyDescent="0.2">
      <c r="B14157" s="27"/>
    </row>
    <row r="14158" spans="2:2" x14ac:dyDescent="0.2">
      <c r="B14158" s="27"/>
    </row>
    <row r="14159" spans="2:2" x14ac:dyDescent="0.2">
      <c r="B14159" s="27"/>
    </row>
    <row r="14160" spans="2:2" x14ac:dyDescent="0.2">
      <c r="B14160" s="27"/>
    </row>
    <row r="14161" spans="2:2" x14ac:dyDescent="0.2">
      <c r="B14161" s="27"/>
    </row>
    <row r="14162" spans="2:2" x14ac:dyDescent="0.2">
      <c r="B14162" s="27"/>
    </row>
    <row r="14163" spans="2:2" x14ac:dyDescent="0.2">
      <c r="B14163" s="27"/>
    </row>
    <row r="14164" spans="2:2" x14ac:dyDescent="0.2">
      <c r="B14164" s="27"/>
    </row>
    <row r="14165" spans="2:2" x14ac:dyDescent="0.2">
      <c r="B14165" s="27"/>
    </row>
    <row r="14166" spans="2:2" x14ac:dyDescent="0.2">
      <c r="B14166" s="27"/>
    </row>
    <row r="14167" spans="2:2" x14ac:dyDescent="0.2">
      <c r="B14167" s="27"/>
    </row>
    <row r="14168" spans="2:2" x14ac:dyDescent="0.2">
      <c r="B14168" s="27"/>
    </row>
    <row r="14169" spans="2:2" x14ac:dyDescent="0.2">
      <c r="B14169" s="27"/>
    </row>
    <row r="14170" spans="2:2" x14ac:dyDescent="0.2">
      <c r="B14170" s="27"/>
    </row>
    <row r="14171" spans="2:2" x14ac:dyDescent="0.2">
      <c r="B14171" s="27"/>
    </row>
    <row r="14172" spans="2:2" x14ac:dyDescent="0.2">
      <c r="B14172" s="27"/>
    </row>
    <row r="14173" spans="2:2" x14ac:dyDescent="0.2">
      <c r="B14173" s="27"/>
    </row>
    <row r="14174" spans="2:2" x14ac:dyDescent="0.2">
      <c r="B14174" s="27"/>
    </row>
    <row r="14175" spans="2:2" x14ac:dyDescent="0.2">
      <c r="B14175" s="27"/>
    </row>
    <row r="14176" spans="2:2" x14ac:dyDescent="0.2">
      <c r="B14176" s="27"/>
    </row>
    <row r="14177" spans="2:2" x14ac:dyDescent="0.2">
      <c r="B14177" s="27"/>
    </row>
    <row r="14178" spans="2:2" x14ac:dyDescent="0.2">
      <c r="B14178" s="27"/>
    </row>
    <row r="14179" spans="2:2" x14ac:dyDescent="0.2">
      <c r="B14179" s="27"/>
    </row>
    <row r="14180" spans="2:2" x14ac:dyDescent="0.2">
      <c r="B14180" s="27"/>
    </row>
    <row r="14181" spans="2:2" x14ac:dyDescent="0.2">
      <c r="B14181" s="27"/>
    </row>
    <row r="14182" spans="2:2" x14ac:dyDescent="0.2">
      <c r="B14182" s="27"/>
    </row>
    <row r="14183" spans="2:2" x14ac:dyDescent="0.2">
      <c r="B14183" s="27"/>
    </row>
    <row r="14184" spans="2:2" x14ac:dyDescent="0.2">
      <c r="B14184" s="27"/>
    </row>
    <row r="14185" spans="2:2" x14ac:dyDescent="0.2">
      <c r="B14185" s="27"/>
    </row>
    <row r="14186" spans="2:2" x14ac:dyDescent="0.2">
      <c r="B14186" s="27"/>
    </row>
    <row r="14187" spans="2:2" x14ac:dyDescent="0.2">
      <c r="B14187" s="27"/>
    </row>
    <row r="14188" spans="2:2" x14ac:dyDescent="0.2">
      <c r="B14188" s="27"/>
    </row>
    <row r="14189" spans="2:2" x14ac:dyDescent="0.2">
      <c r="B14189" s="27"/>
    </row>
    <row r="14190" spans="2:2" x14ac:dyDescent="0.2">
      <c r="B14190" s="27"/>
    </row>
    <row r="14191" spans="2:2" x14ac:dyDescent="0.2">
      <c r="B14191" s="27"/>
    </row>
    <row r="14192" spans="2:2" x14ac:dyDescent="0.2">
      <c r="B14192" s="27"/>
    </row>
    <row r="14193" spans="2:2" x14ac:dyDescent="0.2">
      <c r="B14193" s="27"/>
    </row>
    <row r="14194" spans="2:2" x14ac:dyDescent="0.2">
      <c r="B14194" s="27"/>
    </row>
    <row r="14195" spans="2:2" x14ac:dyDescent="0.2">
      <c r="B14195" s="27"/>
    </row>
    <row r="14196" spans="2:2" x14ac:dyDescent="0.2">
      <c r="B14196" s="27"/>
    </row>
    <row r="14197" spans="2:2" x14ac:dyDescent="0.2">
      <c r="B14197" s="27"/>
    </row>
    <row r="14198" spans="2:2" x14ac:dyDescent="0.2">
      <c r="B14198" s="27"/>
    </row>
    <row r="14199" spans="2:2" x14ac:dyDescent="0.2">
      <c r="B14199" s="27"/>
    </row>
    <row r="14200" spans="2:2" x14ac:dyDescent="0.2">
      <c r="B14200" s="27"/>
    </row>
    <row r="14201" spans="2:2" x14ac:dyDescent="0.2">
      <c r="B14201" s="27"/>
    </row>
    <row r="14202" spans="2:2" x14ac:dyDescent="0.2">
      <c r="B14202" s="27"/>
    </row>
    <row r="14203" spans="2:2" x14ac:dyDescent="0.2">
      <c r="B14203" s="27"/>
    </row>
    <row r="14204" spans="2:2" x14ac:dyDescent="0.2">
      <c r="B14204" s="27"/>
    </row>
    <row r="14205" spans="2:2" x14ac:dyDescent="0.2">
      <c r="B14205" s="27"/>
    </row>
    <row r="14206" spans="2:2" x14ac:dyDescent="0.2">
      <c r="B14206" s="27"/>
    </row>
    <row r="14207" spans="2:2" x14ac:dyDescent="0.2">
      <c r="B14207" s="27"/>
    </row>
    <row r="14208" spans="2:2" x14ac:dyDescent="0.2">
      <c r="B14208" s="27"/>
    </row>
    <row r="14209" spans="2:2" x14ac:dyDescent="0.2">
      <c r="B14209" s="27"/>
    </row>
    <row r="14210" spans="2:2" x14ac:dyDescent="0.2">
      <c r="B14210" s="27"/>
    </row>
    <row r="14211" spans="2:2" x14ac:dyDescent="0.2">
      <c r="B14211" s="27"/>
    </row>
    <row r="14212" spans="2:2" x14ac:dyDescent="0.2">
      <c r="B14212" s="27"/>
    </row>
    <row r="14213" spans="2:2" x14ac:dyDescent="0.2">
      <c r="B14213" s="27"/>
    </row>
    <row r="14214" spans="2:2" x14ac:dyDescent="0.2">
      <c r="B14214" s="27"/>
    </row>
    <row r="14215" spans="2:2" x14ac:dyDescent="0.2">
      <c r="B14215" s="27"/>
    </row>
    <row r="14216" spans="2:2" x14ac:dyDescent="0.2">
      <c r="B14216" s="27"/>
    </row>
    <row r="14217" spans="2:2" x14ac:dyDescent="0.2">
      <c r="B14217" s="27"/>
    </row>
    <row r="14218" spans="2:2" x14ac:dyDescent="0.2">
      <c r="B14218" s="27"/>
    </row>
    <row r="14219" spans="2:2" x14ac:dyDescent="0.2">
      <c r="B14219" s="27"/>
    </row>
    <row r="14220" spans="2:2" x14ac:dyDescent="0.2">
      <c r="B14220" s="27"/>
    </row>
    <row r="14221" spans="2:2" x14ac:dyDescent="0.2">
      <c r="B14221" s="27"/>
    </row>
    <row r="14222" spans="2:2" x14ac:dyDescent="0.2">
      <c r="B14222" s="27"/>
    </row>
    <row r="14223" spans="2:2" x14ac:dyDescent="0.2">
      <c r="B14223" s="27"/>
    </row>
    <row r="14224" spans="2:2" x14ac:dyDescent="0.2">
      <c r="B14224" s="27"/>
    </row>
    <row r="14225" spans="2:2" x14ac:dyDescent="0.2">
      <c r="B14225" s="27"/>
    </row>
    <row r="14226" spans="2:2" x14ac:dyDescent="0.2">
      <c r="B14226" s="27"/>
    </row>
    <row r="14227" spans="2:2" x14ac:dyDescent="0.2">
      <c r="B14227" s="27"/>
    </row>
    <row r="14228" spans="2:2" x14ac:dyDescent="0.2">
      <c r="B14228" s="27"/>
    </row>
    <row r="14229" spans="2:2" x14ac:dyDescent="0.2">
      <c r="B14229" s="27"/>
    </row>
    <row r="14230" spans="2:2" x14ac:dyDescent="0.2">
      <c r="B14230" s="27"/>
    </row>
    <row r="14231" spans="2:2" x14ac:dyDescent="0.2">
      <c r="B14231" s="27"/>
    </row>
    <row r="14232" spans="2:2" x14ac:dyDescent="0.2">
      <c r="B14232" s="27"/>
    </row>
    <row r="14233" spans="2:2" x14ac:dyDescent="0.2">
      <c r="B14233" s="27"/>
    </row>
    <row r="14234" spans="2:2" x14ac:dyDescent="0.2">
      <c r="B14234" s="27"/>
    </row>
    <row r="14235" spans="2:2" x14ac:dyDescent="0.2">
      <c r="B14235" s="27"/>
    </row>
    <row r="14236" spans="2:2" x14ac:dyDescent="0.2">
      <c r="B14236" s="27"/>
    </row>
    <row r="14237" spans="2:2" x14ac:dyDescent="0.2">
      <c r="B14237" s="27"/>
    </row>
    <row r="14238" spans="2:2" x14ac:dyDescent="0.2">
      <c r="B14238" s="27"/>
    </row>
    <row r="14239" spans="2:2" x14ac:dyDescent="0.2">
      <c r="B14239" s="27"/>
    </row>
    <row r="14240" spans="2:2" x14ac:dyDescent="0.2">
      <c r="B14240" s="27"/>
    </row>
    <row r="14241" spans="2:2" x14ac:dyDescent="0.2">
      <c r="B14241" s="27"/>
    </row>
    <row r="14242" spans="2:2" x14ac:dyDescent="0.2">
      <c r="B14242" s="27"/>
    </row>
    <row r="14243" spans="2:2" x14ac:dyDescent="0.2">
      <c r="B14243" s="27"/>
    </row>
    <row r="14244" spans="2:2" x14ac:dyDescent="0.2">
      <c r="B14244" s="27"/>
    </row>
    <row r="14245" spans="2:2" x14ac:dyDescent="0.2">
      <c r="B14245" s="27"/>
    </row>
    <row r="14246" spans="2:2" x14ac:dyDescent="0.2">
      <c r="B14246" s="27"/>
    </row>
    <row r="14247" spans="2:2" x14ac:dyDescent="0.2">
      <c r="B14247" s="27"/>
    </row>
    <row r="14248" spans="2:2" x14ac:dyDescent="0.2">
      <c r="B14248" s="27"/>
    </row>
    <row r="14249" spans="2:2" x14ac:dyDescent="0.2">
      <c r="B14249" s="27"/>
    </row>
    <row r="14250" spans="2:2" x14ac:dyDescent="0.2">
      <c r="B14250" s="27"/>
    </row>
    <row r="14251" spans="2:2" x14ac:dyDescent="0.2">
      <c r="B14251" s="27"/>
    </row>
    <row r="14252" spans="2:2" x14ac:dyDescent="0.2">
      <c r="B14252" s="27"/>
    </row>
    <row r="14253" spans="2:2" x14ac:dyDescent="0.2">
      <c r="B14253" s="27"/>
    </row>
    <row r="14254" spans="2:2" x14ac:dyDescent="0.2">
      <c r="B14254" s="27"/>
    </row>
    <row r="14255" spans="2:2" x14ac:dyDescent="0.2">
      <c r="B14255" s="27"/>
    </row>
    <row r="14256" spans="2:2" x14ac:dyDescent="0.2">
      <c r="B14256" s="27"/>
    </row>
    <row r="14257" spans="2:2" x14ac:dyDescent="0.2">
      <c r="B14257" s="27"/>
    </row>
    <row r="14258" spans="2:2" x14ac:dyDescent="0.2">
      <c r="B14258" s="27"/>
    </row>
    <row r="14259" spans="2:2" x14ac:dyDescent="0.2">
      <c r="B14259" s="27"/>
    </row>
    <row r="14260" spans="2:2" x14ac:dyDescent="0.2">
      <c r="B14260" s="27"/>
    </row>
    <row r="14261" spans="2:2" x14ac:dyDescent="0.2">
      <c r="B14261" s="27"/>
    </row>
    <row r="14262" spans="2:2" x14ac:dyDescent="0.2">
      <c r="B14262" s="27"/>
    </row>
    <row r="14263" spans="2:2" x14ac:dyDescent="0.2">
      <c r="B14263" s="27"/>
    </row>
    <row r="14264" spans="2:2" x14ac:dyDescent="0.2">
      <c r="B14264" s="27"/>
    </row>
    <row r="14265" spans="2:2" x14ac:dyDescent="0.2">
      <c r="B14265" s="27"/>
    </row>
    <row r="14266" spans="2:2" x14ac:dyDescent="0.2">
      <c r="B14266" s="27"/>
    </row>
    <row r="14267" spans="2:2" x14ac:dyDescent="0.2">
      <c r="B14267" s="27"/>
    </row>
    <row r="14268" spans="2:2" x14ac:dyDescent="0.2">
      <c r="B14268" s="27"/>
    </row>
    <row r="14269" spans="2:2" x14ac:dyDescent="0.2">
      <c r="B14269" s="27"/>
    </row>
    <row r="14270" spans="2:2" x14ac:dyDescent="0.2">
      <c r="B14270" s="27"/>
    </row>
    <row r="14271" spans="2:2" x14ac:dyDescent="0.2">
      <c r="B14271" s="27"/>
    </row>
    <row r="14272" spans="2:2" x14ac:dyDescent="0.2">
      <c r="B14272" s="27"/>
    </row>
    <row r="14273" spans="2:2" x14ac:dyDescent="0.2">
      <c r="B14273" s="27"/>
    </row>
    <row r="14274" spans="2:2" x14ac:dyDescent="0.2">
      <c r="B14274" s="27"/>
    </row>
    <row r="14275" spans="2:2" x14ac:dyDescent="0.2">
      <c r="B14275" s="27"/>
    </row>
    <row r="14276" spans="2:2" x14ac:dyDescent="0.2">
      <c r="B14276" s="27"/>
    </row>
    <row r="14277" spans="2:2" x14ac:dyDescent="0.2">
      <c r="B14277" s="27"/>
    </row>
    <row r="14278" spans="2:2" x14ac:dyDescent="0.2">
      <c r="B14278" s="27"/>
    </row>
    <row r="14279" spans="2:2" x14ac:dyDescent="0.2">
      <c r="B14279" s="27"/>
    </row>
    <row r="14280" spans="2:2" x14ac:dyDescent="0.2">
      <c r="B14280" s="27"/>
    </row>
    <row r="14281" spans="2:2" x14ac:dyDescent="0.2">
      <c r="B14281" s="27"/>
    </row>
    <row r="14282" spans="2:2" x14ac:dyDescent="0.2">
      <c r="B14282" s="27"/>
    </row>
    <row r="14283" spans="2:2" x14ac:dyDescent="0.2">
      <c r="B14283" s="27"/>
    </row>
    <row r="14284" spans="2:2" x14ac:dyDescent="0.2">
      <c r="B14284" s="27"/>
    </row>
    <row r="14285" spans="2:2" x14ac:dyDescent="0.2">
      <c r="B14285" s="27"/>
    </row>
    <row r="14286" spans="2:2" x14ac:dyDescent="0.2">
      <c r="B14286" s="27"/>
    </row>
    <row r="14287" spans="2:2" x14ac:dyDescent="0.2">
      <c r="B14287" s="27"/>
    </row>
    <row r="14288" spans="2:2" x14ac:dyDescent="0.2">
      <c r="B14288" s="27"/>
    </row>
    <row r="14289" spans="2:2" x14ac:dyDescent="0.2">
      <c r="B14289" s="27"/>
    </row>
    <row r="14290" spans="2:2" x14ac:dyDescent="0.2">
      <c r="B14290" s="27"/>
    </row>
    <row r="14291" spans="2:2" x14ac:dyDescent="0.2">
      <c r="B14291" s="27"/>
    </row>
    <row r="14292" spans="2:2" x14ac:dyDescent="0.2">
      <c r="B14292" s="27"/>
    </row>
    <row r="14293" spans="2:2" x14ac:dyDescent="0.2">
      <c r="B14293" s="27"/>
    </row>
    <row r="14294" spans="2:2" x14ac:dyDescent="0.2">
      <c r="B14294" s="27"/>
    </row>
    <row r="14295" spans="2:2" x14ac:dyDescent="0.2">
      <c r="B14295" s="27"/>
    </row>
    <row r="14296" spans="2:2" x14ac:dyDescent="0.2">
      <c r="B14296" s="27"/>
    </row>
    <row r="14297" spans="2:2" x14ac:dyDescent="0.2">
      <c r="B14297" s="27"/>
    </row>
    <row r="14298" spans="2:2" x14ac:dyDescent="0.2">
      <c r="B14298" s="27"/>
    </row>
    <row r="14299" spans="2:2" x14ac:dyDescent="0.2">
      <c r="B14299" s="27"/>
    </row>
    <row r="14300" spans="2:2" x14ac:dyDescent="0.2">
      <c r="B14300" s="27"/>
    </row>
    <row r="14301" spans="2:2" x14ac:dyDescent="0.2">
      <c r="B14301" s="27"/>
    </row>
    <row r="14302" spans="2:2" x14ac:dyDescent="0.2">
      <c r="B14302" s="27"/>
    </row>
    <row r="14303" spans="2:2" x14ac:dyDescent="0.2">
      <c r="B14303" s="27"/>
    </row>
    <row r="14304" spans="2:2" x14ac:dyDescent="0.2">
      <c r="B14304" s="27"/>
    </row>
    <row r="14305" spans="2:2" x14ac:dyDescent="0.2">
      <c r="B14305" s="27"/>
    </row>
    <row r="14306" spans="2:2" x14ac:dyDescent="0.2">
      <c r="B14306" s="27"/>
    </row>
    <row r="14307" spans="2:2" x14ac:dyDescent="0.2">
      <c r="B14307" s="27"/>
    </row>
    <row r="14308" spans="2:2" x14ac:dyDescent="0.2">
      <c r="B14308" s="27"/>
    </row>
    <row r="14309" spans="2:2" x14ac:dyDescent="0.2">
      <c r="B14309" s="27"/>
    </row>
    <row r="14310" spans="2:2" x14ac:dyDescent="0.2">
      <c r="B14310" s="27"/>
    </row>
    <row r="14311" spans="2:2" x14ac:dyDescent="0.2">
      <c r="B14311" s="27"/>
    </row>
    <row r="14312" spans="2:2" x14ac:dyDescent="0.2">
      <c r="B14312" s="27"/>
    </row>
    <row r="14313" spans="2:2" x14ac:dyDescent="0.2">
      <c r="B14313" s="27"/>
    </row>
    <row r="14314" spans="2:2" x14ac:dyDescent="0.2">
      <c r="B14314" s="27"/>
    </row>
    <row r="14315" spans="2:2" x14ac:dyDescent="0.2">
      <c r="B14315" s="27"/>
    </row>
    <row r="14316" spans="2:2" x14ac:dyDescent="0.2">
      <c r="B14316" s="27"/>
    </row>
    <row r="14317" spans="2:2" x14ac:dyDescent="0.2">
      <c r="B14317" s="27"/>
    </row>
    <row r="14318" spans="2:2" x14ac:dyDescent="0.2">
      <c r="B14318" s="27"/>
    </row>
    <row r="14319" spans="2:2" x14ac:dyDescent="0.2">
      <c r="B14319" s="27"/>
    </row>
    <row r="14320" spans="2:2" x14ac:dyDescent="0.2">
      <c r="B14320" s="27"/>
    </row>
    <row r="14321" spans="2:2" x14ac:dyDescent="0.2">
      <c r="B14321" s="27"/>
    </row>
    <row r="14322" spans="2:2" x14ac:dyDescent="0.2">
      <c r="B14322" s="27"/>
    </row>
    <row r="14323" spans="2:2" x14ac:dyDescent="0.2">
      <c r="B14323" s="27"/>
    </row>
    <row r="14324" spans="2:2" x14ac:dyDescent="0.2">
      <c r="B14324" s="27"/>
    </row>
    <row r="14325" spans="2:2" x14ac:dyDescent="0.2">
      <c r="B14325" s="27"/>
    </row>
    <row r="14326" spans="2:2" x14ac:dyDescent="0.2">
      <c r="B14326" s="27"/>
    </row>
    <row r="14327" spans="2:2" x14ac:dyDescent="0.2">
      <c r="B14327" s="27"/>
    </row>
    <row r="14328" spans="2:2" x14ac:dyDescent="0.2">
      <c r="B14328" s="27"/>
    </row>
    <row r="14329" spans="2:2" x14ac:dyDescent="0.2">
      <c r="B14329" s="27"/>
    </row>
    <row r="14330" spans="2:2" x14ac:dyDescent="0.2">
      <c r="B14330" s="27"/>
    </row>
    <row r="14331" spans="2:2" x14ac:dyDescent="0.2">
      <c r="B14331" s="27"/>
    </row>
    <row r="14332" spans="2:2" x14ac:dyDescent="0.2">
      <c r="B14332" s="27"/>
    </row>
    <row r="14333" spans="2:2" x14ac:dyDescent="0.2">
      <c r="B14333" s="27"/>
    </row>
    <row r="14334" spans="2:2" x14ac:dyDescent="0.2">
      <c r="B14334" s="27"/>
    </row>
    <row r="14335" spans="2:2" x14ac:dyDescent="0.2">
      <c r="B14335" s="27"/>
    </row>
    <row r="14336" spans="2:2" x14ac:dyDescent="0.2">
      <c r="B14336" s="27"/>
    </row>
    <row r="14337" spans="2:2" x14ac:dyDescent="0.2">
      <c r="B14337" s="27"/>
    </row>
    <row r="14338" spans="2:2" x14ac:dyDescent="0.2">
      <c r="B14338" s="27"/>
    </row>
    <row r="14339" spans="2:2" x14ac:dyDescent="0.2">
      <c r="B14339" s="27"/>
    </row>
    <row r="14340" spans="2:2" x14ac:dyDescent="0.2">
      <c r="B14340" s="27"/>
    </row>
    <row r="14341" spans="2:2" x14ac:dyDescent="0.2">
      <c r="B14341" s="27"/>
    </row>
    <row r="14342" spans="2:2" x14ac:dyDescent="0.2">
      <c r="B14342" s="27"/>
    </row>
    <row r="14343" spans="2:2" x14ac:dyDescent="0.2">
      <c r="B14343" s="27"/>
    </row>
    <row r="14344" spans="2:2" x14ac:dyDescent="0.2">
      <c r="B14344" s="27"/>
    </row>
    <row r="14345" spans="2:2" x14ac:dyDescent="0.2">
      <c r="B14345" s="27"/>
    </row>
    <row r="14346" spans="2:2" x14ac:dyDescent="0.2">
      <c r="B14346" s="27"/>
    </row>
    <row r="14347" spans="2:2" x14ac:dyDescent="0.2">
      <c r="B14347" s="27"/>
    </row>
    <row r="14348" spans="2:2" x14ac:dyDescent="0.2">
      <c r="B14348" s="27"/>
    </row>
    <row r="14349" spans="2:2" x14ac:dyDescent="0.2">
      <c r="B14349" s="27"/>
    </row>
    <row r="14350" spans="2:2" x14ac:dyDescent="0.2">
      <c r="B14350" s="27"/>
    </row>
    <row r="14351" spans="2:2" x14ac:dyDescent="0.2">
      <c r="B14351" s="27"/>
    </row>
    <row r="14352" spans="2:2" x14ac:dyDescent="0.2">
      <c r="B14352" s="27"/>
    </row>
    <row r="14353" spans="2:2" x14ac:dyDescent="0.2">
      <c r="B14353" s="27"/>
    </row>
    <row r="14354" spans="2:2" x14ac:dyDescent="0.2">
      <c r="B14354" s="27"/>
    </row>
    <row r="14355" spans="2:2" x14ac:dyDescent="0.2">
      <c r="B14355" s="27"/>
    </row>
    <row r="14356" spans="2:2" x14ac:dyDescent="0.2">
      <c r="B14356" s="27"/>
    </row>
    <row r="14357" spans="2:2" x14ac:dyDescent="0.2">
      <c r="B14357" s="27"/>
    </row>
    <row r="14358" spans="2:2" x14ac:dyDescent="0.2">
      <c r="B14358" s="27"/>
    </row>
    <row r="14359" spans="2:2" x14ac:dyDescent="0.2">
      <c r="B14359" s="27"/>
    </row>
    <row r="14360" spans="2:2" x14ac:dyDescent="0.2">
      <c r="B14360" s="27"/>
    </row>
    <row r="14361" spans="2:2" x14ac:dyDescent="0.2">
      <c r="B14361" s="27"/>
    </row>
    <row r="14362" spans="2:2" x14ac:dyDescent="0.2">
      <c r="B14362" s="27"/>
    </row>
    <row r="14363" spans="2:2" x14ac:dyDescent="0.2">
      <c r="B14363" s="27"/>
    </row>
    <row r="14364" spans="2:2" x14ac:dyDescent="0.2">
      <c r="B14364" s="27"/>
    </row>
    <row r="14365" spans="2:2" x14ac:dyDescent="0.2">
      <c r="B14365" s="27"/>
    </row>
    <row r="14366" spans="2:2" x14ac:dyDescent="0.2">
      <c r="B14366" s="27"/>
    </row>
    <row r="14367" spans="2:2" x14ac:dyDescent="0.2">
      <c r="B14367" s="27"/>
    </row>
    <row r="14368" spans="2:2" x14ac:dyDescent="0.2">
      <c r="B14368" s="27"/>
    </row>
    <row r="14369" spans="2:2" x14ac:dyDescent="0.2">
      <c r="B14369" s="27"/>
    </row>
    <row r="14370" spans="2:2" x14ac:dyDescent="0.2">
      <c r="B14370" s="27"/>
    </row>
    <row r="14371" spans="2:2" x14ac:dyDescent="0.2">
      <c r="B14371" s="27"/>
    </row>
    <row r="14372" spans="2:2" x14ac:dyDescent="0.2">
      <c r="B14372" s="27"/>
    </row>
    <row r="14373" spans="2:2" x14ac:dyDescent="0.2">
      <c r="B14373" s="27"/>
    </row>
    <row r="14374" spans="2:2" x14ac:dyDescent="0.2">
      <c r="B14374" s="27"/>
    </row>
    <row r="14375" spans="2:2" x14ac:dyDescent="0.2">
      <c r="B14375" s="27"/>
    </row>
    <row r="14376" spans="2:2" x14ac:dyDescent="0.2">
      <c r="B14376" s="27"/>
    </row>
    <row r="14377" spans="2:2" x14ac:dyDescent="0.2">
      <c r="B14377" s="27"/>
    </row>
    <row r="14378" spans="2:2" x14ac:dyDescent="0.2">
      <c r="B14378" s="27"/>
    </row>
    <row r="14379" spans="2:2" x14ac:dyDescent="0.2">
      <c r="B14379" s="27"/>
    </row>
    <row r="14380" spans="2:2" x14ac:dyDescent="0.2">
      <c r="B14380" s="27"/>
    </row>
    <row r="14381" spans="2:2" x14ac:dyDescent="0.2">
      <c r="B14381" s="27"/>
    </row>
    <row r="14382" spans="2:2" x14ac:dyDescent="0.2">
      <c r="B14382" s="27"/>
    </row>
    <row r="14383" spans="2:2" x14ac:dyDescent="0.2">
      <c r="B14383" s="27"/>
    </row>
    <row r="14384" spans="2:2" x14ac:dyDescent="0.2">
      <c r="B14384" s="27"/>
    </row>
    <row r="14385" spans="2:2" x14ac:dyDescent="0.2">
      <c r="B14385" s="27"/>
    </row>
    <row r="14386" spans="2:2" x14ac:dyDescent="0.2">
      <c r="B14386" s="27"/>
    </row>
    <row r="14387" spans="2:2" x14ac:dyDescent="0.2">
      <c r="B14387" s="27"/>
    </row>
    <row r="14388" spans="2:2" x14ac:dyDescent="0.2">
      <c r="B14388" s="27"/>
    </row>
    <row r="14389" spans="2:2" x14ac:dyDescent="0.2">
      <c r="B14389" s="27"/>
    </row>
    <row r="14390" spans="2:2" x14ac:dyDescent="0.2">
      <c r="B14390" s="27"/>
    </row>
    <row r="14391" spans="2:2" x14ac:dyDescent="0.2">
      <c r="B14391" s="27"/>
    </row>
    <row r="14392" spans="2:2" x14ac:dyDescent="0.2">
      <c r="B14392" s="27"/>
    </row>
    <row r="14393" spans="2:2" x14ac:dyDescent="0.2">
      <c r="B14393" s="27"/>
    </row>
    <row r="14394" spans="2:2" x14ac:dyDescent="0.2">
      <c r="B14394" s="27"/>
    </row>
    <row r="14395" spans="2:2" x14ac:dyDescent="0.2">
      <c r="B14395" s="27"/>
    </row>
    <row r="14396" spans="2:2" x14ac:dyDescent="0.2">
      <c r="B14396" s="27"/>
    </row>
    <row r="14397" spans="2:2" x14ac:dyDescent="0.2">
      <c r="B14397" s="27"/>
    </row>
    <row r="14398" spans="2:2" x14ac:dyDescent="0.2">
      <c r="B14398" s="27"/>
    </row>
    <row r="14399" spans="2:2" x14ac:dyDescent="0.2">
      <c r="B14399" s="27"/>
    </row>
    <row r="14400" spans="2:2" x14ac:dyDescent="0.2">
      <c r="B14400" s="27"/>
    </row>
    <row r="14401" spans="2:2" x14ac:dyDescent="0.2">
      <c r="B14401" s="27"/>
    </row>
    <row r="14402" spans="2:2" x14ac:dyDescent="0.2">
      <c r="B14402" s="27"/>
    </row>
    <row r="14403" spans="2:2" x14ac:dyDescent="0.2">
      <c r="B14403" s="27"/>
    </row>
    <row r="14404" spans="2:2" x14ac:dyDescent="0.2">
      <c r="B14404" s="27"/>
    </row>
    <row r="14405" spans="2:2" x14ac:dyDescent="0.2">
      <c r="B14405" s="27"/>
    </row>
    <row r="14406" spans="2:2" x14ac:dyDescent="0.2">
      <c r="B14406" s="27"/>
    </row>
    <row r="14407" spans="2:2" x14ac:dyDescent="0.2">
      <c r="B14407" s="27"/>
    </row>
    <row r="14408" spans="2:2" x14ac:dyDescent="0.2">
      <c r="B14408" s="27"/>
    </row>
    <row r="14409" spans="2:2" x14ac:dyDescent="0.2">
      <c r="B14409" s="27"/>
    </row>
    <row r="14410" spans="2:2" x14ac:dyDescent="0.2">
      <c r="B14410" s="27"/>
    </row>
    <row r="14411" spans="2:2" x14ac:dyDescent="0.2">
      <c r="B14411" s="27"/>
    </row>
    <row r="14412" spans="2:2" x14ac:dyDescent="0.2">
      <c r="B14412" s="27"/>
    </row>
    <row r="14413" spans="2:2" x14ac:dyDescent="0.2">
      <c r="B14413" s="27"/>
    </row>
    <row r="14414" spans="2:2" x14ac:dyDescent="0.2">
      <c r="B14414" s="27"/>
    </row>
    <row r="14415" spans="2:2" x14ac:dyDescent="0.2">
      <c r="B14415" s="27"/>
    </row>
    <row r="14416" spans="2:2" x14ac:dyDescent="0.2">
      <c r="B14416" s="27"/>
    </row>
    <row r="14417" spans="2:2" x14ac:dyDescent="0.2">
      <c r="B14417" s="27"/>
    </row>
    <row r="14418" spans="2:2" x14ac:dyDescent="0.2">
      <c r="B14418" s="27"/>
    </row>
    <row r="14419" spans="2:2" x14ac:dyDescent="0.2">
      <c r="B14419" s="27"/>
    </row>
    <row r="14420" spans="2:2" x14ac:dyDescent="0.2">
      <c r="B14420" s="27"/>
    </row>
    <row r="14421" spans="2:2" x14ac:dyDescent="0.2">
      <c r="B14421" s="27"/>
    </row>
    <row r="14422" spans="2:2" x14ac:dyDescent="0.2">
      <c r="B14422" s="27"/>
    </row>
    <row r="14423" spans="2:2" x14ac:dyDescent="0.2">
      <c r="B14423" s="27"/>
    </row>
    <row r="14424" spans="2:2" x14ac:dyDescent="0.2">
      <c r="B14424" s="27"/>
    </row>
    <row r="14425" spans="2:2" x14ac:dyDescent="0.2">
      <c r="B14425" s="27"/>
    </row>
    <row r="14426" spans="2:2" x14ac:dyDescent="0.2">
      <c r="B14426" s="27"/>
    </row>
    <row r="14427" spans="2:2" x14ac:dyDescent="0.2">
      <c r="B14427" s="27"/>
    </row>
    <row r="14428" spans="2:2" x14ac:dyDescent="0.2">
      <c r="B14428" s="27"/>
    </row>
    <row r="14429" spans="2:2" x14ac:dyDescent="0.2">
      <c r="B14429" s="27"/>
    </row>
    <row r="14430" spans="2:2" x14ac:dyDescent="0.2">
      <c r="B14430" s="27"/>
    </row>
    <row r="14431" spans="2:2" x14ac:dyDescent="0.2">
      <c r="B14431" s="27"/>
    </row>
    <row r="14432" spans="2:2" x14ac:dyDescent="0.2">
      <c r="B14432" s="27"/>
    </row>
    <row r="14433" spans="2:2" x14ac:dyDescent="0.2">
      <c r="B14433" s="27"/>
    </row>
    <row r="14434" spans="2:2" x14ac:dyDescent="0.2">
      <c r="B14434" s="27"/>
    </row>
    <row r="14435" spans="2:2" x14ac:dyDescent="0.2">
      <c r="B14435" s="27"/>
    </row>
    <row r="14436" spans="2:2" x14ac:dyDescent="0.2">
      <c r="B14436" s="27"/>
    </row>
    <row r="14437" spans="2:2" x14ac:dyDescent="0.2">
      <c r="B14437" s="27"/>
    </row>
    <row r="14438" spans="2:2" x14ac:dyDescent="0.2">
      <c r="B14438" s="27"/>
    </row>
    <row r="14439" spans="2:2" x14ac:dyDescent="0.2">
      <c r="B14439" s="27"/>
    </row>
    <row r="14440" spans="2:2" x14ac:dyDescent="0.2">
      <c r="B14440" s="27"/>
    </row>
    <row r="14441" spans="2:2" x14ac:dyDescent="0.2">
      <c r="B14441" s="27"/>
    </row>
    <row r="14442" spans="2:2" x14ac:dyDescent="0.2">
      <c r="B14442" s="27"/>
    </row>
    <row r="14443" spans="2:2" x14ac:dyDescent="0.2">
      <c r="B14443" s="27"/>
    </row>
    <row r="14444" spans="2:2" x14ac:dyDescent="0.2">
      <c r="B14444" s="27"/>
    </row>
    <row r="14445" spans="2:2" x14ac:dyDescent="0.2">
      <c r="B14445" s="27"/>
    </row>
    <row r="14446" spans="2:2" x14ac:dyDescent="0.2">
      <c r="B14446" s="27"/>
    </row>
    <row r="14447" spans="2:2" x14ac:dyDescent="0.2">
      <c r="B14447" s="27"/>
    </row>
    <row r="14448" spans="2:2" x14ac:dyDescent="0.2">
      <c r="B14448" s="27"/>
    </row>
    <row r="14449" spans="2:2" x14ac:dyDescent="0.2">
      <c r="B14449" s="27"/>
    </row>
    <row r="14450" spans="2:2" x14ac:dyDescent="0.2">
      <c r="B14450" s="27"/>
    </row>
    <row r="14451" spans="2:2" x14ac:dyDescent="0.2">
      <c r="B14451" s="27"/>
    </row>
    <row r="14452" spans="2:2" x14ac:dyDescent="0.2">
      <c r="B14452" s="27"/>
    </row>
    <row r="14453" spans="2:2" x14ac:dyDescent="0.2">
      <c r="B14453" s="27"/>
    </row>
    <row r="14454" spans="2:2" x14ac:dyDescent="0.2">
      <c r="B14454" s="27"/>
    </row>
    <row r="14455" spans="2:2" x14ac:dyDescent="0.2">
      <c r="B14455" s="27"/>
    </row>
    <row r="14456" spans="2:2" x14ac:dyDescent="0.2">
      <c r="B14456" s="27"/>
    </row>
    <row r="14457" spans="2:2" x14ac:dyDescent="0.2">
      <c r="B14457" s="27"/>
    </row>
    <row r="14458" spans="2:2" x14ac:dyDescent="0.2">
      <c r="B14458" s="27"/>
    </row>
    <row r="14459" spans="2:2" x14ac:dyDescent="0.2">
      <c r="B14459" s="27"/>
    </row>
    <row r="14460" spans="2:2" x14ac:dyDescent="0.2">
      <c r="B14460" s="27"/>
    </row>
    <row r="14461" spans="2:2" x14ac:dyDescent="0.2">
      <c r="B14461" s="27"/>
    </row>
    <row r="14462" spans="2:2" x14ac:dyDescent="0.2">
      <c r="B14462" s="27"/>
    </row>
    <row r="14463" spans="2:2" x14ac:dyDescent="0.2">
      <c r="B14463" s="27"/>
    </row>
    <row r="14464" spans="2:2" x14ac:dyDescent="0.2">
      <c r="B14464" s="27"/>
    </row>
    <row r="14465" spans="2:2" x14ac:dyDescent="0.2">
      <c r="B14465" s="27"/>
    </row>
    <row r="14466" spans="2:2" x14ac:dyDescent="0.2">
      <c r="B14466" s="27"/>
    </row>
    <row r="14467" spans="2:2" x14ac:dyDescent="0.2">
      <c r="B14467" s="27"/>
    </row>
    <row r="14468" spans="2:2" x14ac:dyDescent="0.2">
      <c r="B14468" s="27"/>
    </row>
    <row r="14469" spans="2:2" x14ac:dyDescent="0.2">
      <c r="B14469" s="27"/>
    </row>
    <row r="14470" spans="2:2" x14ac:dyDescent="0.2">
      <c r="B14470" s="27"/>
    </row>
    <row r="14471" spans="2:2" x14ac:dyDescent="0.2">
      <c r="B14471" s="27"/>
    </row>
    <row r="14472" spans="2:2" x14ac:dyDescent="0.2">
      <c r="B14472" s="27"/>
    </row>
    <row r="14473" spans="2:2" x14ac:dyDescent="0.2">
      <c r="B14473" s="27"/>
    </row>
    <row r="14474" spans="2:2" x14ac:dyDescent="0.2">
      <c r="B14474" s="27"/>
    </row>
    <row r="14475" spans="2:2" x14ac:dyDescent="0.2">
      <c r="B14475" s="27"/>
    </row>
    <row r="14476" spans="2:2" x14ac:dyDescent="0.2">
      <c r="B14476" s="27"/>
    </row>
    <row r="14477" spans="2:2" x14ac:dyDescent="0.2">
      <c r="B14477" s="27"/>
    </row>
    <row r="14478" spans="2:2" x14ac:dyDescent="0.2">
      <c r="B14478" s="27"/>
    </row>
    <row r="14479" spans="2:2" x14ac:dyDescent="0.2">
      <c r="B14479" s="27"/>
    </row>
    <row r="14480" spans="2:2" x14ac:dyDescent="0.2">
      <c r="B14480" s="27"/>
    </row>
    <row r="14481" spans="2:2" x14ac:dyDescent="0.2">
      <c r="B14481" s="27"/>
    </row>
    <row r="14482" spans="2:2" x14ac:dyDescent="0.2">
      <c r="B14482" s="27"/>
    </row>
    <row r="14483" spans="2:2" x14ac:dyDescent="0.2">
      <c r="B14483" s="27"/>
    </row>
    <row r="14484" spans="2:2" x14ac:dyDescent="0.2">
      <c r="B14484" s="27"/>
    </row>
    <row r="14485" spans="2:2" x14ac:dyDescent="0.2">
      <c r="B14485" s="27"/>
    </row>
    <row r="14486" spans="2:2" x14ac:dyDescent="0.2">
      <c r="B14486" s="27"/>
    </row>
    <row r="14487" spans="2:2" x14ac:dyDescent="0.2">
      <c r="B14487" s="27"/>
    </row>
    <row r="14488" spans="2:2" x14ac:dyDescent="0.2">
      <c r="B14488" s="27"/>
    </row>
    <row r="14489" spans="2:2" x14ac:dyDescent="0.2">
      <c r="B14489" s="27"/>
    </row>
    <row r="14490" spans="2:2" x14ac:dyDescent="0.2">
      <c r="B14490" s="27"/>
    </row>
    <row r="14491" spans="2:2" x14ac:dyDescent="0.2">
      <c r="B14491" s="27"/>
    </row>
    <row r="14492" spans="2:2" x14ac:dyDescent="0.2">
      <c r="B14492" s="27"/>
    </row>
    <row r="14493" spans="2:2" x14ac:dyDescent="0.2">
      <c r="B14493" s="27"/>
    </row>
    <row r="14494" spans="2:2" x14ac:dyDescent="0.2">
      <c r="B14494" s="27"/>
    </row>
    <row r="14495" spans="2:2" x14ac:dyDescent="0.2">
      <c r="B14495" s="27"/>
    </row>
    <row r="14496" spans="2:2" x14ac:dyDescent="0.2">
      <c r="B14496" s="27"/>
    </row>
    <row r="14497" spans="2:2" x14ac:dyDescent="0.2">
      <c r="B14497" s="27"/>
    </row>
    <row r="14498" spans="2:2" x14ac:dyDescent="0.2">
      <c r="B14498" s="27"/>
    </row>
    <row r="14499" spans="2:2" x14ac:dyDescent="0.2">
      <c r="B14499" s="27"/>
    </row>
    <row r="14500" spans="2:2" x14ac:dyDescent="0.2">
      <c r="B14500" s="27"/>
    </row>
    <row r="14501" spans="2:2" x14ac:dyDescent="0.2">
      <c r="B14501" s="27"/>
    </row>
    <row r="14502" spans="2:2" x14ac:dyDescent="0.2">
      <c r="B14502" s="27"/>
    </row>
    <row r="14503" spans="2:2" x14ac:dyDescent="0.2">
      <c r="B14503" s="27"/>
    </row>
    <row r="14504" spans="2:2" x14ac:dyDescent="0.2">
      <c r="B14504" s="27"/>
    </row>
    <row r="14505" spans="2:2" x14ac:dyDescent="0.2">
      <c r="B14505" s="27"/>
    </row>
    <row r="14506" spans="2:2" x14ac:dyDescent="0.2">
      <c r="B14506" s="27"/>
    </row>
    <row r="14507" spans="2:2" x14ac:dyDescent="0.2">
      <c r="B14507" s="27"/>
    </row>
    <row r="14508" spans="2:2" x14ac:dyDescent="0.2">
      <c r="B14508" s="27"/>
    </row>
    <row r="14509" spans="2:2" x14ac:dyDescent="0.2">
      <c r="B14509" s="27"/>
    </row>
    <row r="14510" spans="2:2" x14ac:dyDescent="0.2">
      <c r="B14510" s="27"/>
    </row>
    <row r="14511" spans="2:2" x14ac:dyDescent="0.2">
      <c r="B14511" s="27"/>
    </row>
    <row r="14512" spans="2:2" x14ac:dyDescent="0.2">
      <c r="B14512" s="27"/>
    </row>
    <row r="14513" spans="2:2" x14ac:dyDescent="0.2">
      <c r="B14513" s="27"/>
    </row>
    <row r="14514" spans="2:2" x14ac:dyDescent="0.2">
      <c r="B14514" s="27"/>
    </row>
    <row r="14515" spans="2:2" x14ac:dyDescent="0.2">
      <c r="B14515" s="27"/>
    </row>
    <row r="14516" spans="2:2" x14ac:dyDescent="0.2">
      <c r="B14516" s="27"/>
    </row>
    <row r="14517" spans="2:2" x14ac:dyDescent="0.2">
      <c r="B14517" s="27"/>
    </row>
    <row r="14518" spans="2:2" x14ac:dyDescent="0.2">
      <c r="B14518" s="27"/>
    </row>
    <row r="14519" spans="2:2" x14ac:dyDescent="0.2">
      <c r="B14519" s="27"/>
    </row>
    <row r="14520" spans="2:2" x14ac:dyDescent="0.2">
      <c r="B14520" s="27"/>
    </row>
    <row r="14521" spans="2:2" x14ac:dyDescent="0.2">
      <c r="B14521" s="27"/>
    </row>
    <row r="14522" spans="2:2" x14ac:dyDescent="0.2">
      <c r="B14522" s="27"/>
    </row>
    <row r="14523" spans="2:2" x14ac:dyDescent="0.2">
      <c r="B14523" s="27"/>
    </row>
    <row r="14524" spans="2:2" x14ac:dyDescent="0.2">
      <c r="B14524" s="27"/>
    </row>
    <row r="14525" spans="2:2" x14ac:dyDescent="0.2">
      <c r="B14525" s="27"/>
    </row>
    <row r="14526" spans="2:2" x14ac:dyDescent="0.2">
      <c r="B14526" s="27"/>
    </row>
    <row r="14527" spans="2:2" x14ac:dyDescent="0.2">
      <c r="B14527" s="27"/>
    </row>
    <row r="14528" spans="2:2" x14ac:dyDescent="0.2">
      <c r="B14528" s="27"/>
    </row>
    <row r="14529" spans="2:2" x14ac:dyDescent="0.2">
      <c r="B14529" s="27"/>
    </row>
    <row r="14530" spans="2:2" x14ac:dyDescent="0.2">
      <c r="B14530" s="27"/>
    </row>
    <row r="14531" spans="2:2" x14ac:dyDescent="0.2">
      <c r="B14531" s="27"/>
    </row>
    <row r="14532" spans="2:2" x14ac:dyDescent="0.2">
      <c r="B14532" s="27"/>
    </row>
    <row r="14533" spans="2:2" x14ac:dyDescent="0.2">
      <c r="B14533" s="27"/>
    </row>
    <row r="14534" spans="2:2" x14ac:dyDescent="0.2">
      <c r="B14534" s="27"/>
    </row>
    <row r="14535" spans="2:2" x14ac:dyDescent="0.2">
      <c r="B14535" s="27"/>
    </row>
    <row r="14536" spans="2:2" x14ac:dyDescent="0.2">
      <c r="B14536" s="27"/>
    </row>
    <row r="14537" spans="2:2" x14ac:dyDescent="0.2">
      <c r="B14537" s="27"/>
    </row>
    <row r="14538" spans="2:2" x14ac:dyDescent="0.2">
      <c r="B14538" s="27"/>
    </row>
    <row r="14539" spans="2:2" x14ac:dyDescent="0.2">
      <c r="B14539" s="27"/>
    </row>
    <row r="14540" spans="2:2" x14ac:dyDescent="0.2">
      <c r="B14540" s="27"/>
    </row>
    <row r="14541" spans="2:2" x14ac:dyDescent="0.2">
      <c r="B14541" s="27"/>
    </row>
    <row r="14542" spans="2:2" x14ac:dyDescent="0.2">
      <c r="B14542" s="27"/>
    </row>
    <row r="14543" spans="2:2" x14ac:dyDescent="0.2">
      <c r="B14543" s="27"/>
    </row>
    <row r="14544" spans="2:2" x14ac:dyDescent="0.2">
      <c r="B14544" s="27"/>
    </row>
    <row r="14545" spans="2:2" x14ac:dyDescent="0.2">
      <c r="B14545" s="27"/>
    </row>
    <row r="14546" spans="2:2" x14ac:dyDescent="0.2">
      <c r="B14546" s="27"/>
    </row>
    <row r="14547" spans="2:2" x14ac:dyDescent="0.2">
      <c r="B14547" s="27"/>
    </row>
    <row r="14548" spans="2:2" x14ac:dyDescent="0.2">
      <c r="B14548" s="27"/>
    </row>
    <row r="14549" spans="2:2" x14ac:dyDescent="0.2">
      <c r="B14549" s="27"/>
    </row>
    <row r="14550" spans="2:2" x14ac:dyDescent="0.2">
      <c r="B14550" s="27"/>
    </row>
    <row r="14551" spans="2:2" x14ac:dyDescent="0.2">
      <c r="B14551" s="27"/>
    </row>
    <row r="14552" spans="2:2" x14ac:dyDescent="0.2">
      <c r="B14552" s="27"/>
    </row>
    <row r="14553" spans="2:2" x14ac:dyDescent="0.2">
      <c r="B14553" s="27"/>
    </row>
    <row r="14554" spans="2:2" x14ac:dyDescent="0.2">
      <c r="B14554" s="27"/>
    </row>
    <row r="14555" spans="2:2" x14ac:dyDescent="0.2">
      <c r="B14555" s="27"/>
    </row>
    <row r="14556" spans="2:2" x14ac:dyDescent="0.2">
      <c r="B14556" s="27"/>
    </row>
    <row r="14557" spans="2:2" x14ac:dyDescent="0.2">
      <c r="B14557" s="27"/>
    </row>
    <row r="14558" spans="2:2" x14ac:dyDescent="0.2">
      <c r="B14558" s="27"/>
    </row>
    <row r="14559" spans="2:2" x14ac:dyDescent="0.2">
      <c r="B14559" s="27"/>
    </row>
    <row r="14560" spans="2:2" x14ac:dyDescent="0.2">
      <c r="B14560" s="27"/>
    </row>
    <row r="14561" spans="2:2" x14ac:dyDescent="0.2">
      <c r="B14561" s="27"/>
    </row>
    <row r="14562" spans="2:2" x14ac:dyDescent="0.2">
      <c r="B14562" s="27"/>
    </row>
    <row r="14563" spans="2:2" x14ac:dyDescent="0.2">
      <c r="B14563" s="27"/>
    </row>
    <row r="14564" spans="2:2" x14ac:dyDescent="0.2">
      <c r="B14564" s="27"/>
    </row>
    <row r="14565" spans="2:2" x14ac:dyDescent="0.2">
      <c r="B14565" s="27"/>
    </row>
    <row r="14566" spans="2:2" x14ac:dyDescent="0.2">
      <c r="B14566" s="27"/>
    </row>
    <row r="14567" spans="2:2" x14ac:dyDescent="0.2">
      <c r="B14567" s="27"/>
    </row>
    <row r="14568" spans="2:2" x14ac:dyDescent="0.2">
      <c r="B14568" s="27"/>
    </row>
    <row r="14569" spans="2:2" x14ac:dyDescent="0.2">
      <c r="B14569" s="27"/>
    </row>
    <row r="14570" spans="2:2" x14ac:dyDescent="0.2">
      <c r="B14570" s="27"/>
    </row>
    <row r="14571" spans="2:2" x14ac:dyDescent="0.2">
      <c r="B14571" s="27"/>
    </row>
    <row r="14572" spans="2:2" x14ac:dyDescent="0.2">
      <c r="B14572" s="27"/>
    </row>
    <row r="14573" spans="2:2" x14ac:dyDescent="0.2">
      <c r="B14573" s="27"/>
    </row>
    <row r="14574" spans="2:2" x14ac:dyDescent="0.2">
      <c r="B14574" s="27"/>
    </row>
    <row r="14575" spans="2:2" x14ac:dyDescent="0.2">
      <c r="B14575" s="27"/>
    </row>
    <row r="14576" spans="2:2" x14ac:dyDescent="0.2">
      <c r="B14576" s="27"/>
    </row>
    <row r="14577" spans="2:2" x14ac:dyDescent="0.2">
      <c r="B14577" s="27"/>
    </row>
    <row r="14578" spans="2:2" x14ac:dyDescent="0.2">
      <c r="B14578" s="27"/>
    </row>
    <row r="14579" spans="2:2" x14ac:dyDescent="0.2">
      <c r="B14579" s="27"/>
    </row>
    <row r="14580" spans="2:2" x14ac:dyDescent="0.2">
      <c r="B14580" s="27"/>
    </row>
    <row r="14581" spans="2:2" x14ac:dyDescent="0.2">
      <c r="B14581" s="27"/>
    </row>
    <row r="14582" spans="2:2" x14ac:dyDescent="0.2">
      <c r="B14582" s="27"/>
    </row>
    <row r="14583" spans="2:2" x14ac:dyDescent="0.2">
      <c r="B14583" s="27"/>
    </row>
    <row r="14584" spans="2:2" x14ac:dyDescent="0.2">
      <c r="B14584" s="27"/>
    </row>
    <row r="14585" spans="2:2" x14ac:dyDescent="0.2">
      <c r="B14585" s="27"/>
    </row>
    <row r="14586" spans="2:2" x14ac:dyDescent="0.2">
      <c r="B14586" s="27"/>
    </row>
    <row r="14587" spans="2:2" x14ac:dyDescent="0.2">
      <c r="B14587" s="27"/>
    </row>
    <row r="14588" spans="2:2" x14ac:dyDescent="0.2">
      <c r="B14588" s="27"/>
    </row>
    <row r="14589" spans="2:2" x14ac:dyDescent="0.2">
      <c r="B14589" s="27"/>
    </row>
    <row r="14590" spans="2:2" x14ac:dyDescent="0.2">
      <c r="B14590" s="27"/>
    </row>
    <row r="14591" spans="2:2" x14ac:dyDescent="0.2">
      <c r="B14591" s="27"/>
    </row>
    <row r="14592" spans="2:2" x14ac:dyDescent="0.2">
      <c r="B14592" s="27"/>
    </row>
    <row r="14593" spans="2:2" x14ac:dyDescent="0.2">
      <c r="B14593" s="27"/>
    </row>
    <row r="14594" spans="2:2" x14ac:dyDescent="0.2">
      <c r="B14594" s="27"/>
    </row>
    <row r="14595" spans="2:2" x14ac:dyDescent="0.2">
      <c r="B14595" s="27"/>
    </row>
    <row r="14596" spans="2:2" x14ac:dyDescent="0.2">
      <c r="B14596" s="27"/>
    </row>
    <row r="14597" spans="2:2" x14ac:dyDescent="0.2">
      <c r="B14597" s="27"/>
    </row>
    <row r="14598" spans="2:2" x14ac:dyDescent="0.2">
      <c r="B14598" s="27"/>
    </row>
    <row r="14599" spans="2:2" x14ac:dyDescent="0.2">
      <c r="B14599" s="27"/>
    </row>
    <row r="14600" spans="2:2" x14ac:dyDescent="0.2">
      <c r="B14600" s="27"/>
    </row>
    <row r="14601" spans="2:2" x14ac:dyDescent="0.2">
      <c r="B14601" s="27"/>
    </row>
    <row r="14602" spans="2:2" x14ac:dyDescent="0.2">
      <c r="B14602" s="27"/>
    </row>
    <row r="14603" spans="2:2" x14ac:dyDescent="0.2">
      <c r="B14603" s="27"/>
    </row>
    <row r="14604" spans="2:2" x14ac:dyDescent="0.2">
      <c r="B14604" s="27"/>
    </row>
    <row r="14605" spans="2:2" x14ac:dyDescent="0.2">
      <c r="B14605" s="27"/>
    </row>
    <row r="14606" spans="2:2" x14ac:dyDescent="0.2">
      <c r="B14606" s="27"/>
    </row>
    <row r="14607" spans="2:2" x14ac:dyDescent="0.2">
      <c r="B14607" s="27"/>
    </row>
    <row r="14608" spans="2:2" x14ac:dyDescent="0.2">
      <c r="B14608" s="27"/>
    </row>
    <row r="14609" spans="2:2" x14ac:dyDescent="0.2">
      <c r="B14609" s="27"/>
    </row>
    <row r="14610" spans="2:2" x14ac:dyDescent="0.2">
      <c r="B14610" s="27"/>
    </row>
    <row r="14611" spans="2:2" x14ac:dyDescent="0.2">
      <c r="B14611" s="27"/>
    </row>
    <row r="14612" spans="2:2" x14ac:dyDescent="0.2">
      <c r="B14612" s="27"/>
    </row>
    <row r="14613" spans="2:2" x14ac:dyDescent="0.2">
      <c r="B14613" s="27"/>
    </row>
    <row r="14614" spans="2:2" x14ac:dyDescent="0.2">
      <c r="B14614" s="27"/>
    </row>
    <row r="14615" spans="2:2" x14ac:dyDescent="0.2">
      <c r="B14615" s="27"/>
    </row>
    <row r="14616" spans="2:2" x14ac:dyDescent="0.2">
      <c r="B14616" s="27"/>
    </row>
    <row r="14617" spans="2:2" x14ac:dyDescent="0.2">
      <c r="B14617" s="27"/>
    </row>
    <row r="14618" spans="2:2" x14ac:dyDescent="0.2">
      <c r="B14618" s="27"/>
    </row>
    <row r="14619" spans="2:2" x14ac:dyDescent="0.2">
      <c r="B14619" s="27"/>
    </row>
    <row r="14620" spans="2:2" x14ac:dyDescent="0.2">
      <c r="B14620" s="27"/>
    </row>
    <row r="14621" spans="2:2" x14ac:dyDescent="0.2">
      <c r="B14621" s="27"/>
    </row>
    <row r="14622" spans="2:2" x14ac:dyDescent="0.2">
      <c r="B14622" s="27"/>
    </row>
    <row r="14623" spans="2:2" x14ac:dyDescent="0.2">
      <c r="B14623" s="27"/>
    </row>
    <row r="14624" spans="2:2" x14ac:dyDescent="0.2">
      <c r="B14624" s="27"/>
    </row>
    <row r="14625" spans="2:2" x14ac:dyDescent="0.2">
      <c r="B14625" s="27"/>
    </row>
    <row r="14626" spans="2:2" x14ac:dyDescent="0.2">
      <c r="B14626" s="27"/>
    </row>
    <row r="14627" spans="2:2" x14ac:dyDescent="0.2">
      <c r="B14627" s="27"/>
    </row>
    <row r="14628" spans="2:2" x14ac:dyDescent="0.2">
      <c r="B14628" s="27"/>
    </row>
    <row r="14629" spans="2:2" x14ac:dyDescent="0.2">
      <c r="B14629" s="27"/>
    </row>
    <row r="14630" spans="2:2" x14ac:dyDescent="0.2">
      <c r="B14630" s="27"/>
    </row>
    <row r="14631" spans="2:2" x14ac:dyDescent="0.2">
      <c r="B14631" s="27"/>
    </row>
    <row r="14632" spans="2:2" x14ac:dyDescent="0.2">
      <c r="B14632" s="27"/>
    </row>
    <row r="14633" spans="2:2" x14ac:dyDescent="0.2">
      <c r="B14633" s="27"/>
    </row>
    <row r="14634" spans="2:2" x14ac:dyDescent="0.2">
      <c r="B14634" s="27"/>
    </row>
    <row r="14635" spans="2:2" x14ac:dyDescent="0.2">
      <c r="B14635" s="27"/>
    </row>
    <row r="14636" spans="2:2" x14ac:dyDescent="0.2">
      <c r="B14636" s="27"/>
    </row>
    <row r="14637" spans="2:2" x14ac:dyDescent="0.2">
      <c r="B14637" s="27"/>
    </row>
    <row r="14638" spans="2:2" x14ac:dyDescent="0.2">
      <c r="B14638" s="27"/>
    </row>
    <row r="14639" spans="2:2" x14ac:dyDescent="0.2">
      <c r="B14639" s="27"/>
    </row>
    <row r="14640" spans="2:2" x14ac:dyDescent="0.2">
      <c r="B14640" s="27"/>
    </row>
    <row r="14641" spans="2:2" x14ac:dyDescent="0.2">
      <c r="B14641" s="27"/>
    </row>
    <row r="14642" spans="2:2" x14ac:dyDescent="0.2">
      <c r="B14642" s="27"/>
    </row>
    <row r="14643" spans="2:2" x14ac:dyDescent="0.2">
      <c r="B14643" s="27"/>
    </row>
    <row r="14644" spans="2:2" x14ac:dyDescent="0.2">
      <c r="B14644" s="27"/>
    </row>
    <row r="14645" spans="2:2" x14ac:dyDescent="0.2">
      <c r="B14645" s="27"/>
    </row>
    <row r="14646" spans="2:2" x14ac:dyDescent="0.2">
      <c r="B14646" s="27"/>
    </row>
    <row r="14647" spans="2:2" x14ac:dyDescent="0.2">
      <c r="B14647" s="27"/>
    </row>
    <row r="14648" spans="2:2" x14ac:dyDescent="0.2">
      <c r="B14648" s="27"/>
    </row>
    <row r="14649" spans="2:2" x14ac:dyDescent="0.2">
      <c r="B14649" s="27"/>
    </row>
    <row r="14650" spans="2:2" x14ac:dyDescent="0.2">
      <c r="B14650" s="27"/>
    </row>
    <row r="14651" spans="2:2" x14ac:dyDescent="0.2">
      <c r="B14651" s="27"/>
    </row>
    <row r="14652" spans="2:2" x14ac:dyDescent="0.2">
      <c r="B14652" s="27"/>
    </row>
    <row r="14653" spans="2:2" x14ac:dyDescent="0.2">
      <c r="B14653" s="27"/>
    </row>
    <row r="14654" spans="2:2" x14ac:dyDescent="0.2">
      <c r="B14654" s="27"/>
    </row>
    <row r="14655" spans="2:2" x14ac:dyDescent="0.2">
      <c r="B14655" s="27"/>
    </row>
    <row r="14656" spans="2:2" x14ac:dyDescent="0.2">
      <c r="B14656" s="27"/>
    </row>
    <row r="14657" spans="2:2" x14ac:dyDescent="0.2">
      <c r="B14657" s="27"/>
    </row>
    <row r="14658" spans="2:2" x14ac:dyDescent="0.2">
      <c r="B14658" s="27"/>
    </row>
    <row r="14659" spans="2:2" x14ac:dyDescent="0.2">
      <c r="B14659" s="27"/>
    </row>
    <row r="14660" spans="2:2" x14ac:dyDescent="0.2">
      <c r="B14660" s="27"/>
    </row>
    <row r="14661" spans="2:2" x14ac:dyDescent="0.2">
      <c r="B14661" s="27"/>
    </row>
    <row r="14662" spans="2:2" x14ac:dyDescent="0.2">
      <c r="B14662" s="27"/>
    </row>
    <row r="14663" spans="2:2" x14ac:dyDescent="0.2">
      <c r="B14663" s="27"/>
    </row>
    <row r="14664" spans="2:2" x14ac:dyDescent="0.2">
      <c r="B14664" s="27"/>
    </row>
    <row r="14665" spans="2:2" x14ac:dyDescent="0.2">
      <c r="B14665" s="27"/>
    </row>
    <row r="14666" spans="2:2" x14ac:dyDescent="0.2">
      <c r="B14666" s="27"/>
    </row>
    <row r="14667" spans="2:2" x14ac:dyDescent="0.2">
      <c r="B14667" s="27"/>
    </row>
    <row r="14668" spans="2:2" x14ac:dyDescent="0.2">
      <c r="B14668" s="27"/>
    </row>
    <row r="14669" spans="2:2" x14ac:dyDescent="0.2">
      <c r="B14669" s="27"/>
    </row>
    <row r="14670" spans="2:2" x14ac:dyDescent="0.2">
      <c r="B14670" s="27"/>
    </row>
    <row r="14671" spans="2:2" x14ac:dyDescent="0.2">
      <c r="B14671" s="27"/>
    </row>
    <row r="14672" spans="2:2" x14ac:dyDescent="0.2">
      <c r="B14672" s="27"/>
    </row>
    <row r="14673" spans="2:2" x14ac:dyDescent="0.2">
      <c r="B14673" s="27"/>
    </row>
    <row r="14674" spans="2:2" x14ac:dyDescent="0.2">
      <c r="B14674" s="27"/>
    </row>
    <row r="14675" spans="2:2" x14ac:dyDescent="0.2">
      <c r="B14675" s="27"/>
    </row>
    <row r="14676" spans="2:2" x14ac:dyDescent="0.2">
      <c r="B14676" s="27"/>
    </row>
    <row r="14677" spans="2:2" x14ac:dyDescent="0.2">
      <c r="B14677" s="27"/>
    </row>
    <row r="14678" spans="2:2" x14ac:dyDescent="0.2">
      <c r="B14678" s="27"/>
    </row>
    <row r="14679" spans="2:2" x14ac:dyDescent="0.2">
      <c r="B14679" s="27"/>
    </row>
    <row r="14680" spans="2:2" x14ac:dyDescent="0.2">
      <c r="B14680" s="27"/>
    </row>
    <row r="14681" spans="2:2" x14ac:dyDescent="0.2">
      <c r="B14681" s="27"/>
    </row>
    <row r="14682" spans="2:2" x14ac:dyDescent="0.2">
      <c r="B14682" s="27"/>
    </row>
    <row r="14683" spans="2:2" x14ac:dyDescent="0.2">
      <c r="B14683" s="27"/>
    </row>
    <row r="14684" spans="2:2" x14ac:dyDescent="0.2">
      <c r="B14684" s="27"/>
    </row>
    <row r="14685" spans="2:2" x14ac:dyDescent="0.2">
      <c r="B14685" s="27"/>
    </row>
    <row r="14686" spans="2:2" x14ac:dyDescent="0.2">
      <c r="B14686" s="27"/>
    </row>
    <row r="14687" spans="2:2" x14ac:dyDescent="0.2">
      <c r="B14687" s="27"/>
    </row>
    <row r="14688" spans="2:2" x14ac:dyDescent="0.2">
      <c r="B14688" s="27"/>
    </row>
    <row r="14689" spans="2:2" x14ac:dyDescent="0.2">
      <c r="B14689" s="27"/>
    </row>
    <row r="14690" spans="2:2" x14ac:dyDescent="0.2">
      <c r="B14690" s="27"/>
    </row>
    <row r="14691" spans="2:2" x14ac:dyDescent="0.2">
      <c r="B14691" s="27"/>
    </row>
    <row r="14692" spans="2:2" x14ac:dyDescent="0.2">
      <c r="B14692" s="27"/>
    </row>
    <row r="14693" spans="2:2" x14ac:dyDescent="0.2">
      <c r="B14693" s="27"/>
    </row>
    <row r="14694" spans="2:2" x14ac:dyDescent="0.2">
      <c r="B14694" s="27"/>
    </row>
    <row r="14695" spans="2:2" x14ac:dyDescent="0.2">
      <c r="B14695" s="27"/>
    </row>
    <row r="14696" spans="2:2" x14ac:dyDescent="0.2">
      <c r="B14696" s="27"/>
    </row>
    <row r="14697" spans="2:2" x14ac:dyDescent="0.2">
      <c r="B14697" s="27"/>
    </row>
    <row r="14698" spans="2:2" x14ac:dyDescent="0.2">
      <c r="B14698" s="27"/>
    </row>
    <row r="14699" spans="2:2" x14ac:dyDescent="0.2">
      <c r="B14699" s="27"/>
    </row>
    <row r="14700" spans="2:2" x14ac:dyDescent="0.2">
      <c r="B14700" s="27"/>
    </row>
    <row r="14701" spans="2:2" x14ac:dyDescent="0.2">
      <c r="B14701" s="27"/>
    </row>
    <row r="14702" spans="2:2" x14ac:dyDescent="0.2">
      <c r="B14702" s="27"/>
    </row>
    <row r="14703" spans="2:2" x14ac:dyDescent="0.2">
      <c r="B14703" s="27"/>
    </row>
    <row r="14704" spans="2:2" x14ac:dyDescent="0.2">
      <c r="B14704" s="27"/>
    </row>
    <row r="14705" spans="2:2" x14ac:dyDescent="0.2">
      <c r="B14705" s="27"/>
    </row>
    <row r="14706" spans="2:2" x14ac:dyDescent="0.2">
      <c r="B14706" s="27"/>
    </row>
    <row r="14707" spans="2:2" x14ac:dyDescent="0.2">
      <c r="B14707" s="27"/>
    </row>
    <row r="14708" spans="2:2" x14ac:dyDescent="0.2">
      <c r="B14708" s="27"/>
    </row>
    <row r="14709" spans="2:2" x14ac:dyDescent="0.2">
      <c r="B14709" s="27"/>
    </row>
    <row r="14710" spans="2:2" x14ac:dyDescent="0.2">
      <c r="B14710" s="27"/>
    </row>
    <row r="14711" spans="2:2" x14ac:dyDescent="0.2">
      <c r="B14711" s="27"/>
    </row>
    <row r="14712" spans="2:2" x14ac:dyDescent="0.2">
      <c r="B14712" s="27"/>
    </row>
    <row r="14713" spans="2:2" x14ac:dyDescent="0.2">
      <c r="B14713" s="27"/>
    </row>
    <row r="14714" spans="2:2" x14ac:dyDescent="0.2">
      <c r="B14714" s="27"/>
    </row>
    <row r="14715" spans="2:2" x14ac:dyDescent="0.2">
      <c r="B14715" s="27"/>
    </row>
    <row r="14716" spans="2:2" x14ac:dyDescent="0.2">
      <c r="B14716" s="27"/>
    </row>
    <row r="14717" spans="2:2" x14ac:dyDescent="0.2">
      <c r="B14717" s="27"/>
    </row>
    <row r="14718" spans="2:2" x14ac:dyDescent="0.2">
      <c r="B14718" s="27"/>
    </row>
    <row r="14719" spans="2:2" x14ac:dyDescent="0.2">
      <c r="B14719" s="27"/>
    </row>
    <row r="14720" spans="2:2" x14ac:dyDescent="0.2">
      <c r="B14720" s="27"/>
    </row>
    <row r="14721" spans="2:2" x14ac:dyDescent="0.2">
      <c r="B14721" s="27"/>
    </row>
    <row r="14722" spans="2:2" x14ac:dyDescent="0.2">
      <c r="B14722" s="27"/>
    </row>
    <row r="14723" spans="2:2" x14ac:dyDescent="0.2">
      <c r="B14723" s="27"/>
    </row>
    <row r="14724" spans="2:2" x14ac:dyDescent="0.2">
      <c r="B14724" s="27"/>
    </row>
    <row r="14725" spans="2:2" x14ac:dyDescent="0.2">
      <c r="B14725" s="27"/>
    </row>
    <row r="14726" spans="2:2" x14ac:dyDescent="0.2">
      <c r="B14726" s="27"/>
    </row>
    <row r="14727" spans="2:2" x14ac:dyDescent="0.2">
      <c r="B14727" s="27"/>
    </row>
    <row r="14728" spans="2:2" x14ac:dyDescent="0.2">
      <c r="B14728" s="27"/>
    </row>
    <row r="14729" spans="2:2" x14ac:dyDescent="0.2">
      <c r="B14729" s="27"/>
    </row>
    <row r="14730" spans="2:2" x14ac:dyDescent="0.2">
      <c r="B14730" s="27"/>
    </row>
    <row r="14731" spans="2:2" x14ac:dyDescent="0.2">
      <c r="B14731" s="27"/>
    </row>
    <row r="14732" spans="2:2" x14ac:dyDescent="0.2">
      <c r="B14732" s="27"/>
    </row>
    <row r="14733" spans="2:2" x14ac:dyDescent="0.2">
      <c r="B14733" s="27"/>
    </row>
    <row r="14734" spans="2:2" x14ac:dyDescent="0.2">
      <c r="B14734" s="27"/>
    </row>
    <row r="14735" spans="2:2" x14ac:dyDescent="0.2">
      <c r="B14735" s="27"/>
    </row>
    <row r="14736" spans="2:2" x14ac:dyDescent="0.2">
      <c r="B14736" s="27"/>
    </row>
    <row r="14737" spans="2:2" x14ac:dyDescent="0.2">
      <c r="B14737" s="27"/>
    </row>
    <row r="14738" spans="2:2" x14ac:dyDescent="0.2">
      <c r="B14738" s="27"/>
    </row>
    <row r="14739" spans="2:2" x14ac:dyDescent="0.2">
      <c r="B14739" s="27"/>
    </row>
    <row r="14740" spans="2:2" x14ac:dyDescent="0.2">
      <c r="B14740" s="27"/>
    </row>
    <row r="14741" spans="2:2" x14ac:dyDescent="0.2">
      <c r="B14741" s="27"/>
    </row>
    <row r="14742" spans="2:2" x14ac:dyDescent="0.2">
      <c r="B14742" s="27"/>
    </row>
    <row r="14743" spans="2:2" x14ac:dyDescent="0.2">
      <c r="B14743" s="27"/>
    </row>
    <row r="14744" spans="2:2" x14ac:dyDescent="0.2">
      <c r="B14744" s="27"/>
    </row>
    <row r="14745" spans="2:2" x14ac:dyDescent="0.2">
      <c r="B14745" s="27"/>
    </row>
    <row r="14746" spans="2:2" x14ac:dyDescent="0.2">
      <c r="B14746" s="27"/>
    </row>
    <row r="14747" spans="2:2" x14ac:dyDescent="0.2">
      <c r="B14747" s="27"/>
    </row>
    <row r="14748" spans="2:2" x14ac:dyDescent="0.2">
      <c r="B14748" s="27"/>
    </row>
    <row r="14749" spans="2:2" x14ac:dyDescent="0.2">
      <c r="B14749" s="27"/>
    </row>
    <row r="14750" spans="2:2" x14ac:dyDescent="0.2">
      <c r="B14750" s="27"/>
    </row>
    <row r="14751" spans="2:2" x14ac:dyDescent="0.2">
      <c r="B14751" s="27"/>
    </row>
    <row r="14752" spans="2:2" x14ac:dyDescent="0.2">
      <c r="B14752" s="27"/>
    </row>
    <row r="14753" spans="2:2" x14ac:dyDescent="0.2">
      <c r="B14753" s="27"/>
    </row>
    <row r="14754" spans="2:2" x14ac:dyDescent="0.2">
      <c r="B14754" s="27"/>
    </row>
    <row r="14755" spans="2:2" x14ac:dyDescent="0.2">
      <c r="B14755" s="27"/>
    </row>
    <row r="14756" spans="2:2" x14ac:dyDescent="0.2">
      <c r="B14756" s="27"/>
    </row>
    <row r="14757" spans="2:2" x14ac:dyDescent="0.2">
      <c r="B14757" s="27"/>
    </row>
    <row r="14758" spans="2:2" x14ac:dyDescent="0.2">
      <c r="B14758" s="27"/>
    </row>
    <row r="14759" spans="2:2" x14ac:dyDescent="0.2">
      <c r="B14759" s="27"/>
    </row>
    <row r="14760" spans="2:2" x14ac:dyDescent="0.2">
      <c r="B14760" s="27"/>
    </row>
    <row r="14761" spans="2:2" x14ac:dyDescent="0.2">
      <c r="B14761" s="27"/>
    </row>
    <row r="14762" spans="2:2" x14ac:dyDescent="0.2">
      <c r="B14762" s="27"/>
    </row>
    <row r="14763" spans="2:2" x14ac:dyDescent="0.2">
      <c r="B14763" s="27"/>
    </row>
    <row r="14764" spans="2:2" x14ac:dyDescent="0.2">
      <c r="B14764" s="27"/>
    </row>
    <row r="14765" spans="2:2" x14ac:dyDescent="0.2">
      <c r="B14765" s="27"/>
    </row>
    <row r="14766" spans="2:2" x14ac:dyDescent="0.2">
      <c r="B14766" s="27"/>
    </row>
    <row r="14767" spans="2:2" x14ac:dyDescent="0.2">
      <c r="B14767" s="27"/>
    </row>
    <row r="14768" spans="2:2" x14ac:dyDescent="0.2">
      <c r="B14768" s="27"/>
    </row>
    <row r="14769" spans="2:2" x14ac:dyDescent="0.2">
      <c r="B14769" s="27"/>
    </row>
    <row r="14770" spans="2:2" x14ac:dyDescent="0.2">
      <c r="B14770" s="27"/>
    </row>
    <row r="14771" spans="2:2" x14ac:dyDescent="0.2">
      <c r="B14771" s="27"/>
    </row>
    <row r="14772" spans="2:2" x14ac:dyDescent="0.2">
      <c r="B14772" s="27"/>
    </row>
    <row r="14773" spans="2:2" x14ac:dyDescent="0.2">
      <c r="B14773" s="27"/>
    </row>
    <row r="14774" spans="2:2" x14ac:dyDescent="0.2">
      <c r="B14774" s="27"/>
    </row>
    <row r="14775" spans="2:2" x14ac:dyDescent="0.2">
      <c r="B14775" s="27"/>
    </row>
    <row r="14776" spans="2:2" x14ac:dyDescent="0.2">
      <c r="B14776" s="27"/>
    </row>
    <row r="14777" spans="2:2" x14ac:dyDescent="0.2">
      <c r="B14777" s="27"/>
    </row>
    <row r="14778" spans="2:2" x14ac:dyDescent="0.2">
      <c r="B14778" s="27"/>
    </row>
    <row r="14779" spans="2:2" x14ac:dyDescent="0.2">
      <c r="B14779" s="27"/>
    </row>
    <row r="14780" spans="2:2" x14ac:dyDescent="0.2">
      <c r="B14780" s="27"/>
    </row>
    <row r="14781" spans="2:2" x14ac:dyDescent="0.2">
      <c r="B14781" s="27"/>
    </row>
    <row r="14782" spans="2:2" x14ac:dyDescent="0.2">
      <c r="B14782" s="27"/>
    </row>
    <row r="14783" spans="2:2" x14ac:dyDescent="0.2">
      <c r="B14783" s="27"/>
    </row>
    <row r="14784" spans="2:2" x14ac:dyDescent="0.2">
      <c r="B14784" s="27"/>
    </row>
    <row r="14785" spans="2:2" x14ac:dyDescent="0.2">
      <c r="B14785" s="27"/>
    </row>
    <row r="14786" spans="2:2" x14ac:dyDescent="0.2">
      <c r="B14786" s="27"/>
    </row>
    <row r="14787" spans="2:2" x14ac:dyDescent="0.2">
      <c r="B14787" s="27"/>
    </row>
    <row r="14788" spans="2:2" x14ac:dyDescent="0.2">
      <c r="B14788" s="27"/>
    </row>
    <row r="14789" spans="2:2" x14ac:dyDescent="0.2">
      <c r="B14789" s="27"/>
    </row>
    <row r="14790" spans="2:2" x14ac:dyDescent="0.2">
      <c r="B14790" s="27"/>
    </row>
    <row r="14791" spans="2:2" x14ac:dyDescent="0.2">
      <c r="B14791" s="27"/>
    </row>
    <row r="14792" spans="2:2" x14ac:dyDescent="0.2">
      <c r="B14792" s="27"/>
    </row>
    <row r="14793" spans="2:2" x14ac:dyDescent="0.2">
      <c r="B14793" s="27"/>
    </row>
    <row r="14794" spans="2:2" x14ac:dyDescent="0.2">
      <c r="B14794" s="27"/>
    </row>
    <row r="14795" spans="2:2" x14ac:dyDescent="0.2">
      <c r="B14795" s="27"/>
    </row>
    <row r="14796" spans="2:2" x14ac:dyDescent="0.2">
      <c r="B14796" s="27"/>
    </row>
    <row r="14797" spans="2:2" x14ac:dyDescent="0.2">
      <c r="B14797" s="27"/>
    </row>
    <row r="14798" spans="2:2" x14ac:dyDescent="0.2">
      <c r="B14798" s="27"/>
    </row>
    <row r="14799" spans="2:2" x14ac:dyDescent="0.2">
      <c r="B14799" s="27"/>
    </row>
    <row r="14800" spans="2:2" x14ac:dyDescent="0.2">
      <c r="B14800" s="27"/>
    </row>
    <row r="14801" spans="2:2" x14ac:dyDescent="0.2">
      <c r="B14801" s="27"/>
    </row>
    <row r="14802" spans="2:2" x14ac:dyDescent="0.2">
      <c r="B14802" s="27"/>
    </row>
    <row r="14803" spans="2:2" x14ac:dyDescent="0.2">
      <c r="B14803" s="27"/>
    </row>
    <row r="14804" spans="2:2" x14ac:dyDescent="0.2">
      <c r="B14804" s="27"/>
    </row>
    <row r="14805" spans="2:2" x14ac:dyDescent="0.2">
      <c r="B14805" s="27"/>
    </row>
    <row r="14806" spans="2:2" x14ac:dyDescent="0.2">
      <c r="B14806" s="27"/>
    </row>
    <row r="14807" spans="2:2" x14ac:dyDescent="0.2">
      <c r="B14807" s="27"/>
    </row>
    <row r="14808" spans="2:2" x14ac:dyDescent="0.2">
      <c r="B14808" s="27"/>
    </row>
    <row r="14809" spans="2:2" x14ac:dyDescent="0.2">
      <c r="B14809" s="27"/>
    </row>
    <row r="14810" spans="2:2" x14ac:dyDescent="0.2">
      <c r="B14810" s="27"/>
    </row>
    <row r="14811" spans="2:2" x14ac:dyDescent="0.2">
      <c r="B14811" s="27"/>
    </row>
    <row r="14812" spans="2:2" x14ac:dyDescent="0.2">
      <c r="B14812" s="27"/>
    </row>
    <row r="14813" spans="2:2" x14ac:dyDescent="0.2">
      <c r="B14813" s="27"/>
    </row>
    <row r="14814" spans="2:2" x14ac:dyDescent="0.2">
      <c r="B14814" s="27"/>
    </row>
    <row r="14815" spans="2:2" x14ac:dyDescent="0.2">
      <c r="B14815" s="27"/>
    </row>
    <row r="14816" spans="2:2" x14ac:dyDescent="0.2">
      <c r="B14816" s="27"/>
    </row>
    <row r="14817" spans="2:2" x14ac:dyDescent="0.2">
      <c r="B14817" s="27"/>
    </row>
    <row r="14818" spans="2:2" x14ac:dyDescent="0.2">
      <c r="B14818" s="27"/>
    </row>
    <row r="14819" spans="2:2" x14ac:dyDescent="0.2">
      <c r="B14819" s="27"/>
    </row>
    <row r="14820" spans="2:2" x14ac:dyDescent="0.2">
      <c r="B14820" s="27"/>
    </row>
    <row r="14821" spans="2:2" x14ac:dyDescent="0.2">
      <c r="B14821" s="27"/>
    </row>
    <row r="14822" spans="2:2" x14ac:dyDescent="0.2">
      <c r="B14822" s="27"/>
    </row>
    <row r="14823" spans="2:2" x14ac:dyDescent="0.2">
      <c r="B14823" s="27"/>
    </row>
    <row r="14824" spans="2:2" x14ac:dyDescent="0.2">
      <c r="B14824" s="27"/>
    </row>
    <row r="14825" spans="2:2" x14ac:dyDescent="0.2">
      <c r="B14825" s="27"/>
    </row>
    <row r="14826" spans="2:2" x14ac:dyDescent="0.2">
      <c r="B14826" s="27"/>
    </row>
    <row r="14827" spans="2:2" x14ac:dyDescent="0.2">
      <c r="B14827" s="27"/>
    </row>
    <row r="14828" spans="2:2" x14ac:dyDescent="0.2">
      <c r="B14828" s="27"/>
    </row>
    <row r="14829" spans="2:2" x14ac:dyDescent="0.2">
      <c r="B14829" s="27"/>
    </row>
    <row r="14830" spans="2:2" x14ac:dyDescent="0.2">
      <c r="B14830" s="27"/>
    </row>
    <row r="14831" spans="2:2" x14ac:dyDescent="0.2">
      <c r="B14831" s="27"/>
    </row>
    <row r="14832" spans="2:2" x14ac:dyDescent="0.2">
      <c r="B14832" s="27"/>
    </row>
    <row r="14833" spans="2:2" x14ac:dyDescent="0.2">
      <c r="B14833" s="27"/>
    </row>
    <row r="14834" spans="2:2" x14ac:dyDescent="0.2">
      <c r="B14834" s="27"/>
    </row>
    <row r="14835" spans="2:2" x14ac:dyDescent="0.2">
      <c r="B14835" s="27"/>
    </row>
    <row r="14836" spans="2:2" x14ac:dyDescent="0.2">
      <c r="B14836" s="27"/>
    </row>
    <row r="14837" spans="2:2" x14ac:dyDescent="0.2">
      <c r="B14837" s="27"/>
    </row>
    <row r="14838" spans="2:2" x14ac:dyDescent="0.2">
      <c r="B14838" s="27"/>
    </row>
    <row r="14839" spans="2:2" x14ac:dyDescent="0.2">
      <c r="B14839" s="27"/>
    </row>
    <row r="14840" spans="2:2" x14ac:dyDescent="0.2">
      <c r="B14840" s="27"/>
    </row>
    <row r="14841" spans="2:2" x14ac:dyDescent="0.2">
      <c r="B14841" s="27"/>
    </row>
    <row r="14842" spans="2:2" x14ac:dyDescent="0.2">
      <c r="B14842" s="27"/>
    </row>
    <row r="14843" spans="2:2" x14ac:dyDescent="0.2">
      <c r="B14843" s="27"/>
    </row>
    <row r="14844" spans="2:2" x14ac:dyDescent="0.2">
      <c r="B14844" s="27"/>
    </row>
    <row r="14845" spans="2:2" x14ac:dyDescent="0.2">
      <c r="B14845" s="27"/>
    </row>
    <row r="14846" spans="2:2" x14ac:dyDescent="0.2">
      <c r="B14846" s="27"/>
    </row>
    <row r="14847" spans="2:2" x14ac:dyDescent="0.2">
      <c r="B14847" s="27"/>
    </row>
    <row r="14848" spans="2:2" x14ac:dyDescent="0.2">
      <c r="B14848" s="27"/>
    </row>
    <row r="14849" spans="2:2" x14ac:dyDescent="0.2">
      <c r="B14849" s="27"/>
    </row>
    <row r="14850" spans="2:2" x14ac:dyDescent="0.2">
      <c r="B14850" s="27"/>
    </row>
    <row r="14851" spans="2:2" x14ac:dyDescent="0.2">
      <c r="B14851" s="27"/>
    </row>
    <row r="14852" spans="2:2" x14ac:dyDescent="0.2">
      <c r="B14852" s="27"/>
    </row>
    <row r="14853" spans="2:2" x14ac:dyDescent="0.2">
      <c r="B14853" s="27"/>
    </row>
    <row r="14854" spans="2:2" x14ac:dyDescent="0.2">
      <c r="B14854" s="27"/>
    </row>
    <row r="14855" spans="2:2" x14ac:dyDescent="0.2">
      <c r="B14855" s="27"/>
    </row>
    <row r="14856" spans="2:2" x14ac:dyDescent="0.2">
      <c r="B14856" s="27"/>
    </row>
    <row r="14857" spans="2:2" x14ac:dyDescent="0.2">
      <c r="B14857" s="27"/>
    </row>
    <row r="14858" spans="2:2" x14ac:dyDescent="0.2">
      <c r="B14858" s="27"/>
    </row>
    <row r="14859" spans="2:2" x14ac:dyDescent="0.2">
      <c r="B14859" s="27"/>
    </row>
    <row r="14860" spans="2:2" x14ac:dyDescent="0.2">
      <c r="B14860" s="27"/>
    </row>
    <row r="14861" spans="2:2" x14ac:dyDescent="0.2">
      <c r="B14861" s="27"/>
    </row>
    <row r="14862" spans="2:2" x14ac:dyDescent="0.2">
      <c r="B14862" s="27"/>
    </row>
    <row r="14863" spans="2:2" x14ac:dyDescent="0.2">
      <c r="B14863" s="27"/>
    </row>
    <row r="14864" spans="2:2" x14ac:dyDescent="0.2">
      <c r="B14864" s="27"/>
    </row>
    <row r="14865" spans="2:2" x14ac:dyDescent="0.2">
      <c r="B14865" s="27"/>
    </row>
    <row r="14866" spans="2:2" x14ac:dyDescent="0.2">
      <c r="B14866" s="27"/>
    </row>
    <row r="14867" spans="2:2" x14ac:dyDescent="0.2">
      <c r="B14867" s="27"/>
    </row>
    <row r="14868" spans="2:2" x14ac:dyDescent="0.2">
      <c r="B14868" s="27"/>
    </row>
    <row r="14869" spans="2:2" x14ac:dyDescent="0.2">
      <c r="B14869" s="27"/>
    </row>
    <row r="14870" spans="2:2" x14ac:dyDescent="0.2">
      <c r="B14870" s="27"/>
    </row>
    <row r="14871" spans="2:2" x14ac:dyDescent="0.2">
      <c r="B14871" s="27"/>
    </row>
    <row r="14872" spans="2:2" x14ac:dyDescent="0.2">
      <c r="B14872" s="27"/>
    </row>
    <row r="14873" spans="2:2" x14ac:dyDescent="0.2">
      <c r="B14873" s="27"/>
    </row>
    <row r="14874" spans="2:2" x14ac:dyDescent="0.2">
      <c r="B14874" s="27"/>
    </row>
    <row r="14875" spans="2:2" x14ac:dyDescent="0.2">
      <c r="B14875" s="27"/>
    </row>
    <row r="14876" spans="2:2" x14ac:dyDescent="0.2">
      <c r="B14876" s="27"/>
    </row>
    <row r="14877" spans="2:2" x14ac:dyDescent="0.2">
      <c r="B14877" s="27"/>
    </row>
    <row r="14878" spans="2:2" x14ac:dyDescent="0.2">
      <c r="B14878" s="27"/>
    </row>
    <row r="14879" spans="2:2" x14ac:dyDescent="0.2">
      <c r="B14879" s="27"/>
    </row>
    <row r="14880" spans="2:2" x14ac:dyDescent="0.2">
      <c r="B14880" s="27"/>
    </row>
    <row r="14881" spans="2:2" x14ac:dyDescent="0.2">
      <c r="B14881" s="27"/>
    </row>
    <row r="14882" spans="2:2" x14ac:dyDescent="0.2">
      <c r="B14882" s="27"/>
    </row>
    <row r="14883" spans="2:2" x14ac:dyDescent="0.2">
      <c r="B14883" s="27"/>
    </row>
    <row r="14884" spans="2:2" x14ac:dyDescent="0.2">
      <c r="B14884" s="27"/>
    </row>
    <row r="14885" spans="2:2" x14ac:dyDescent="0.2">
      <c r="B14885" s="27"/>
    </row>
    <row r="14886" spans="2:2" x14ac:dyDescent="0.2">
      <c r="B14886" s="27"/>
    </row>
    <row r="14887" spans="2:2" x14ac:dyDescent="0.2">
      <c r="B14887" s="27"/>
    </row>
    <row r="14888" spans="2:2" x14ac:dyDescent="0.2">
      <c r="B14888" s="27"/>
    </row>
    <row r="14889" spans="2:2" x14ac:dyDescent="0.2">
      <c r="B14889" s="27"/>
    </row>
    <row r="14890" spans="2:2" x14ac:dyDescent="0.2">
      <c r="B14890" s="27"/>
    </row>
    <row r="14891" spans="2:2" x14ac:dyDescent="0.2">
      <c r="B14891" s="27"/>
    </row>
    <row r="14892" spans="2:2" x14ac:dyDescent="0.2">
      <c r="B14892" s="27"/>
    </row>
    <row r="14893" spans="2:2" x14ac:dyDescent="0.2">
      <c r="B14893" s="27"/>
    </row>
    <row r="14894" spans="2:2" x14ac:dyDescent="0.2">
      <c r="B14894" s="27"/>
    </row>
    <row r="14895" spans="2:2" x14ac:dyDescent="0.2">
      <c r="B14895" s="27"/>
    </row>
    <row r="14896" spans="2:2" x14ac:dyDescent="0.2">
      <c r="B14896" s="27"/>
    </row>
    <row r="14897" spans="2:2" x14ac:dyDescent="0.2">
      <c r="B14897" s="27"/>
    </row>
    <row r="14898" spans="2:2" x14ac:dyDescent="0.2">
      <c r="B14898" s="27"/>
    </row>
    <row r="14899" spans="2:2" x14ac:dyDescent="0.2">
      <c r="B14899" s="27"/>
    </row>
    <row r="14900" spans="2:2" x14ac:dyDescent="0.2">
      <c r="B14900" s="27"/>
    </row>
    <row r="14901" spans="2:2" x14ac:dyDescent="0.2">
      <c r="B14901" s="27"/>
    </row>
    <row r="14902" spans="2:2" x14ac:dyDescent="0.2">
      <c r="B14902" s="27"/>
    </row>
    <row r="14903" spans="2:2" x14ac:dyDescent="0.2">
      <c r="B14903" s="27"/>
    </row>
    <row r="14904" spans="2:2" x14ac:dyDescent="0.2">
      <c r="B14904" s="27"/>
    </row>
    <row r="14905" spans="2:2" x14ac:dyDescent="0.2">
      <c r="B14905" s="27"/>
    </row>
    <row r="14906" spans="2:2" x14ac:dyDescent="0.2">
      <c r="B14906" s="27"/>
    </row>
    <row r="14907" spans="2:2" x14ac:dyDescent="0.2">
      <c r="B14907" s="27"/>
    </row>
    <row r="14908" spans="2:2" x14ac:dyDescent="0.2">
      <c r="B14908" s="27"/>
    </row>
    <row r="14909" spans="2:2" x14ac:dyDescent="0.2">
      <c r="B14909" s="27"/>
    </row>
    <row r="14910" spans="2:2" x14ac:dyDescent="0.2">
      <c r="B14910" s="27"/>
    </row>
    <row r="14911" spans="2:2" x14ac:dyDescent="0.2">
      <c r="B14911" s="27"/>
    </row>
    <row r="14912" spans="2:2" x14ac:dyDescent="0.2">
      <c r="B14912" s="27"/>
    </row>
    <row r="14913" spans="2:2" x14ac:dyDescent="0.2">
      <c r="B14913" s="27"/>
    </row>
    <row r="14914" spans="2:2" x14ac:dyDescent="0.2">
      <c r="B14914" s="27"/>
    </row>
    <row r="14915" spans="2:2" x14ac:dyDescent="0.2">
      <c r="B14915" s="27"/>
    </row>
    <row r="14916" spans="2:2" x14ac:dyDescent="0.2">
      <c r="B14916" s="27"/>
    </row>
    <row r="14917" spans="2:2" x14ac:dyDescent="0.2">
      <c r="B14917" s="27"/>
    </row>
    <row r="14918" spans="2:2" x14ac:dyDescent="0.2">
      <c r="B14918" s="27"/>
    </row>
    <row r="14919" spans="2:2" x14ac:dyDescent="0.2">
      <c r="B14919" s="27"/>
    </row>
    <row r="14920" spans="2:2" x14ac:dyDescent="0.2">
      <c r="B14920" s="27"/>
    </row>
    <row r="14921" spans="2:2" x14ac:dyDescent="0.2">
      <c r="B14921" s="27"/>
    </row>
    <row r="14922" spans="2:2" x14ac:dyDescent="0.2">
      <c r="B14922" s="27"/>
    </row>
    <row r="14923" spans="2:2" x14ac:dyDescent="0.2">
      <c r="B14923" s="27"/>
    </row>
    <row r="14924" spans="2:2" x14ac:dyDescent="0.2">
      <c r="B14924" s="27"/>
    </row>
    <row r="14925" spans="2:2" x14ac:dyDescent="0.2">
      <c r="B14925" s="27"/>
    </row>
    <row r="14926" spans="2:2" x14ac:dyDescent="0.2">
      <c r="B14926" s="27"/>
    </row>
    <row r="14927" spans="2:2" x14ac:dyDescent="0.2">
      <c r="B14927" s="27"/>
    </row>
    <row r="14928" spans="2:2" x14ac:dyDescent="0.2">
      <c r="B14928" s="27"/>
    </row>
    <row r="14929" spans="2:2" x14ac:dyDescent="0.2">
      <c r="B14929" s="27"/>
    </row>
    <row r="14930" spans="2:2" x14ac:dyDescent="0.2">
      <c r="B14930" s="27"/>
    </row>
    <row r="14931" spans="2:2" x14ac:dyDescent="0.2">
      <c r="B14931" s="27"/>
    </row>
    <row r="14932" spans="2:2" x14ac:dyDescent="0.2">
      <c r="B14932" s="27"/>
    </row>
    <row r="14933" spans="2:2" x14ac:dyDescent="0.2">
      <c r="B14933" s="27"/>
    </row>
    <row r="14934" spans="2:2" x14ac:dyDescent="0.2">
      <c r="B14934" s="27"/>
    </row>
    <row r="14935" spans="2:2" x14ac:dyDescent="0.2">
      <c r="B14935" s="27"/>
    </row>
    <row r="14936" spans="2:2" x14ac:dyDescent="0.2">
      <c r="B14936" s="27"/>
    </row>
    <row r="14937" spans="2:2" x14ac:dyDescent="0.2">
      <c r="B14937" s="27"/>
    </row>
    <row r="14938" spans="2:2" x14ac:dyDescent="0.2">
      <c r="B14938" s="27"/>
    </row>
    <row r="14939" spans="2:2" x14ac:dyDescent="0.2">
      <c r="B14939" s="27"/>
    </row>
    <row r="14940" spans="2:2" x14ac:dyDescent="0.2">
      <c r="B14940" s="27"/>
    </row>
    <row r="14941" spans="2:2" x14ac:dyDescent="0.2">
      <c r="B14941" s="27"/>
    </row>
    <row r="14942" spans="2:2" x14ac:dyDescent="0.2">
      <c r="B14942" s="27"/>
    </row>
    <row r="14943" spans="2:2" x14ac:dyDescent="0.2">
      <c r="B14943" s="27"/>
    </row>
    <row r="14944" spans="2:2" x14ac:dyDescent="0.2">
      <c r="B14944" s="27"/>
    </row>
    <row r="14945" spans="2:2" x14ac:dyDescent="0.2">
      <c r="B14945" s="27"/>
    </row>
    <row r="14946" spans="2:2" x14ac:dyDescent="0.2">
      <c r="B14946" s="27"/>
    </row>
    <row r="14947" spans="2:2" x14ac:dyDescent="0.2">
      <c r="B14947" s="27"/>
    </row>
    <row r="14948" spans="2:2" x14ac:dyDescent="0.2">
      <c r="B14948" s="27"/>
    </row>
    <row r="14949" spans="2:2" x14ac:dyDescent="0.2">
      <c r="B14949" s="27"/>
    </row>
    <row r="14950" spans="2:2" x14ac:dyDescent="0.2">
      <c r="B14950" s="27"/>
    </row>
    <row r="14951" spans="2:2" x14ac:dyDescent="0.2">
      <c r="B14951" s="27"/>
    </row>
    <row r="14952" spans="2:2" x14ac:dyDescent="0.2">
      <c r="B14952" s="27"/>
    </row>
    <row r="14953" spans="2:2" x14ac:dyDescent="0.2">
      <c r="B14953" s="27"/>
    </row>
    <row r="14954" spans="2:2" x14ac:dyDescent="0.2">
      <c r="B14954" s="27"/>
    </row>
    <row r="14955" spans="2:2" x14ac:dyDescent="0.2">
      <c r="B14955" s="27"/>
    </row>
    <row r="14956" spans="2:2" x14ac:dyDescent="0.2">
      <c r="B14956" s="27"/>
    </row>
    <row r="14957" spans="2:2" x14ac:dyDescent="0.2">
      <c r="B14957" s="27"/>
    </row>
    <row r="14958" spans="2:2" x14ac:dyDescent="0.2">
      <c r="B14958" s="27"/>
    </row>
    <row r="14959" spans="2:2" x14ac:dyDescent="0.2">
      <c r="B14959" s="27"/>
    </row>
    <row r="14960" spans="2:2" x14ac:dyDescent="0.2">
      <c r="B14960" s="27"/>
    </row>
    <row r="14961" spans="2:2" x14ac:dyDescent="0.2">
      <c r="B14961" s="27"/>
    </row>
    <row r="14962" spans="2:2" x14ac:dyDescent="0.2">
      <c r="B14962" s="27"/>
    </row>
    <row r="14963" spans="2:2" x14ac:dyDescent="0.2">
      <c r="B14963" s="27"/>
    </row>
    <row r="14964" spans="2:2" x14ac:dyDescent="0.2">
      <c r="B14964" s="27"/>
    </row>
    <row r="14965" spans="2:2" x14ac:dyDescent="0.2">
      <c r="B14965" s="27"/>
    </row>
    <row r="14966" spans="2:2" x14ac:dyDescent="0.2">
      <c r="B14966" s="27"/>
    </row>
    <row r="14967" spans="2:2" x14ac:dyDescent="0.2">
      <c r="B14967" s="27"/>
    </row>
    <row r="14968" spans="2:2" x14ac:dyDescent="0.2">
      <c r="B14968" s="27"/>
    </row>
    <row r="14969" spans="2:2" x14ac:dyDescent="0.2">
      <c r="B14969" s="27"/>
    </row>
    <row r="14970" spans="2:2" x14ac:dyDescent="0.2">
      <c r="B14970" s="27"/>
    </row>
    <row r="14971" spans="2:2" x14ac:dyDescent="0.2">
      <c r="B14971" s="27"/>
    </row>
    <row r="14972" spans="2:2" x14ac:dyDescent="0.2">
      <c r="B14972" s="27"/>
    </row>
    <row r="14973" spans="2:2" x14ac:dyDescent="0.2">
      <c r="B14973" s="27"/>
    </row>
    <row r="14974" spans="2:2" x14ac:dyDescent="0.2">
      <c r="B14974" s="27"/>
    </row>
    <row r="14975" spans="2:2" x14ac:dyDescent="0.2">
      <c r="B14975" s="27"/>
    </row>
    <row r="14976" spans="2:2" x14ac:dyDescent="0.2">
      <c r="B14976" s="27"/>
    </row>
    <row r="14977" spans="2:2" x14ac:dyDescent="0.2">
      <c r="B14977" s="27"/>
    </row>
    <row r="14978" spans="2:2" x14ac:dyDescent="0.2">
      <c r="B14978" s="27"/>
    </row>
    <row r="14979" spans="2:2" x14ac:dyDescent="0.2">
      <c r="B14979" s="27"/>
    </row>
    <row r="14980" spans="2:2" x14ac:dyDescent="0.2">
      <c r="B14980" s="27"/>
    </row>
    <row r="14981" spans="2:2" x14ac:dyDescent="0.2">
      <c r="B14981" s="27"/>
    </row>
    <row r="14982" spans="2:2" x14ac:dyDescent="0.2">
      <c r="B14982" s="27"/>
    </row>
    <row r="14983" spans="2:2" x14ac:dyDescent="0.2">
      <c r="B14983" s="27"/>
    </row>
    <row r="14984" spans="2:2" x14ac:dyDescent="0.2">
      <c r="B14984" s="27"/>
    </row>
    <row r="14985" spans="2:2" x14ac:dyDescent="0.2">
      <c r="B14985" s="27"/>
    </row>
    <row r="14986" spans="2:2" x14ac:dyDescent="0.2">
      <c r="B14986" s="27"/>
    </row>
    <row r="14987" spans="2:2" x14ac:dyDescent="0.2">
      <c r="B14987" s="27"/>
    </row>
    <row r="14988" spans="2:2" x14ac:dyDescent="0.2">
      <c r="B14988" s="27"/>
    </row>
    <row r="14989" spans="2:2" x14ac:dyDescent="0.2">
      <c r="B14989" s="27"/>
    </row>
    <row r="14990" spans="2:2" x14ac:dyDescent="0.2">
      <c r="B14990" s="27"/>
    </row>
    <row r="14991" spans="2:2" x14ac:dyDescent="0.2">
      <c r="B14991" s="27"/>
    </row>
    <row r="14992" spans="2:2" x14ac:dyDescent="0.2">
      <c r="B14992" s="27"/>
    </row>
    <row r="14993" spans="2:2" x14ac:dyDescent="0.2">
      <c r="B14993" s="27"/>
    </row>
    <row r="14994" spans="2:2" x14ac:dyDescent="0.2">
      <c r="B14994" s="27"/>
    </row>
    <row r="14995" spans="2:2" x14ac:dyDescent="0.2">
      <c r="B14995" s="27"/>
    </row>
    <row r="14996" spans="2:2" x14ac:dyDescent="0.2">
      <c r="B14996" s="27"/>
    </row>
    <row r="14997" spans="2:2" x14ac:dyDescent="0.2">
      <c r="B14997" s="27"/>
    </row>
    <row r="14998" spans="2:2" x14ac:dyDescent="0.2">
      <c r="B14998" s="27"/>
    </row>
    <row r="14999" spans="2:2" x14ac:dyDescent="0.2">
      <c r="B14999" s="27"/>
    </row>
    <row r="15000" spans="2:2" x14ac:dyDescent="0.2">
      <c r="B15000" s="27"/>
    </row>
    <row r="15001" spans="2:2" x14ac:dyDescent="0.2">
      <c r="B15001" s="27"/>
    </row>
    <row r="15002" spans="2:2" x14ac:dyDescent="0.2">
      <c r="B15002" s="27"/>
    </row>
    <row r="15003" spans="2:2" x14ac:dyDescent="0.2">
      <c r="B15003" s="27"/>
    </row>
    <row r="15004" spans="2:2" x14ac:dyDescent="0.2">
      <c r="B15004" s="27"/>
    </row>
    <row r="15005" spans="2:2" x14ac:dyDescent="0.2">
      <c r="B15005" s="27"/>
    </row>
    <row r="15006" spans="2:2" x14ac:dyDescent="0.2">
      <c r="B15006" s="27"/>
    </row>
    <row r="15007" spans="2:2" x14ac:dyDescent="0.2">
      <c r="B15007" s="27"/>
    </row>
    <row r="15008" spans="2:2" x14ac:dyDescent="0.2">
      <c r="B15008" s="27"/>
    </row>
    <row r="15009" spans="2:2" x14ac:dyDescent="0.2">
      <c r="B15009" s="27"/>
    </row>
    <row r="15010" spans="2:2" x14ac:dyDescent="0.2">
      <c r="B15010" s="27"/>
    </row>
    <row r="15011" spans="2:2" x14ac:dyDescent="0.2">
      <c r="B15011" s="27"/>
    </row>
    <row r="15012" spans="2:2" x14ac:dyDescent="0.2">
      <c r="B15012" s="27"/>
    </row>
    <row r="15013" spans="2:2" x14ac:dyDescent="0.2">
      <c r="B15013" s="27"/>
    </row>
    <row r="15014" spans="2:2" x14ac:dyDescent="0.2">
      <c r="B15014" s="27"/>
    </row>
    <row r="15015" spans="2:2" x14ac:dyDescent="0.2">
      <c r="B15015" s="27"/>
    </row>
    <row r="15016" spans="2:2" x14ac:dyDescent="0.2">
      <c r="B15016" s="27"/>
    </row>
    <row r="15017" spans="2:2" x14ac:dyDescent="0.2">
      <c r="B15017" s="27"/>
    </row>
    <row r="15018" spans="2:2" x14ac:dyDescent="0.2">
      <c r="B15018" s="27"/>
    </row>
    <row r="15019" spans="2:2" x14ac:dyDescent="0.2">
      <c r="B15019" s="27"/>
    </row>
    <row r="15020" spans="2:2" x14ac:dyDescent="0.2">
      <c r="B15020" s="27"/>
    </row>
    <row r="15021" spans="2:2" x14ac:dyDescent="0.2">
      <c r="B15021" s="27"/>
    </row>
    <row r="15022" spans="2:2" x14ac:dyDescent="0.2">
      <c r="B15022" s="27"/>
    </row>
    <row r="15023" spans="2:2" x14ac:dyDescent="0.2">
      <c r="B15023" s="27"/>
    </row>
    <row r="15024" spans="2:2" x14ac:dyDescent="0.2">
      <c r="B15024" s="27"/>
    </row>
    <row r="15025" spans="2:2" x14ac:dyDescent="0.2">
      <c r="B15025" s="27"/>
    </row>
    <row r="15026" spans="2:2" x14ac:dyDescent="0.2">
      <c r="B15026" s="27"/>
    </row>
    <row r="15027" spans="2:2" x14ac:dyDescent="0.2">
      <c r="B15027" s="27"/>
    </row>
    <row r="15028" spans="2:2" x14ac:dyDescent="0.2">
      <c r="B15028" s="27"/>
    </row>
    <row r="15029" spans="2:2" x14ac:dyDescent="0.2">
      <c r="B15029" s="27"/>
    </row>
    <row r="15030" spans="2:2" x14ac:dyDescent="0.2">
      <c r="B15030" s="27"/>
    </row>
    <row r="15031" spans="2:2" x14ac:dyDescent="0.2">
      <c r="B15031" s="27"/>
    </row>
    <row r="15032" spans="2:2" x14ac:dyDescent="0.2">
      <c r="B15032" s="27"/>
    </row>
    <row r="15033" spans="2:2" x14ac:dyDescent="0.2">
      <c r="B15033" s="27"/>
    </row>
    <row r="15034" spans="2:2" x14ac:dyDescent="0.2">
      <c r="B15034" s="27"/>
    </row>
    <row r="15035" spans="2:2" x14ac:dyDescent="0.2">
      <c r="B15035" s="27"/>
    </row>
    <row r="15036" spans="2:2" x14ac:dyDescent="0.2">
      <c r="B15036" s="27"/>
    </row>
    <row r="15037" spans="2:2" x14ac:dyDescent="0.2">
      <c r="B15037" s="27"/>
    </row>
    <row r="15038" spans="2:2" x14ac:dyDescent="0.2">
      <c r="B15038" s="27"/>
    </row>
    <row r="15039" spans="2:2" x14ac:dyDescent="0.2">
      <c r="B15039" s="27"/>
    </row>
    <row r="15040" spans="2:2" x14ac:dyDescent="0.2">
      <c r="B15040" s="27"/>
    </row>
    <row r="15041" spans="2:2" x14ac:dyDescent="0.2">
      <c r="B15041" s="27"/>
    </row>
    <row r="15042" spans="2:2" x14ac:dyDescent="0.2">
      <c r="B15042" s="27"/>
    </row>
    <row r="15043" spans="2:2" x14ac:dyDescent="0.2">
      <c r="B15043" s="27"/>
    </row>
    <row r="15044" spans="2:2" x14ac:dyDescent="0.2">
      <c r="B15044" s="27"/>
    </row>
    <row r="15045" spans="2:2" x14ac:dyDescent="0.2">
      <c r="B15045" s="27"/>
    </row>
    <row r="15046" spans="2:2" x14ac:dyDescent="0.2">
      <c r="B15046" s="27"/>
    </row>
    <row r="15047" spans="2:2" x14ac:dyDescent="0.2">
      <c r="B15047" s="27"/>
    </row>
    <row r="15048" spans="2:2" x14ac:dyDescent="0.2">
      <c r="B15048" s="27"/>
    </row>
    <row r="15049" spans="2:2" x14ac:dyDescent="0.2">
      <c r="B15049" s="27"/>
    </row>
    <row r="15050" spans="2:2" x14ac:dyDescent="0.2">
      <c r="B15050" s="27"/>
    </row>
    <row r="15051" spans="2:2" x14ac:dyDescent="0.2">
      <c r="B15051" s="27"/>
    </row>
    <row r="15052" spans="2:2" x14ac:dyDescent="0.2">
      <c r="B15052" s="27"/>
    </row>
    <row r="15053" spans="2:2" x14ac:dyDescent="0.2">
      <c r="B15053" s="27"/>
    </row>
    <row r="15054" spans="2:2" x14ac:dyDescent="0.2">
      <c r="B15054" s="27"/>
    </row>
    <row r="15055" spans="2:2" x14ac:dyDescent="0.2">
      <c r="B15055" s="27"/>
    </row>
    <row r="15056" spans="2:2" x14ac:dyDescent="0.2">
      <c r="B15056" s="27"/>
    </row>
    <row r="15057" spans="2:2" x14ac:dyDescent="0.2">
      <c r="B15057" s="27"/>
    </row>
    <row r="15058" spans="2:2" x14ac:dyDescent="0.2">
      <c r="B15058" s="27"/>
    </row>
    <row r="15059" spans="2:2" x14ac:dyDescent="0.2">
      <c r="B15059" s="27"/>
    </row>
    <row r="15060" spans="2:2" x14ac:dyDescent="0.2">
      <c r="B15060" s="27"/>
    </row>
    <row r="15061" spans="2:2" x14ac:dyDescent="0.2">
      <c r="B15061" s="27"/>
    </row>
    <row r="15062" spans="2:2" x14ac:dyDescent="0.2">
      <c r="B15062" s="27"/>
    </row>
    <row r="15063" spans="2:2" x14ac:dyDescent="0.2">
      <c r="B15063" s="27"/>
    </row>
    <row r="15064" spans="2:2" x14ac:dyDescent="0.2">
      <c r="B15064" s="27"/>
    </row>
    <row r="15065" spans="2:2" x14ac:dyDescent="0.2">
      <c r="B15065" s="27"/>
    </row>
    <row r="15066" spans="2:2" x14ac:dyDescent="0.2">
      <c r="B15066" s="27"/>
    </row>
    <row r="15067" spans="2:2" x14ac:dyDescent="0.2">
      <c r="B15067" s="27"/>
    </row>
    <row r="15068" spans="2:2" x14ac:dyDescent="0.2">
      <c r="B15068" s="27"/>
    </row>
    <row r="15069" spans="2:2" x14ac:dyDescent="0.2">
      <c r="B15069" s="27"/>
    </row>
    <row r="15070" spans="2:2" x14ac:dyDescent="0.2">
      <c r="B15070" s="27"/>
    </row>
    <row r="15071" spans="2:2" x14ac:dyDescent="0.2">
      <c r="B15071" s="27"/>
    </row>
    <row r="15072" spans="2:2" x14ac:dyDescent="0.2">
      <c r="B15072" s="27"/>
    </row>
    <row r="15073" spans="2:2" x14ac:dyDescent="0.2">
      <c r="B15073" s="27"/>
    </row>
    <row r="15074" spans="2:2" x14ac:dyDescent="0.2">
      <c r="B15074" s="27"/>
    </row>
    <row r="15075" spans="2:2" x14ac:dyDescent="0.2">
      <c r="B15075" s="27"/>
    </row>
    <row r="15076" spans="2:2" x14ac:dyDescent="0.2">
      <c r="B15076" s="27"/>
    </row>
    <row r="15077" spans="2:2" x14ac:dyDescent="0.2">
      <c r="B15077" s="27"/>
    </row>
    <row r="15078" spans="2:2" x14ac:dyDescent="0.2">
      <c r="B15078" s="27"/>
    </row>
    <row r="15079" spans="2:2" x14ac:dyDescent="0.2">
      <c r="B15079" s="27"/>
    </row>
    <row r="15080" spans="2:2" x14ac:dyDescent="0.2">
      <c r="B15080" s="27"/>
    </row>
    <row r="15081" spans="2:2" x14ac:dyDescent="0.2">
      <c r="B15081" s="27"/>
    </row>
    <row r="15082" spans="2:2" x14ac:dyDescent="0.2">
      <c r="B15082" s="27"/>
    </row>
    <row r="15083" spans="2:2" x14ac:dyDescent="0.2">
      <c r="B15083" s="27"/>
    </row>
    <row r="15084" spans="2:2" x14ac:dyDescent="0.2">
      <c r="B15084" s="27"/>
    </row>
    <row r="15085" spans="2:2" x14ac:dyDescent="0.2">
      <c r="B15085" s="27"/>
    </row>
    <row r="15086" spans="2:2" x14ac:dyDescent="0.2">
      <c r="B15086" s="27"/>
    </row>
    <row r="15087" spans="2:2" x14ac:dyDescent="0.2">
      <c r="B15087" s="27"/>
    </row>
    <row r="15088" spans="2:2" x14ac:dyDescent="0.2">
      <c r="B15088" s="27"/>
    </row>
    <row r="15089" spans="2:2" x14ac:dyDescent="0.2">
      <c r="B15089" s="27"/>
    </row>
    <row r="15090" spans="2:2" x14ac:dyDescent="0.2">
      <c r="B15090" s="27"/>
    </row>
    <row r="15091" spans="2:2" x14ac:dyDescent="0.2">
      <c r="B15091" s="27"/>
    </row>
    <row r="15092" spans="2:2" x14ac:dyDescent="0.2">
      <c r="B15092" s="27"/>
    </row>
    <row r="15093" spans="2:2" x14ac:dyDescent="0.2">
      <c r="B15093" s="27"/>
    </row>
    <row r="15094" spans="2:2" x14ac:dyDescent="0.2">
      <c r="B15094" s="27"/>
    </row>
    <row r="15095" spans="2:2" x14ac:dyDescent="0.2">
      <c r="B15095" s="27"/>
    </row>
    <row r="15096" spans="2:2" x14ac:dyDescent="0.2">
      <c r="B15096" s="27"/>
    </row>
    <row r="15097" spans="2:2" x14ac:dyDescent="0.2">
      <c r="B15097" s="27"/>
    </row>
    <row r="15098" spans="2:2" x14ac:dyDescent="0.2">
      <c r="B15098" s="27"/>
    </row>
    <row r="15099" spans="2:2" x14ac:dyDescent="0.2">
      <c r="B15099" s="27"/>
    </row>
    <row r="15100" spans="2:2" x14ac:dyDescent="0.2">
      <c r="B15100" s="27"/>
    </row>
    <row r="15101" spans="2:2" x14ac:dyDescent="0.2">
      <c r="B15101" s="27"/>
    </row>
    <row r="15102" spans="2:2" x14ac:dyDescent="0.2">
      <c r="B15102" s="27"/>
    </row>
    <row r="15103" spans="2:2" x14ac:dyDescent="0.2">
      <c r="B15103" s="27"/>
    </row>
    <row r="15104" spans="2:2" x14ac:dyDescent="0.2">
      <c r="B15104" s="27"/>
    </row>
    <row r="15105" spans="2:2" x14ac:dyDescent="0.2">
      <c r="B15105" s="27"/>
    </row>
    <row r="15106" spans="2:2" x14ac:dyDescent="0.2">
      <c r="B15106" s="27"/>
    </row>
    <row r="15107" spans="2:2" x14ac:dyDescent="0.2">
      <c r="B15107" s="27"/>
    </row>
    <row r="15108" spans="2:2" x14ac:dyDescent="0.2">
      <c r="B15108" s="27"/>
    </row>
    <row r="15109" spans="2:2" x14ac:dyDescent="0.2">
      <c r="B15109" s="27"/>
    </row>
    <row r="15110" spans="2:2" x14ac:dyDescent="0.2">
      <c r="B15110" s="27"/>
    </row>
    <row r="15111" spans="2:2" x14ac:dyDescent="0.2">
      <c r="B15111" s="27"/>
    </row>
    <row r="15112" spans="2:2" x14ac:dyDescent="0.2">
      <c r="B15112" s="27"/>
    </row>
    <row r="15113" spans="2:2" x14ac:dyDescent="0.2">
      <c r="B15113" s="27"/>
    </row>
    <row r="15114" spans="2:2" x14ac:dyDescent="0.2">
      <c r="B15114" s="27"/>
    </row>
    <row r="15115" spans="2:2" x14ac:dyDescent="0.2">
      <c r="B15115" s="27"/>
    </row>
    <row r="15116" spans="2:2" x14ac:dyDescent="0.2">
      <c r="B15116" s="27"/>
    </row>
    <row r="15117" spans="2:2" x14ac:dyDescent="0.2">
      <c r="B15117" s="27"/>
    </row>
    <row r="15118" spans="2:2" x14ac:dyDescent="0.2">
      <c r="B15118" s="27"/>
    </row>
    <row r="15119" spans="2:2" x14ac:dyDescent="0.2">
      <c r="B15119" s="27"/>
    </row>
    <row r="15120" spans="2:2" x14ac:dyDescent="0.2">
      <c r="B15120" s="27"/>
    </row>
    <row r="15121" spans="2:2" x14ac:dyDescent="0.2">
      <c r="B15121" s="27"/>
    </row>
    <row r="15122" spans="2:2" x14ac:dyDescent="0.2">
      <c r="B15122" s="27"/>
    </row>
    <row r="15123" spans="2:2" x14ac:dyDescent="0.2">
      <c r="B15123" s="27"/>
    </row>
    <row r="15124" spans="2:2" x14ac:dyDescent="0.2">
      <c r="B15124" s="27"/>
    </row>
    <row r="15125" spans="2:2" x14ac:dyDescent="0.2">
      <c r="B15125" s="27"/>
    </row>
    <row r="15126" spans="2:2" x14ac:dyDescent="0.2">
      <c r="B15126" s="27"/>
    </row>
    <row r="15127" spans="2:2" x14ac:dyDescent="0.2">
      <c r="B15127" s="27"/>
    </row>
    <row r="15128" spans="2:2" x14ac:dyDescent="0.2">
      <c r="B15128" s="27"/>
    </row>
    <row r="15129" spans="2:2" x14ac:dyDescent="0.2">
      <c r="B15129" s="27"/>
    </row>
    <row r="15130" spans="2:2" x14ac:dyDescent="0.2">
      <c r="B15130" s="27"/>
    </row>
    <row r="15131" spans="2:2" x14ac:dyDescent="0.2">
      <c r="B15131" s="27"/>
    </row>
    <row r="15132" spans="2:2" x14ac:dyDescent="0.2">
      <c r="B15132" s="27"/>
    </row>
    <row r="15133" spans="2:2" x14ac:dyDescent="0.2">
      <c r="B15133" s="27"/>
    </row>
    <row r="15134" spans="2:2" x14ac:dyDescent="0.2">
      <c r="B15134" s="27"/>
    </row>
    <row r="15135" spans="2:2" x14ac:dyDescent="0.2">
      <c r="B15135" s="27"/>
    </row>
    <row r="15136" spans="2:2" x14ac:dyDescent="0.2">
      <c r="B15136" s="27"/>
    </row>
    <row r="15137" spans="2:2" x14ac:dyDescent="0.2">
      <c r="B15137" s="27"/>
    </row>
    <row r="15138" spans="2:2" x14ac:dyDescent="0.2">
      <c r="B15138" s="27"/>
    </row>
    <row r="15139" spans="2:2" x14ac:dyDescent="0.2">
      <c r="B15139" s="27"/>
    </row>
    <row r="15140" spans="2:2" x14ac:dyDescent="0.2">
      <c r="B15140" s="27"/>
    </row>
    <row r="15141" spans="2:2" x14ac:dyDescent="0.2">
      <c r="B15141" s="27"/>
    </row>
    <row r="15142" spans="2:2" x14ac:dyDescent="0.2">
      <c r="B15142" s="27"/>
    </row>
    <row r="15143" spans="2:2" x14ac:dyDescent="0.2">
      <c r="B15143" s="27"/>
    </row>
    <row r="15144" spans="2:2" x14ac:dyDescent="0.2">
      <c r="B15144" s="27"/>
    </row>
    <row r="15145" spans="2:2" x14ac:dyDescent="0.2">
      <c r="B15145" s="27"/>
    </row>
    <row r="15146" spans="2:2" x14ac:dyDescent="0.2">
      <c r="B15146" s="27"/>
    </row>
    <row r="15147" spans="2:2" x14ac:dyDescent="0.2">
      <c r="B15147" s="27"/>
    </row>
    <row r="15148" spans="2:2" x14ac:dyDescent="0.2">
      <c r="B15148" s="27"/>
    </row>
    <row r="15149" spans="2:2" x14ac:dyDescent="0.2">
      <c r="B15149" s="27"/>
    </row>
    <row r="15150" spans="2:2" x14ac:dyDescent="0.2">
      <c r="B15150" s="27"/>
    </row>
    <row r="15151" spans="2:2" x14ac:dyDescent="0.2">
      <c r="B15151" s="27"/>
    </row>
    <row r="15152" spans="2:2" x14ac:dyDescent="0.2">
      <c r="B15152" s="27"/>
    </row>
    <row r="15153" spans="2:2" x14ac:dyDescent="0.2">
      <c r="B15153" s="27"/>
    </row>
    <row r="15154" spans="2:2" x14ac:dyDescent="0.2">
      <c r="B15154" s="27"/>
    </row>
    <row r="15155" spans="2:2" x14ac:dyDescent="0.2">
      <c r="B15155" s="27"/>
    </row>
    <row r="15156" spans="2:2" x14ac:dyDescent="0.2">
      <c r="B15156" s="27"/>
    </row>
    <row r="15157" spans="2:2" x14ac:dyDescent="0.2">
      <c r="B15157" s="27"/>
    </row>
    <row r="15158" spans="2:2" x14ac:dyDescent="0.2">
      <c r="B15158" s="27"/>
    </row>
    <row r="15159" spans="2:2" x14ac:dyDescent="0.2">
      <c r="B15159" s="27"/>
    </row>
    <row r="15160" spans="2:2" x14ac:dyDescent="0.2">
      <c r="B15160" s="27"/>
    </row>
    <row r="15161" spans="2:2" x14ac:dyDescent="0.2">
      <c r="B15161" s="27"/>
    </row>
    <row r="15162" spans="2:2" x14ac:dyDescent="0.2">
      <c r="B15162" s="27"/>
    </row>
    <row r="15163" spans="2:2" x14ac:dyDescent="0.2">
      <c r="B15163" s="27"/>
    </row>
    <row r="15164" spans="2:2" x14ac:dyDescent="0.2">
      <c r="B15164" s="27"/>
    </row>
    <row r="15165" spans="2:2" x14ac:dyDescent="0.2">
      <c r="B15165" s="27"/>
    </row>
    <row r="15166" spans="2:2" x14ac:dyDescent="0.2">
      <c r="B15166" s="27"/>
    </row>
    <row r="15167" spans="2:2" x14ac:dyDescent="0.2">
      <c r="B15167" s="27"/>
    </row>
    <row r="15168" spans="2:2" x14ac:dyDescent="0.2">
      <c r="B15168" s="27"/>
    </row>
    <row r="15169" spans="2:2" x14ac:dyDescent="0.2">
      <c r="B15169" s="27"/>
    </row>
    <row r="15170" spans="2:2" x14ac:dyDescent="0.2">
      <c r="B15170" s="27"/>
    </row>
    <row r="15171" spans="2:2" x14ac:dyDescent="0.2">
      <c r="B15171" s="27"/>
    </row>
    <row r="15172" spans="2:2" x14ac:dyDescent="0.2">
      <c r="B15172" s="27"/>
    </row>
    <row r="15173" spans="2:2" x14ac:dyDescent="0.2">
      <c r="B15173" s="27"/>
    </row>
    <row r="15174" spans="2:2" x14ac:dyDescent="0.2">
      <c r="B15174" s="27"/>
    </row>
    <row r="15175" spans="2:2" x14ac:dyDescent="0.2">
      <c r="B15175" s="27"/>
    </row>
    <row r="15176" spans="2:2" x14ac:dyDescent="0.2">
      <c r="B15176" s="27"/>
    </row>
    <row r="15177" spans="2:2" x14ac:dyDescent="0.2">
      <c r="B15177" s="27"/>
    </row>
    <row r="15178" spans="2:2" x14ac:dyDescent="0.2">
      <c r="B15178" s="27"/>
    </row>
    <row r="15179" spans="2:2" x14ac:dyDescent="0.2">
      <c r="B15179" s="27"/>
    </row>
    <row r="15180" spans="2:2" x14ac:dyDescent="0.2">
      <c r="B15180" s="27"/>
    </row>
    <row r="15181" spans="2:2" x14ac:dyDescent="0.2">
      <c r="B15181" s="27"/>
    </row>
    <row r="15182" spans="2:2" x14ac:dyDescent="0.2">
      <c r="B15182" s="27"/>
    </row>
    <row r="15183" spans="2:2" x14ac:dyDescent="0.2">
      <c r="B15183" s="27"/>
    </row>
    <row r="15184" spans="2:2" x14ac:dyDescent="0.2">
      <c r="B15184" s="27"/>
    </row>
    <row r="15185" spans="2:2" x14ac:dyDescent="0.2">
      <c r="B15185" s="27"/>
    </row>
    <row r="15186" spans="2:2" x14ac:dyDescent="0.2">
      <c r="B15186" s="27"/>
    </row>
    <row r="15187" spans="2:2" x14ac:dyDescent="0.2">
      <c r="B15187" s="27"/>
    </row>
    <row r="15188" spans="2:2" x14ac:dyDescent="0.2">
      <c r="B15188" s="27"/>
    </row>
    <row r="15189" spans="2:2" x14ac:dyDescent="0.2">
      <c r="B15189" s="27"/>
    </row>
    <row r="15190" spans="2:2" x14ac:dyDescent="0.2">
      <c r="B15190" s="27"/>
    </row>
    <row r="15191" spans="2:2" x14ac:dyDescent="0.2">
      <c r="B15191" s="27"/>
    </row>
    <row r="15192" spans="2:2" x14ac:dyDescent="0.2">
      <c r="B15192" s="27"/>
    </row>
    <row r="15193" spans="2:2" x14ac:dyDescent="0.2">
      <c r="B15193" s="27"/>
    </row>
    <row r="15194" spans="2:2" x14ac:dyDescent="0.2">
      <c r="B15194" s="27"/>
    </row>
    <row r="15195" spans="2:2" x14ac:dyDescent="0.2">
      <c r="B15195" s="27"/>
    </row>
    <row r="15196" spans="2:2" x14ac:dyDescent="0.2">
      <c r="B15196" s="27"/>
    </row>
    <row r="15197" spans="2:2" x14ac:dyDescent="0.2">
      <c r="B15197" s="27"/>
    </row>
    <row r="15198" spans="2:2" x14ac:dyDescent="0.2">
      <c r="B15198" s="27"/>
    </row>
    <row r="15199" spans="2:2" x14ac:dyDescent="0.2">
      <c r="B15199" s="27"/>
    </row>
    <row r="15200" spans="2:2" x14ac:dyDescent="0.2">
      <c r="B15200" s="27"/>
    </row>
    <row r="15201" spans="2:2" x14ac:dyDescent="0.2">
      <c r="B15201" s="27"/>
    </row>
    <row r="15202" spans="2:2" x14ac:dyDescent="0.2">
      <c r="B15202" s="27"/>
    </row>
    <row r="15203" spans="2:2" x14ac:dyDescent="0.2">
      <c r="B15203" s="27"/>
    </row>
    <row r="15204" spans="2:2" x14ac:dyDescent="0.2">
      <c r="B15204" s="27"/>
    </row>
    <row r="15205" spans="2:2" x14ac:dyDescent="0.2">
      <c r="B15205" s="27"/>
    </row>
    <row r="15206" spans="2:2" x14ac:dyDescent="0.2">
      <c r="B15206" s="27"/>
    </row>
    <row r="15207" spans="2:2" x14ac:dyDescent="0.2">
      <c r="B15207" s="27"/>
    </row>
    <row r="15208" spans="2:2" x14ac:dyDescent="0.2">
      <c r="B15208" s="27"/>
    </row>
    <row r="15209" spans="2:2" x14ac:dyDescent="0.2">
      <c r="B15209" s="27"/>
    </row>
    <row r="15210" spans="2:2" x14ac:dyDescent="0.2">
      <c r="B15210" s="27"/>
    </row>
    <row r="15211" spans="2:2" x14ac:dyDescent="0.2">
      <c r="B15211" s="27"/>
    </row>
    <row r="15212" spans="2:2" x14ac:dyDescent="0.2">
      <c r="B15212" s="27"/>
    </row>
    <row r="15213" spans="2:2" x14ac:dyDescent="0.2">
      <c r="B15213" s="27"/>
    </row>
    <row r="15214" spans="2:2" x14ac:dyDescent="0.2">
      <c r="B15214" s="27"/>
    </row>
    <row r="15215" spans="2:2" x14ac:dyDescent="0.2">
      <c r="B15215" s="27"/>
    </row>
    <row r="15216" spans="2:2" x14ac:dyDescent="0.2">
      <c r="B15216" s="27"/>
    </row>
    <row r="15217" spans="2:2" x14ac:dyDescent="0.2">
      <c r="B15217" s="27"/>
    </row>
    <row r="15218" spans="2:2" x14ac:dyDescent="0.2">
      <c r="B15218" s="27"/>
    </row>
    <row r="15219" spans="2:2" x14ac:dyDescent="0.2">
      <c r="B15219" s="27"/>
    </row>
    <row r="15220" spans="2:2" x14ac:dyDescent="0.2">
      <c r="B15220" s="27"/>
    </row>
    <row r="15221" spans="2:2" x14ac:dyDescent="0.2">
      <c r="B15221" s="27"/>
    </row>
    <row r="15222" spans="2:2" x14ac:dyDescent="0.2">
      <c r="B15222" s="27"/>
    </row>
    <row r="15223" spans="2:2" x14ac:dyDescent="0.2">
      <c r="B15223" s="27"/>
    </row>
    <row r="15224" spans="2:2" x14ac:dyDescent="0.2">
      <c r="B15224" s="27"/>
    </row>
    <row r="15225" spans="2:2" x14ac:dyDescent="0.2">
      <c r="B15225" s="27"/>
    </row>
    <row r="15226" spans="2:2" x14ac:dyDescent="0.2">
      <c r="B15226" s="27"/>
    </row>
    <row r="15227" spans="2:2" x14ac:dyDescent="0.2">
      <c r="B15227" s="27"/>
    </row>
    <row r="15228" spans="2:2" x14ac:dyDescent="0.2">
      <c r="B15228" s="27"/>
    </row>
    <row r="15229" spans="2:2" x14ac:dyDescent="0.2">
      <c r="B15229" s="27"/>
    </row>
    <row r="15230" spans="2:2" x14ac:dyDescent="0.2">
      <c r="B15230" s="27"/>
    </row>
    <row r="15231" spans="2:2" x14ac:dyDescent="0.2">
      <c r="B15231" s="27"/>
    </row>
    <row r="15232" spans="2:2" x14ac:dyDescent="0.2">
      <c r="B15232" s="27"/>
    </row>
    <row r="15233" spans="2:2" x14ac:dyDescent="0.2">
      <c r="B15233" s="27"/>
    </row>
    <row r="15234" spans="2:2" x14ac:dyDescent="0.2">
      <c r="B15234" s="27"/>
    </row>
    <row r="15235" spans="2:2" x14ac:dyDescent="0.2">
      <c r="B15235" s="27"/>
    </row>
    <row r="15236" spans="2:2" x14ac:dyDescent="0.2">
      <c r="B15236" s="27"/>
    </row>
    <row r="15237" spans="2:2" x14ac:dyDescent="0.2">
      <c r="B15237" s="27"/>
    </row>
    <row r="15238" spans="2:2" x14ac:dyDescent="0.2">
      <c r="B15238" s="27"/>
    </row>
    <row r="15239" spans="2:2" x14ac:dyDescent="0.2">
      <c r="B15239" s="27"/>
    </row>
    <row r="15240" spans="2:2" x14ac:dyDescent="0.2">
      <c r="B15240" s="27"/>
    </row>
    <row r="15241" spans="2:2" x14ac:dyDescent="0.2">
      <c r="B15241" s="27"/>
    </row>
    <row r="15242" spans="2:2" x14ac:dyDescent="0.2">
      <c r="B15242" s="27"/>
    </row>
    <row r="15243" spans="2:2" x14ac:dyDescent="0.2">
      <c r="B15243" s="27"/>
    </row>
    <row r="15244" spans="2:2" x14ac:dyDescent="0.2">
      <c r="B15244" s="27"/>
    </row>
    <row r="15245" spans="2:2" x14ac:dyDescent="0.2">
      <c r="B15245" s="27"/>
    </row>
    <row r="15246" spans="2:2" x14ac:dyDescent="0.2">
      <c r="B15246" s="27"/>
    </row>
    <row r="15247" spans="2:2" x14ac:dyDescent="0.2">
      <c r="B15247" s="27"/>
    </row>
    <row r="15248" spans="2:2" x14ac:dyDescent="0.2">
      <c r="B15248" s="27"/>
    </row>
    <row r="15249" spans="2:2" x14ac:dyDescent="0.2">
      <c r="B15249" s="27"/>
    </row>
    <row r="15250" spans="2:2" x14ac:dyDescent="0.2">
      <c r="B15250" s="27"/>
    </row>
    <row r="15251" spans="2:2" x14ac:dyDescent="0.2">
      <c r="B15251" s="27"/>
    </row>
    <row r="15252" spans="2:2" x14ac:dyDescent="0.2">
      <c r="B15252" s="27"/>
    </row>
    <row r="15253" spans="2:2" x14ac:dyDescent="0.2">
      <c r="B15253" s="27"/>
    </row>
    <row r="15254" spans="2:2" x14ac:dyDescent="0.2">
      <c r="B15254" s="27"/>
    </row>
    <row r="15255" spans="2:2" x14ac:dyDescent="0.2">
      <c r="B15255" s="27"/>
    </row>
    <row r="15256" spans="2:2" x14ac:dyDescent="0.2">
      <c r="B15256" s="27"/>
    </row>
    <row r="15257" spans="2:2" x14ac:dyDescent="0.2">
      <c r="B15257" s="27"/>
    </row>
    <row r="15258" spans="2:2" x14ac:dyDescent="0.2">
      <c r="B15258" s="27"/>
    </row>
    <row r="15259" spans="2:2" x14ac:dyDescent="0.2">
      <c r="B15259" s="27"/>
    </row>
    <row r="15260" spans="2:2" x14ac:dyDescent="0.2">
      <c r="B15260" s="27"/>
    </row>
    <row r="15261" spans="2:2" x14ac:dyDescent="0.2">
      <c r="B15261" s="27"/>
    </row>
    <row r="15262" spans="2:2" x14ac:dyDescent="0.2">
      <c r="B15262" s="27"/>
    </row>
    <row r="15263" spans="2:2" x14ac:dyDescent="0.2">
      <c r="B15263" s="27"/>
    </row>
    <row r="15264" spans="2:2" x14ac:dyDescent="0.2">
      <c r="B15264" s="27"/>
    </row>
    <row r="15265" spans="2:2" x14ac:dyDescent="0.2">
      <c r="B15265" s="27"/>
    </row>
    <row r="15266" spans="2:2" x14ac:dyDescent="0.2">
      <c r="B15266" s="27"/>
    </row>
    <row r="15267" spans="2:2" x14ac:dyDescent="0.2">
      <c r="B15267" s="27"/>
    </row>
    <row r="15268" spans="2:2" x14ac:dyDescent="0.2">
      <c r="B15268" s="27"/>
    </row>
    <row r="15269" spans="2:2" x14ac:dyDescent="0.2">
      <c r="B15269" s="27"/>
    </row>
    <row r="15270" spans="2:2" x14ac:dyDescent="0.2">
      <c r="B15270" s="27"/>
    </row>
    <row r="15271" spans="2:2" x14ac:dyDescent="0.2">
      <c r="B15271" s="27"/>
    </row>
    <row r="15272" spans="2:2" x14ac:dyDescent="0.2">
      <c r="B15272" s="27"/>
    </row>
    <row r="15273" spans="2:2" x14ac:dyDescent="0.2">
      <c r="B15273" s="27"/>
    </row>
    <row r="15274" spans="2:2" x14ac:dyDescent="0.2">
      <c r="B15274" s="27"/>
    </row>
    <row r="15275" spans="2:2" x14ac:dyDescent="0.2">
      <c r="B15275" s="27"/>
    </row>
    <row r="15276" spans="2:2" x14ac:dyDescent="0.2">
      <c r="B15276" s="27"/>
    </row>
    <row r="15277" spans="2:2" x14ac:dyDescent="0.2">
      <c r="B15277" s="27"/>
    </row>
    <row r="15278" spans="2:2" x14ac:dyDescent="0.2">
      <c r="B15278" s="27"/>
    </row>
    <row r="15279" spans="2:2" x14ac:dyDescent="0.2">
      <c r="B15279" s="27"/>
    </row>
    <row r="15280" spans="2:2" x14ac:dyDescent="0.2">
      <c r="B15280" s="27"/>
    </row>
    <row r="15281" spans="2:2" x14ac:dyDescent="0.2">
      <c r="B15281" s="27"/>
    </row>
    <row r="15282" spans="2:2" x14ac:dyDescent="0.2">
      <c r="B15282" s="27"/>
    </row>
    <row r="15283" spans="2:2" x14ac:dyDescent="0.2">
      <c r="B15283" s="27"/>
    </row>
    <row r="15284" spans="2:2" x14ac:dyDescent="0.2">
      <c r="B15284" s="27"/>
    </row>
    <row r="15285" spans="2:2" x14ac:dyDescent="0.2">
      <c r="B15285" s="27"/>
    </row>
    <row r="15286" spans="2:2" x14ac:dyDescent="0.2">
      <c r="B15286" s="27"/>
    </row>
    <row r="15287" spans="2:2" x14ac:dyDescent="0.2">
      <c r="B15287" s="27"/>
    </row>
    <row r="15288" spans="2:2" x14ac:dyDescent="0.2">
      <c r="B15288" s="27"/>
    </row>
    <row r="15289" spans="2:2" x14ac:dyDescent="0.2">
      <c r="B15289" s="27"/>
    </row>
    <row r="15290" spans="2:2" x14ac:dyDescent="0.2">
      <c r="B15290" s="27"/>
    </row>
    <row r="15291" spans="2:2" x14ac:dyDescent="0.2">
      <c r="B15291" s="27"/>
    </row>
    <row r="15292" spans="2:2" x14ac:dyDescent="0.2">
      <c r="B15292" s="27"/>
    </row>
    <row r="15293" spans="2:2" x14ac:dyDescent="0.2">
      <c r="B15293" s="27"/>
    </row>
    <row r="15294" spans="2:2" x14ac:dyDescent="0.2">
      <c r="B15294" s="27"/>
    </row>
    <row r="15295" spans="2:2" x14ac:dyDescent="0.2">
      <c r="B15295" s="27"/>
    </row>
    <row r="15296" spans="2:2" x14ac:dyDescent="0.2">
      <c r="B15296" s="27"/>
    </row>
    <row r="15297" spans="2:2" x14ac:dyDescent="0.2">
      <c r="B15297" s="27"/>
    </row>
    <row r="15298" spans="2:2" x14ac:dyDescent="0.2">
      <c r="B15298" s="27"/>
    </row>
    <row r="15299" spans="2:2" x14ac:dyDescent="0.2">
      <c r="B15299" s="27"/>
    </row>
    <row r="15300" spans="2:2" x14ac:dyDescent="0.2">
      <c r="B15300" s="27"/>
    </row>
    <row r="15301" spans="2:2" x14ac:dyDescent="0.2">
      <c r="B15301" s="27"/>
    </row>
    <row r="15302" spans="2:2" x14ac:dyDescent="0.2">
      <c r="B15302" s="27"/>
    </row>
    <row r="15303" spans="2:2" x14ac:dyDescent="0.2">
      <c r="B15303" s="27"/>
    </row>
    <row r="15304" spans="2:2" x14ac:dyDescent="0.2">
      <c r="B15304" s="27"/>
    </row>
    <row r="15305" spans="2:2" x14ac:dyDescent="0.2">
      <c r="B15305" s="27"/>
    </row>
    <row r="15306" spans="2:2" x14ac:dyDescent="0.2">
      <c r="B15306" s="27"/>
    </row>
    <row r="15307" spans="2:2" x14ac:dyDescent="0.2">
      <c r="B15307" s="27"/>
    </row>
    <row r="15308" spans="2:2" x14ac:dyDescent="0.2">
      <c r="B15308" s="27"/>
    </row>
    <row r="15309" spans="2:2" x14ac:dyDescent="0.2">
      <c r="B15309" s="27"/>
    </row>
    <row r="15310" spans="2:2" x14ac:dyDescent="0.2">
      <c r="B15310" s="27"/>
    </row>
    <row r="15311" spans="2:2" x14ac:dyDescent="0.2">
      <c r="B15311" s="27"/>
    </row>
    <row r="15312" spans="2:2" x14ac:dyDescent="0.2">
      <c r="B15312" s="27"/>
    </row>
    <row r="15313" spans="2:2" x14ac:dyDescent="0.2">
      <c r="B15313" s="27"/>
    </row>
    <row r="15314" spans="2:2" x14ac:dyDescent="0.2">
      <c r="B15314" s="27"/>
    </row>
    <row r="15315" spans="2:2" x14ac:dyDescent="0.2">
      <c r="B15315" s="27"/>
    </row>
    <row r="15316" spans="2:2" x14ac:dyDescent="0.2">
      <c r="B15316" s="27"/>
    </row>
    <row r="15317" spans="2:2" x14ac:dyDescent="0.2">
      <c r="B15317" s="27"/>
    </row>
    <row r="15318" spans="2:2" x14ac:dyDescent="0.2">
      <c r="B15318" s="27"/>
    </row>
    <row r="15319" spans="2:2" x14ac:dyDescent="0.2">
      <c r="B15319" s="27"/>
    </row>
    <row r="15320" spans="2:2" x14ac:dyDescent="0.2">
      <c r="B15320" s="27"/>
    </row>
    <row r="15321" spans="2:2" x14ac:dyDescent="0.2">
      <c r="B15321" s="27"/>
    </row>
    <row r="15322" spans="2:2" x14ac:dyDescent="0.2">
      <c r="B15322" s="27"/>
    </row>
    <row r="15323" spans="2:2" x14ac:dyDescent="0.2">
      <c r="B15323" s="27"/>
    </row>
    <row r="15324" spans="2:2" x14ac:dyDescent="0.2">
      <c r="B15324" s="27"/>
    </row>
    <row r="15325" spans="2:2" x14ac:dyDescent="0.2">
      <c r="B15325" s="27"/>
    </row>
    <row r="15326" spans="2:2" x14ac:dyDescent="0.2">
      <c r="B15326" s="27"/>
    </row>
    <row r="15327" spans="2:2" x14ac:dyDescent="0.2">
      <c r="B15327" s="27"/>
    </row>
    <row r="15328" spans="2:2" x14ac:dyDescent="0.2">
      <c r="B15328" s="27"/>
    </row>
    <row r="15329" spans="2:2" x14ac:dyDescent="0.2">
      <c r="B15329" s="27"/>
    </row>
    <row r="15330" spans="2:2" x14ac:dyDescent="0.2">
      <c r="B15330" s="27"/>
    </row>
    <row r="15331" spans="2:2" x14ac:dyDescent="0.2">
      <c r="B15331" s="27"/>
    </row>
    <row r="15332" spans="2:2" x14ac:dyDescent="0.2">
      <c r="B15332" s="27"/>
    </row>
    <row r="15333" spans="2:2" x14ac:dyDescent="0.2">
      <c r="B15333" s="27"/>
    </row>
    <row r="15334" spans="2:2" x14ac:dyDescent="0.2">
      <c r="B15334" s="27"/>
    </row>
    <row r="15335" spans="2:2" x14ac:dyDescent="0.2">
      <c r="B15335" s="27"/>
    </row>
    <row r="15336" spans="2:2" x14ac:dyDescent="0.2">
      <c r="B15336" s="27"/>
    </row>
    <row r="15337" spans="2:2" x14ac:dyDescent="0.2">
      <c r="B15337" s="27"/>
    </row>
    <row r="15338" spans="2:2" x14ac:dyDescent="0.2">
      <c r="B15338" s="27"/>
    </row>
    <row r="15339" spans="2:2" x14ac:dyDescent="0.2">
      <c r="B15339" s="27"/>
    </row>
    <row r="15340" spans="2:2" x14ac:dyDescent="0.2">
      <c r="B15340" s="27"/>
    </row>
    <row r="15341" spans="2:2" x14ac:dyDescent="0.2">
      <c r="B15341" s="27"/>
    </row>
    <row r="15342" spans="2:2" x14ac:dyDescent="0.2">
      <c r="B15342" s="27"/>
    </row>
    <row r="15343" spans="2:2" x14ac:dyDescent="0.2">
      <c r="B15343" s="27"/>
    </row>
    <row r="15344" spans="2:2" x14ac:dyDescent="0.2">
      <c r="B15344" s="27"/>
    </row>
    <row r="15345" spans="2:2" x14ac:dyDescent="0.2">
      <c r="B15345" s="27"/>
    </row>
    <row r="15346" spans="2:2" x14ac:dyDescent="0.2">
      <c r="B15346" s="27"/>
    </row>
    <row r="15347" spans="2:2" x14ac:dyDescent="0.2">
      <c r="B15347" s="27"/>
    </row>
    <row r="15348" spans="2:2" x14ac:dyDescent="0.2">
      <c r="B15348" s="27"/>
    </row>
    <row r="15349" spans="2:2" x14ac:dyDescent="0.2">
      <c r="B15349" s="27"/>
    </row>
    <row r="15350" spans="2:2" x14ac:dyDescent="0.2">
      <c r="B15350" s="27"/>
    </row>
    <row r="15351" spans="2:2" x14ac:dyDescent="0.2">
      <c r="B15351" s="27"/>
    </row>
    <row r="15352" spans="2:2" x14ac:dyDescent="0.2">
      <c r="B15352" s="27"/>
    </row>
    <row r="15353" spans="2:2" x14ac:dyDescent="0.2">
      <c r="B15353" s="27"/>
    </row>
    <row r="15354" spans="2:2" x14ac:dyDescent="0.2">
      <c r="B15354" s="27"/>
    </row>
    <row r="15355" spans="2:2" x14ac:dyDescent="0.2">
      <c r="B15355" s="27"/>
    </row>
    <row r="15356" spans="2:2" x14ac:dyDescent="0.2">
      <c r="B15356" s="27"/>
    </row>
    <row r="15357" spans="2:2" x14ac:dyDescent="0.2">
      <c r="B15357" s="27"/>
    </row>
    <row r="15358" spans="2:2" x14ac:dyDescent="0.2">
      <c r="B15358" s="27"/>
    </row>
    <row r="15359" spans="2:2" x14ac:dyDescent="0.2">
      <c r="B15359" s="27"/>
    </row>
    <row r="15360" spans="2:2" x14ac:dyDescent="0.2">
      <c r="B15360" s="27"/>
    </row>
    <row r="15361" spans="2:2" x14ac:dyDescent="0.2">
      <c r="B15361" s="27"/>
    </row>
    <row r="15362" spans="2:2" x14ac:dyDescent="0.2">
      <c r="B15362" s="27"/>
    </row>
    <row r="15363" spans="2:2" x14ac:dyDescent="0.2">
      <c r="B15363" s="27"/>
    </row>
    <row r="15364" spans="2:2" x14ac:dyDescent="0.2">
      <c r="B15364" s="27"/>
    </row>
    <row r="15365" spans="2:2" x14ac:dyDescent="0.2">
      <c r="B15365" s="27"/>
    </row>
    <row r="15366" spans="2:2" x14ac:dyDescent="0.2">
      <c r="B15366" s="27"/>
    </row>
    <row r="15367" spans="2:2" x14ac:dyDescent="0.2">
      <c r="B15367" s="27"/>
    </row>
    <row r="15368" spans="2:2" x14ac:dyDescent="0.2">
      <c r="B15368" s="27"/>
    </row>
    <row r="15369" spans="2:2" x14ac:dyDescent="0.2">
      <c r="B15369" s="27"/>
    </row>
    <row r="15370" spans="2:2" x14ac:dyDescent="0.2">
      <c r="B15370" s="27"/>
    </row>
    <row r="15371" spans="2:2" x14ac:dyDescent="0.2">
      <c r="B15371" s="27"/>
    </row>
    <row r="15372" spans="2:2" x14ac:dyDescent="0.2">
      <c r="B15372" s="27"/>
    </row>
    <row r="15373" spans="2:2" x14ac:dyDescent="0.2">
      <c r="B15373" s="27"/>
    </row>
    <row r="15374" spans="2:2" x14ac:dyDescent="0.2">
      <c r="B15374" s="27"/>
    </row>
    <row r="15375" spans="2:2" x14ac:dyDescent="0.2">
      <c r="B15375" s="27"/>
    </row>
    <row r="15376" spans="2:2" x14ac:dyDescent="0.2">
      <c r="B15376" s="27"/>
    </row>
    <row r="15377" spans="2:2" x14ac:dyDescent="0.2">
      <c r="B15377" s="27"/>
    </row>
    <row r="15378" spans="2:2" x14ac:dyDescent="0.2">
      <c r="B15378" s="27"/>
    </row>
    <row r="15379" spans="2:2" x14ac:dyDescent="0.2">
      <c r="B15379" s="27"/>
    </row>
    <row r="15380" spans="2:2" x14ac:dyDescent="0.2">
      <c r="B15380" s="27"/>
    </row>
    <row r="15381" spans="2:2" x14ac:dyDescent="0.2">
      <c r="B15381" s="27"/>
    </row>
    <row r="15382" spans="2:2" x14ac:dyDescent="0.2">
      <c r="B15382" s="27"/>
    </row>
    <row r="15383" spans="2:2" x14ac:dyDescent="0.2">
      <c r="B15383" s="27"/>
    </row>
    <row r="15384" spans="2:2" x14ac:dyDescent="0.2">
      <c r="B15384" s="27"/>
    </row>
    <row r="15385" spans="2:2" x14ac:dyDescent="0.2">
      <c r="B15385" s="27"/>
    </row>
    <row r="15386" spans="2:2" x14ac:dyDescent="0.2">
      <c r="B15386" s="27"/>
    </row>
    <row r="15387" spans="2:2" x14ac:dyDescent="0.2">
      <c r="B15387" s="27"/>
    </row>
    <row r="15388" spans="2:2" x14ac:dyDescent="0.2">
      <c r="B15388" s="27"/>
    </row>
    <row r="15389" spans="2:2" x14ac:dyDescent="0.2">
      <c r="B15389" s="27"/>
    </row>
    <row r="15390" spans="2:2" x14ac:dyDescent="0.2">
      <c r="B15390" s="27"/>
    </row>
    <row r="15391" spans="2:2" x14ac:dyDescent="0.2">
      <c r="B15391" s="27"/>
    </row>
    <row r="15392" spans="2:2" x14ac:dyDescent="0.2">
      <c r="B15392" s="27"/>
    </row>
    <row r="15393" spans="2:2" x14ac:dyDescent="0.2">
      <c r="B15393" s="27"/>
    </row>
    <row r="15394" spans="2:2" x14ac:dyDescent="0.2">
      <c r="B15394" s="27"/>
    </row>
    <row r="15395" spans="2:2" x14ac:dyDescent="0.2">
      <c r="B15395" s="27"/>
    </row>
    <row r="15396" spans="2:2" x14ac:dyDescent="0.2">
      <c r="B15396" s="27"/>
    </row>
    <row r="15397" spans="2:2" x14ac:dyDescent="0.2">
      <c r="B15397" s="27"/>
    </row>
    <row r="15398" spans="2:2" x14ac:dyDescent="0.2">
      <c r="B15398" s="27"/>
    </row>
    <row r="15399" spans="2:2" x14ac:dyDescent="0.2">
      <c r="B15399" s="27"/>
    </row>
    <row r="15400" spans="2:2" x14ac:dyDescent="0.2">
      <c r="B15400" s="27"/>
    </row>
    <row r="15401" spans="2:2" x14ac:dyDescent="0.2">
      <c r="B15401" s="27"/>
    </row>
    <row r="15402" spans="2:2" x14ac:dyDescent="0.2">
      <c r="B15402" s="27"/>
    </row>
    <row r="15403" spans="2:2" x14ac:dyDescent="0.2">
      <c r="B15403" s="27"/>
    </row>
    <row r="15404" spans="2:2" x14ac:dyDescent="0.2">
      <c r="B15404" s="27"/>
    </row>
    <row r="15405" spans="2:2" x14ac:dyDescent="0.2">
      <c r="B15405" s="27"/>
    </row>
    <row r="15406" spans="2:2" x14ac:dyDescent="0.2">
      <c r="B15406" s="27"/>
    </row>
    <row r="15407" spans="2:2" x14ac:dyDescent="0.2">
      <c r="B15407" s="27"/>
    </row>
    <row r="15408" spans="2:2" x14ac:dyDescent="0.2">
      <c r="B15408" s="27"/>
    </row>
    <row r="15409" spans="2:2" x14ac:dyDescent="0.2">
      <c r="B15409" s="27"/>
    </row>
    <row r="15410" spans="2:2" x14ac:dyDescent="0.2">
      <c r="B15410" s="27"/>
    </row>
    <row r="15411" spans="2:2" x14ac:dyDescent="0.2">
      <c r="B15411" s="27"/>
    </row>
    <row r="15412" spans="2:2" x14ac:dyDescent="0.2">
      <c r="B15412" s="27"/>
    </row>
    <row r="15413" spans="2:2" x14ac:dyDescent="0.2">
      <c r="B15413" s="27"/>
    </row>
    <row r="15414" spans="2:2" x14ac:dyDescent="0.2">
      <c r="B15414" s="27"/>
    </row>
    <row r="15415" spans="2:2" x14ac:dyDescent="0.2">
      <c r="B15415" s="27"/>
    </row>
    <row r="15416" spans="2:2" x14ac:dyDescent="0.2">
      <c r="B15416" s="27"/>
    </row>
    <row r="15417" spans="2:2" x14ac:dyDescent="0.2">
      <c r="B15417" s="27"/>
    </row>
    <row r="15418" spans="2:2" x14ac:dyDescent="0.2">
      <c r="B15418" s="27"/>
    </row>
    <row r="15419" spans="2:2" x14ac:dyDescent="0.2">
      <c r="B15419" s="27"/>
    </row>
    <row r="15420" spans="2:2" x14ac:dyDescent="0.2">
      <c r="B15420" s="27"/>
    </row>
    <row r="15421" spans="2:2" x14ac:dyDescent="0.2">
      <c r="B15421" s="27"/>
    </row>
    <row r="15422" spans="2:2" x14ac:dyDescent="0.2">
      <c r="B15422" s="27"/>
    </row>
    <row r="15423" spans="2:2" x14ac:dyDescent="0.2">
      <c r="B15423" s="27"/>
    </row>
    <row r="15424" spans="2:2" x14ac:dyDescent="0.2">
      <c r="B15424" s="27"/>
    </row>
    <row r="15425" spans="2:2" x14ac:dyDescent="0.2">
      <c r="B15425" s="27"/>
    </row>
    <row r="15426" spans="2:2" x14ac:dyDescent="0.2">
      <c r="B15426" s="27"/>
    </row>
    <row r="15427" spans="2:2" x14ac:dyDescent="0.2">
      <c r="B15427" s="27"/>
    </row>
    <row r="15428" spans="2:2" x14ac:dyDescent="0.2">
      <c r="B15428" s="27"/>
    </row>
    <row r="15429" spans="2:2" x14ac:dyDescent="0.2">
      <c r="B15429" s="27"/>
    </row>
    <row r="15430" spans="2:2" x14ac:dyDescent="0.2">
      <c r="B15430" s="27"/>
    </row>
    <row r="15431" spans="2:2" x14ac:dyDescent="0.2">
      <c r="B15431" s="27"/>
    </row>
    <row r="15432" spans="2:2" x14ac:dyDescent="0.2">
      <c r="B15432" s="27"/>
    </row>
    <row r="15433" spans="2:2" x14ac:dyDescent="0.2">
      <c r="B15433" s="27"/>
    </row>
    <row r="15434" spans="2:2" x14ac:dyDescent="0.2">
      <c r="B15434" s="27"/>
    </row>
    <row r="15435" spans="2:2" x14ac:dyDescent="0.2">
      <c r="B15435" s="27"/>
    </row>
    <row r="15436" spans="2:2" x14ac:dyDescent="0.2">
      <c r="B15436" s="27"/>
    </row>
    <row r="15437" spans="2:2" x14ac:dyDescent="0.2">
      <c r="B15437" s="27"/>
    </row>
    <row r="15438" spans="2:2" x14ac:dyDescent="0.2">
      <c r="B15438" s="27"/>
    </row>
    <row r="15439" spans="2:2" x14ac:dyDescent="0.2">
      <c r="B15439" s="27"/>
    </row>
    <row r="15440" spans="2:2" x14ac:dyDescent="0.2">
      <c r="B15440" s="27"/>
    </row>
    <row r="15441" spans="2:2" x14ac:dyDescent="0.2">
      <c r="B15441" s="27"/>
    </row>
    <row r="15442" spans="2:2" x14ac:dyDescent="0.2">
      <c r="B15442" s="27"/>
    </row>
    <row r="15443" spans="2:2" x14ac:dyDescent="0.2">
      <c r="B15443" s="27"/>
    </row>
    <row r="15444" spans="2:2" x14ac:dyDescent="0.2">
      <c r="B15444" s="27"/>
    </row>
    <row r="15445" spans="2:2" x14ac:dyDescent="0.2">
      <c r="B15445" s="27"/>
    </row>
    <row r="15446" spans="2:2" x14ac:dyDescent="0.2">
      <c r="B15446" s="27"/>
    </row>
    <row r="15447" spans="2:2" x14ac:dyDescent="0.2">
      <c r="B15447" s="27"/>
    </row>
    <row r="15448" spans="2:2" x14ac:dyDescent="0.2">
      <c r="B15448" s="27"/>
    </row>
    <row r="15449" spans="2:2" x14ac:dyDescent="0.2">
      <c r="B15449" s="27"/>
    </row>
    <row r="15450" spans="2:2" x14ac:dyDescent="0.2">
      <c r="B15450" s="27"/>
    </row>
    <row r="15451" spans="2:2" x14ac:dyDescent="0.2">
      <c r="B15451" s="27"/>
    </row>
    <row r="15452" spans="2:2" x14ac:dyDescent="0.2">
      <c r="B15452" s="27"/>
    </row>
    <row r="15453" spans="2:2" x14ac:dyDescent="0.2">
      <c r="B15453" s="27"/>
    </row>
    <row r="15454" spans="2:2" x14ac:dyDescent="0.2">
      <c r="B15454" s="27"/>
    </row>
    <row r="15455" spans="2:2" x14ac:dyDescent="0.2">
      <c r="B15455" s="27"/>
    </row>
    <row r="15456" spans="2:2" x14ac:dyDescent="0.2">
      <c r="B15456" s="27"/>
    </row>
    <row r="15457" spans="2:2" x14ac:dyDescent="0.2">
      <c r="B15457" s="27"/>
    </row>
    <row r="15458" spans="2:2" x14ac:dyDescent="0.2">
      <c r="B15458" s="27"/>
    </row>
    <row r="15459" spans="2:2" x14ac:dyDescent="0.2">
      <c r="B15459" s="27"/>
    </row>
    <row r="15460" spans="2:2" x14ac:dyDescent="0.2">
      <c r="B15460" s="27"/>
    </row>
    <row r="15461" spans="2:2" x14ac:dyDescent="0.2">
      <c r="B15461" s="27"/>
    </row>
    <row r="15462" spans="2:2" x14ac:dyDescent="0.2">
      <c r="B15462" s="27"/>
    </row>
    <row r="15463" spans="2:2" x14ac:dyDescent="0.2">
      <c r="B15463" s="27"/>
    </row>
    <row r="15464" spans="2:2" x14ac:dyDescent="0.2">
      <c r="B15464" s="27"/>
    </row>
    <row r="15465" spans="2:2" x14ac:dyDescent="0.2">
      <c r="B15465" s="27"/>
    </row>
    <row r="15466" spans="2:2" x14ac:dyDescent="0.2">
      <c r="B15466" s="27"/>
    </row>
    <row r="15467" spans="2:2" x14ac:dyDescent="0.2">
      <c r="B15467" s="27"/>
    </row>
    <row r="15468" spans="2:2" x14ac:dyDescent="0.2">
      <c r="B15468" s="27"/>
    </row>
    <row r="15469" spans="2:2" x14ac:dyDescent="0.2">
      <c r="B15469" s="27"/>
    </row>
    <row r="15470" spans="2:2" x14ac:dyDescent="0.2">
      <c r="B15470" s="27"/>
    </row>
    <row r="15471" spans="2:2" x14ac:dyDescent="0.2">
      <c r="B15471" s="27"/>
    </row>
    <row r="15472" spans="2:2" x14ac:dyDescent="0.2">
      <c r="B15472" s="27"/>
    </row>
    <row r="15473" spans="2:2" x14ac:dyDescent="0.2">
      <c r="B15473" s="27"/>
    </row>
    <row r="15474" spans="2:2" x14ac:dyDescent="0.2">
      <c r="B15474" s="27"/>
    </row>
    <row r="15475" spans="2:2" x14ac:dyDescent="0.2">
      <c r="B15475" s="27"/>
    </row>
    <row r="15476" spans="2:2" x14ac:dyDescent="0.2">
      <c r="B15476" s="27"/>
    </row>
    <row r="15477" spans="2:2" x14ac:dyDescent="0.2">
      <c r="B15477" s="27"/>
    </row>
    <row r="15478" spans="2:2" x14ac:dyDescent="0.2">
      <c r="B15478" s="27"/>
    </row>
    <row r="15479" spans="2:2" x14ac:dyDescent="0.2">
      <c r="B15479" s="27"/>
    </row>
    <row r="15480" spans="2:2" x14ac:dyDescent="0.2">
      <c r="B15480" s="27"/>
    </row>
    <row r="15481" spans="2:2" x14ac:dyDescent="0.2">
      <c r="B15481" s="27"/>
    </row>
    <row r="15482" spans="2:2" x14ac:dyDescent="0.2">
      <c r="B15482" s="27"/>
    </row>
    <row r="15483" spans="2:2" x14ac:dyDescent="0.2">
      <c r="B15483" s="27"/>
    </row>
    <row r="15484" spans="2:2" x14ac:dyDescent="0.2">
      <c r="B15484" s="27"/>
    </row>
    <row r="15485" spans="2:2" x14ac:dyDescent="0.2">
      <c r="B15485" s="27"/>
    </row>
    <row r="15486" spans="2:2" x14ac:dyDescent="0.2">
      <c r="B15486" s="27"/>
    </row>
    <row r="15487" spans="2:2" x14ac:dyDescent="0.2">
      <c r="B15487" s="27"/>
    </row>
    <row r="15488" spans="2:2" x14ac:dyDescent="0.2">
      <c r="B15488" s="27"/>
    </row>
    <row r="15489" spans="2:2" x14ac:dyDescent="0.2">
      <c r="B15489" s="27"/>
    </row>
    <row r="15490" spans="2:2" x14ac:dyDescent="0.2">
      <c r="B15490" s="27"/>
    </row>
    <row r="15491" spans="2:2" x14ac:dyDescent="0.2">
      <c r="B15491" s="27"/>
    </row>
    <row r="15492" spans="2:2" x14ac:dyDescent="0.2">
      <c r="B15492" s="27"/>
    </row>
    <row r="15493" spans="2:2" x14ac:dyDescent="0.2">
      <c r="B15493" s="27"/>
    </row>
    <row r="15494" spans="2:2" x14ac:dyDescent="0.2">
      <c r="B15494" s="27"/>
    </row>
    <row r="15495" spans="2:2" x14ac:dyDescent="0.2">
      <c r="B15495" s="27"/>
    </row>
    <row r="15496" spans="2:2" x14ac:dyDescent="0.2">
      <c r="B15496" s="27"/>
    </row>
    <row r="15497" spans="2:2" x14ac:dyDescent="0.2">
      <c r="B15497" s="27"/>
    </row>
    <row r="15498" spans="2:2" x14ac:dyDescent="0.2">
      <c r="B15498" s="27"/>
    </row>
    <row r="15499" spans="2:2" x14ac:dyDescent="0.2">
      <c r="B15499" s="27"/>
    </row>
    <row r="15500" spans="2:2" x14ac:dyDescent="0.2">
      <c r="B15500" s="27"/>
    </row>
    <row r="15501" spans="2:2" x14ac:dyDescent="0.2">
      <c r="B15501" s="27"/>
    </row>
    <row r="15502" spans="2:2" x14ac:dyDescent="0.2">
      <c r="B15502" s="27"/>
    </row>
    <row r="15503" spans="2:2" x14ac:dyDescent="0.2">
      <c r="B15503" s="27"/>
    </row>
    <row r="15504" spans="2:2" x14ac:dyDescent="0.2">
      <c r="B15504" s="27"/>
    </row>
    <row r="15505" spans="2:2" x14ac:dyDescent="0.2">
      <c r="B15505" s="27"/>
    </row>
    <row r="15506" spans="2:2" x14ac:dyDescent="0.2">
      <c r="B15506" s="27"/>
    </row>
    <row r="15507" spans="2:2" x14ac:dyDescent="0.2">
      <c r="B15507" s="27"/>
    </row>
    <row r="15508" spans="2:2" x14ac:dyDescent="0.2">
      <c r="B15508" s="27"/>
    </row>
    <row r="15509" spans="2:2" x14ac:dyDescent="0.2">
      <c r="B15509" s="27"/>
    </row>
    <row r="15510" spans="2:2" x14ac:dyDescent="0.2">
      <c r="B15510" s="27"/>
    </row>
    <row r="15511" spans="2:2" x14ac:dyDescent="0.2">
      <c r="B15511" s="27"/>
    </row>
    <row r="15512" spans="2:2" x14ac:dyDescent="0.2">
      <c r="B15512" s="27"/>
    </row>
    <row r="15513" spans="2:2" x14ac:dyDescent="0.2">
      <c r="B15513" s="27"/>
    </row>
    <row r="15514" spans="2:2" x14ac:dyDescent="0.2">
      <c r="B15514" s="27"/>
    </row>
    <row r="15515" spans="2:2" x14ac:dyDescent="0.2">
      <c r="B15515" s="27"/>
    </row>
    <row r="15516" spans="2:2" x14ac:dyDescent="0.2">
      <c r="B15516" s="27"/>
    </row>
    <row r="15517" spans="2:2" x14ac:dyDescent="0.2">
      <c r="B15517" s="27"/>
    </row>
    <row r="15518" spans="2:2" x14ac:dyDescent="0.2">
      <c r="B15518" s="27"/>
    </row>
    <row r="15519" spans="2:2" x14ac:dyDescent="0.2">
      <c r="B15519" s="27"/>
    </row>
    <row r="15520" spans="2:2" x14ac:dyDescent="0.2">
      <c r="B15520" s="27"/>
    </row>
    <row r="15521" spans="2:2" x14ac:dyDescent="0.2">
      <c r="B15521" s="27"/>
    </row>
    <row r="15522" spans="2:2" x14ac:dyDescent="0.2">
      <c r="B15522" s="27"/>
    </row>
    <row r="15523" spans="2:2" x14ac:dyDescent="0.2">
      <c r="B15523" s="27"/>
    </row>
    <row r="15524" spans="2:2" x14ac:dyDescent="0.2">
      <c r="B15524" s="27"/>
    </row>
    <row r="15525" spans="2:2" x14ac:dyDescent="0.2">
      <c r="B15525" s="27"/>
    </row>
    <row r="15526" spans="2:2" x14ac:dyDescent="0.2">
      <c r="B15526" s="27"/>
    </row>
    <row r="15527" spans="2:2" x14ac:dyDescent="0.2">
      <c r="B15527" s="27"/>
    </row>
    <row r="15528" spans="2:2" x14ac:dyDescent="0.2">
      <c r="B15528" s="27"/>
    </row>
    <row r="15529" spans="2:2" x14ac:dyDescent="0.2">
      <c r="B15529" s="27"/>
    </row>
    <row r="15530" spans="2:2" x14ac:dyDescent="0.2">
      <c r="B15530" s="27"/>
    </row>
    <row r="15531" spans="2:2" x14ac:dyDescent="0.2">
      <c r="B15531" s="27"/>
    </row>
    <row r="15532" spans="2:2" x14ac:dyDescent="0.2">
      <c r="B15532" s="27"/>
    </row>
    <row r="15533" spans="2:2" x14ac:dyDescent="0.2">
      <c r="B15533" s="27"/>
    </row>
    <row r="15534" spans="2:2" x14ac:dyDescent="0.2">
      <c r="B15534" s="27"/>
    </row>
    <row r="15535" spans="2:2" x14ac:dyDescent="0.2">
      <c r="B15535" s="27"/>
    </row>
    <row r="15536" spans="2:2" x14ac:dyDescent="0.2">
      <c r="B15536" s="27"/>
    </row>
    <row r="15537" spans="2:2" x14ac:dyDescent="0.2">
      <c r="B15537" s="27"/>
    </row>
    <row r="15538" spans="2:2" x14ac:dyDescent="0.2">
      <c r="B15538" s="27"/>
    </row>
    <row r="15539" spans="2:2" x14ac:dyDescent="0.2">
      <c r="B15539" s="27"/>
    </row>
    <row r="15540" spans="2:2" x14ac:dyDescent="0.2">
      <c r="B15540" s="27"/>
    </row>
    <row r="15541" spans="2:2" x14ac:dyDescent="0.2">
      <c r="B15541" s="27"/>
    </row>
    <row r="15542" spans="2:2" x14ac:dyDescent="0.2">
      <c r="B15542" s="27"/>
    </row>
    <row r="15543" spans="2:2" x14ac:dyDescent="0.2">
      <c r="B15543" s="27"/>
    </row>
    <row r="15544" spans="2:2" x14ac:dyDescent="0.2">
      <c r="B15544" s="27"/>
    </row>
    <row r="15545" spans="2:2" x14ac:dyDescent="0.2">
      <c r="B15545" s="27"/>
    </row>
    <row r="15546" spans="2:2" x14ac:dyDescent="0.2">
      <c r="B15546" s="27"/>
    </row>
    <row r="15547" spans="2:2" x14ac:dyDescent="0.2">
      <c r="B15547" s="27"/>
    </row>
    <row r="15548" spans="2:2" x14ac:dyDescent="0.2">
      <c r="B15548" s="27"/>
    </row>
    <row r="15549" spans="2:2" x14ac:dyDescent="0.2">
      <c r="B15549" s="27"/>
    </row>
    <row r="15550" spans="2:2" x14ac:dyDescent="0.2">
      <c r="B15550" s="27"/>
    </row>
    <row r="15551" spans="2:2" x14ac:dyDescent="0.2">
      <c r="B15551" s="27"/>
    </row>
    <row r="15552" spans="2:2" x14ac:dyDescent="0.2">
      <c r="B15552" s="27"/>
    </row>
    <row r="15553" spans="2:2" x14ac:dyDescent="0.2">
      <c r="B15553" s="27"/>
    </row>
    <row r="15554" spans="2:2" x14ac:dyDescent="0.2">
      <c r="B15554" s="27"/>
    </row>
    <row r="15555" spans="2:2" x14ac:dyDescent="0.2">
      <c r="B15555" s="27"/>
    </row>
    <row r="15556" spans="2:2" x14ac:dyDescent="0.2">
      <c r="B15556" s="27"/>
    </row>
    <row r="15557" spans="2:2" x14ac:dyDescent="0.2">
      <c r="B15557" s="27"/>
    </row>
    <row r="15558" spans="2:2" x14ac:dyDescent="0.2">
      <c r="B15558" s="27"/>
    </row>
    <row r="15559" spans="2:2" x14ac:dyDescent="0.2">
      <c r="B15559" s="27"/>
    </row>
    <row r="15560" spans="2:2" x14ac:dyDescent="0.2">
      <c r="B15560" s="27"/>
    </row>
    <row r="15561" spans="2:2" x14ac:dyDescent="0.2">
      <c r="B15561" s="27"/>
    </row>
    <row r="15562" spans="2:2" x14ac:dyDescent="0.2">
      <c r="B15562" s="27"/>
    </row>
    <row r="15563" spans="2:2" x14ac:dyDescent="0.2">
      <c r="B15563" s="27"/>
    </row>
    <row r="15564" spans="2:2" x14ac:dyDescent="0.2">
      <c r="B15564" s="27"/>
    </row>
    <row r="15565" spans="2:2" x14ac:dyDescent="0.2">
      <c r="B15565" s="27"/>
    </row>
    <row r="15566" spans="2:2" x14ac:dyDescent="0.2">
      <c r="B15566" s="27"/>
    </row>
    <row r="15567" spans="2:2" x14ac:dyDescent="0.2">
      <c r="B15567" s="27"/>
    </row>
    <row r="15568" spans="2:2" x14ac:dyDescent="0.2">
      <c r="B15568" s="27"/>
    </row>
    <row r="15569" spans="2:2" x14ac:dyDescent="0.2">
      <c r="B15569" s="27"/>
    </row>
    <row r="15570" spans="2:2" x14ac:dyDescent="0.2">
      <c r="B15570" s="27"/>
    </row>
    <row r="15571" spans="2:2" x14ac:dyDescent="0.2">
      <c r="B15571" s="27"/>
    </row>
    <row r="15572" spans="2:2" x14ac:dyDescent="0.2">
      <c r="B15572" s="27"/>
    </row>
    <row r="15573" spans="2:2" x14ac:dyDescent="0.2">
      <c r="B15573" s="27"/>
    </row>
    <row r="15574" spans="2:2" x14ac:dyDescent="0.2">
      <c r="B15574" s="27"/>
    </row>
    <row r="15575" spans="2:2" x14ac:dyDescent="0.2">
      <c r="B15575" s="27"/>
    </row>
    <row r="15576" spans="2:2" x14ac:dyDescent="0.2">
      <c r="B15576" s="27"/>
    </row>
    <row r="15577" spans="2:2" x14ac:dyDescent="0.2">
      <c r="B15577" s="27"/>
    </row>
    <row r="15578" spans="2:2" x14ac:dyDescent="0.2">
      <c r="B15578" s="27"/>
    </row>
    <row r="15579" spans="2:2" x14ac:dyDescent="0.2">
      <c r="B15579" s="27"/>
    </row>
    <row r="15580" spans="2:2" x14ac:dyDescent="0.2">
      <c r="B15580" s="27"/>
    </row>
    <row r="15581" spans="2:2" x14ac:dyDescent="0.2">
      <c r="B15581" s="27"/>
    </row>
    <row r="15582" spans="2:2" x14ac:dyDescent="0.2">
      <c r="B15582" s="27"/>
    </row>
    <row r="15583" spans="2:2" x14ac:dyDescent="0.2">
      <c r="B15583" s="27"/>
    </row>
    <row r="15584" spans="2:2" x14ac:dyDescent="0.2">
      <c r="B15584" s="27"/>
    </row>
    <row r="15585" spans="2:2" x14ac:dyDescent="0.2">
      <c r="B15585" s="27"/>
    </row>
    <row r="15586" spans="2:2" x14ac:dyDescent="0.2">
      <c r="B15586" s="27"/>
    </row>
    <row r="15587" spans="2:2" x14ac:dyDescent="0.2">
      <c r="B15587" s="27"/>
    </row>
    <row r="15588" spans="2:2" x14ac:dyDescent="0.2">
      <c r="B15588" s="27"/>
    </row>
    <row r="15589" spans="2:2" x14ac:dyDescent="0.2">
      <c r="B15589" s="27"/>
    </row>
    <row r="15590" spans="2:2" x14ac:dyDescent="0.2">
      <c r="B15590" s="27"/>
    </row>
    <row r="15591" spans="2:2" x14ac:dyDescent="0.2">
      <c r="B15591" s="27"/>
    </row>
    <row r="15592" spans="2:2" x14ac:dyDescent="0.2">
      <c r="B15592" s="27"/>
    </row>
    <row r="15593" spans="2:2" x14ac:dyDescent="0.2">
      <c r="B15593" s="27"/>
    </row>
    <row r="15594" spans="2:2" x14ac:dyDescent="0.2">
      <c r="B15594" s="27"/>
    </row>
    <row r="15595" spans="2:2" x14ac:dyDescent="0.2">
      <c r="B15595" s="27"/>
    </row>
    <row r="15596" spans="2:2" x14ac:dyDescent="0.2">
      <c r="B15596" s="27"/>
    </row>
    <row r="15597" spans="2:2" x14ac:dyDescent="0.2">
      <c r="B15597" s="27"/>
    </row>
    <row r="15598" spans="2:2" x14ac:dyDescent="0.2">
      <c r="B15598" s="27"/>
    </row>
    <row r="15599" spans="2:2" x14ac:dyDescent="0.2">
      <c r="B15599" s="27"/>
    </row>
    <row r="15600" spans="2:2" x14ac:dyDescent="0.2">
      <c r="B15600" s="27"/>
    </row>
    <row r="15601" spans="2:2" x14ac:dyDescent="0.2">
      <c r="B15601" s="27"/>
    </row>
    <row r="15602" spans="2:2" x14ac:dyDescent="0.2">
      <c r="B15602" s="27"/>
    </row>
    <row r="15603" spans="2:2" x14ac:dyDescent="0.2">
      <c r="B15603" s="27"/>
    </row>
    <row r="15604" spans="2:2" x14ac:dyDescent="0.2">
      <c r="B15604" s="27"/>
    </row>
    <row r="15605" spans="2:2" x14ac:dyDescent="0.2">
      <c r="B15605" s="27"/>
    </row>
    <row r="15606" spans="2:2" x14ac:dyDescent="0.2">
      <c r="B15606" s="27"/>
    </row>
    <row r="15607" spans="2:2" x14ac:dyDescent="0.2">
      <c r="B15607" s="27"/>
    </row>
    <row r="15608" spans="2:2" x14ac:dyDescent="0.2">
      <c r="B15608" s="27"/>
    </row>
    <row r="15609" spans="2:2" x14ac:dyDescent="0.2">
      <c r="B15609" s="27"/>
    </row>
    <row r="15610" spans="2:2" x14ac:dyDescent="0.2">
      <c r="B15610" s="27"/>
    </row>
    <row r="15611" spans="2:2" x14ac:dyDescent="0.2">
      <c r="B15611" s="27"/>
    </row>
    <row r="15612" spans="2:2" x14ac:dyDescent="0.2">
      <c r="B15612" s="27"/>
    </row>
    <row r="15613" spans="2:2" x14ac:dyDescent="0.2">
      <c r="B15613" s="27"/>
    </row>
    <row r="15614" spans="2:2" x14ac:dyDescent="0.2">
      <c r="B15614" s="27"/>
    </row>
    <row r="15615" spans="2:2" x14ac:dyDescent="0.2">
      <c r="B15615" s="27"/>
    </row>
    <row r="15616" spans="2:2" x14ac:dyDescent="0.2">
      <c r="B15616" s="27"/>
    </row>
    <row r="15617" spans="2:2" x14ac:dyDescent="0.2">
      <c r="B15617" s="27"/>
    </row>
    <row r="15618" spans="2:2" x14ac:dyDescent="0.2">
      <c r="B15618" s="27"/>
    </row>
    <row r="15619" spans="2:2" x14ac:dyDescent="0.2">
      <c r="B15619" s="27"/>
    </row>
    <row r="15620" spans="2:2" x14ac:dyDescent="0.2">
      <c r="B15620" s="27"/>
    </row>
    <row r="15621" spans="2:2" x14ac:dyDescent="0.2">
      <c r="B15621" s="27"/>
    </row>
    <row r="15622" spans="2:2" x14ac:dyDescent="0.2">
      <c r="B15622" s="27"/>
    </row>
    <row r="15623" spans="2:2" x14ac:dyDescent="0.2">
      <c r="B15623" s="27"/>
    </row>
    <row r="15624" spans="2:2" x14ac:dyDescent="0.2">
      <c r="B15624" s="27"/>
    </row>
    <row r="15625" spans="2:2" x14ac:dyDescent="0.2">
      <c r="B15625" s="27"/>
    </row>
    <row r="15626" spans="2:2" x14ac:dyDescent="0.2">
      <c r="B15626" s="27"/>
    </row>
    <row r="15627" spans="2:2" x14ac:dyDescent="0.2">
      <c r="B15627" s="27"/>
    </row>
    <row r="15628" spans="2:2" x14ac:dyDescent="0.2">
      <c r="B15628" s="27"/>
    </row>
    <row r="15629" spans="2:2" x14ac:dyDescent="0.2">
      <c r="B15629" s="27"/>
    </row>
    <row r="15630" spans="2:2" x14ac:dyDescent="0.2">
      <c r="B15630" s="27"/>
    </row>
    <row r="15631" spans="2:2" x14ac:dyDescent="0.2">
      <c r="B15631" s="27"/>
    </row>
    <row r="15632" spans="2:2" x14ac:dyDescent="0.2">
      <c r="B15632" s="27"/>
    </row>
    <row r="15633" spans="2:2" x14ac:dyDescent="0.2">
      <c r="B15633" s="27"/>
    </row>
    <row r="15634" spans="2:2" x14ac:dyDescent="0.2">
      <c r="B15634" s="27"/>
    </row>
    <row r="15635" spans="2:2" x14ac:dyDescent="0.2">
      <c r="B15635" s="27"/>
    </row>
    <row r="15636" spans="2:2" x14ac:dyDescent="0.2">
      <c r="B15636" s="27"/>
    </row>
    <row r="15637" spans="2:2" x14ac:dyDescent="0.2">
      <c r="B15637" s="27"/>
    </row>
    <row r="15638" spans="2:2" x14ac:dyDescent="0.2">
      <c r="B15638" s="27"/>
    </row>
    <row r="15639" spans="2:2" x14ac:dyDescent="0.2">
      <c r="B15639" s="27"/>
    </row>
    <row r="15640" spans="2:2" x14ac:dyDescent="0.2">
      <c r="B15640" s="27"/>
    </row>
    <row r="15641" spans="2:2" x14ac:dyDescent="0.2">
      <c r="B15641" s="27"/>
    </row>
    <row r="15642" spans="2:2" x14ac:dyDescent="0.2">
      <c r="B15642" s="27"/>
    </row>
    <row r="15643" spans="2:2" x14ac:dyDescent="0.2">
      <c r="B15643" s="27"/>
    </row>
    <row r="15644" spans="2:2" x14ac:dyDescent="0.2">
      <c r="B15644" s="27"/>
    </row>
    <row r="15645" spans="2:2" x14ac:dyDescent="0.2">
      <c r="B15645" s="27"/>
    </row>
    <row r="15646" spans="2:2" x14ac:dyDescent="0.2">
      <c r="B15646" s="27"/>
    </row>
    <row r="15647" spans="2:2" x14ac:dyDescent="0.2">
      <c r="B15647" s="27"/>
    </row>
    <row r="15648" spans="2:2" x14ac:dyDescent="0.2">
      <c r="B15648" s="27"/>
    </row>
    <row r="15649" spans="2:2" x14ac:dyDescent="0.2">
      <c r="B15649" s="27"/>
    </row>
    <row r="15650" spans="2:2" x14ac:dyDescent="0.2">
      <c r="B15650" s="27"/>
    </row>
    <row r="15651" spans="2:2" x14ac:dyDescent="0.2">
      <c r="B15651" s="27"/>
    </row>
    <row r="15652" spans="2:2" x14ac:dyDescent="0.2">
      <c r="B15652" s="27"/>
    </row>
    <row r="15653" spans="2:2" x14ac:dyDescent="0.2">
      <c r="B15653" s="27"/>
    </row>
    <row r="15654" spans="2:2" x14ac:dyDescent="0.2">
      <c r="B15654" s="27"/>
    </row>
    <row r="15655" spans="2:2" x14ac:dyDescent="0.2">
      <c r="B15655" s="27"/>
    </row>
    <row r="15656" spans="2:2" x14ac:dyDescent="0.2">
      <c r="B15656" s="27"/>
    </row>
    <row r="15657" spans="2:2" x14ac:dyDescent="0.2">
      <c r="B15657" s="27"/>
    </row>
    <row r="15658" spans="2:2" x14ac:dyDescent="0.2">
      <c r="B15658" s="27"/>
    </row>
    <row r="15659" spans="2:2" x14ac:dyDescent="0.2">
      <c r="B15659" s="27"/>
    </row>
    <row r="15660" spans="2:2" x14ac:dyDescent="0.2">
      <c r="B15660" s="27"/>
    </row>
    <row r="15661" spans="2:2" x14ac:dyDescent="0.2">
      <c r="B15661" s="27"/>
    </row>
    <row r="15662" spans="2:2" x14ac:dyDescent="0.2">
      <c r="B15662" s="27"/>
    </row>
    <row r="15663" spans="2:2" x14ac:dyDescent="0.2">
      <c r="B15663" s="27"/>
    </row>
    <row r="15664" spans="2:2" x14ac:dyDescent="0.2">
      <c r="B15664" s="27"/>
    </row>
    <row r="15665" spans="2:2" x14ac:dyDescent="0.2">
      <c r="B15665" s="27"/>
    </row>
    <row r="15666" spans="2:2" x14ac:dyDescent="0.2">
      <c r="B15666" s="27"/>
    </row>
    <row r="15667" spans="2:2" x14ac:dyDescent="0.2">
      <c r="B15667" s="27"/>
    </row>
    <row r="15668" spans="2:2" x14ac:dyDescent="0.2">
      <c r="B15668" s="27"/>
    </row>
    <row r="15669" spans="2:2" x14ac:dyDescent="0.2">
      <c r="B15669" s="27"/>
    </row>
    <row r="15670" spans="2:2" x14ac:dyDescent="0.2">
      <c r="B15670" s="27"/>
    </row>
    <row r="15671" spans="2:2" x14ac:dyDescent="0.2">
      <c r="B15671" s="27"/>
    </row>
    <row r="15672" spans="2:2" x14ac:dyDescent="0.2">
      <c r="B15672" s="27"/>
    </row>
    <row r="15673" spans="2:2" x14ac:dyDescent="0.2">
      <c r="B15673" s="27"/>
    </row>
    <row r="15674" spans="2:2" x14ac:dyDescent="0.2">
      <c r="B15674" s="27"/>
    </row>
    <row r="15675" spans="2:2" x14ac:dyDescent="0.2">
      <c r="B15675" s="27"/>
    </row>
    <row r="15676" spans="2:2" x14ac:dyDescent="0.2">
      <c r="B15676" s="27"/>
    </row>
    <row r="15677" spans="2:2" x14ac:dyDescent="0.2">
      <c r="B15677" s="27"/>
    </row>
    <row r="15678" spans="2:2" x14ac:dyDescent="0.2">
      <c r="B15678" s="27"/>
    </row>
    <row r="15679" spans="2:2" x14ac:dyDescent="0.2">
      <c r="B15679" s="27"/>
    </row>
    <row r="15680" spans="2:2" x14ac:dyDescent="0.2">
      <c r="B15680" s="27"/>
    </row>
    <row r="15681" spans="2:2" x14ac:dyDescent="0.2">
      <c r="B15681" s="27"/>
    </row>
    <row r="15682" spans="2:2" x14ac:dyDescent="0.2">
      <c r="B15682" s="27"/>
    </row>
    <row r="15683" spans="2:2" x14ac:dyDescent="0.2">
      <c r="B15683" s="27"/>
    </row>
    <row r="15684" spans="2:2" x14ac:dyDescent="0.2">
      <c r="B15684" s="27"/>
    </row>
    <row r="15685" spans="2:2" x14ac:dyDescent="0.2">
      <c r="B15685" s="27"/>
    </row>
    <row r="15686" spans="2:2" x14ac:dyDescent="0.2">
      <c r="B15686" s="27"/>
    </row>
    <row r="15687" spans="2:2" x14ac:dyDescent="0.2">
      <c r="B15687" s="27"/>
    </row>
    <row r="15688" spans="2:2" x14ac:dyDescent="0.2">
      <c r="B15688" s="27"/>
    </row>
    <row r="15689" spans="2:2" x14ac:dyDescent="0.2">
      <c r="B15689" s="27"/>
    </row>
    <row r="15690" spans="2:2" x14ac:dyDescent="0.2">
      <c r="B15690" s="27"/>
    </row>
    <row r="15691" spans="2:2" x14ac:dyDescent="0.2">
      <c r="B15691" s="27"/>
    </row>
    <row r="15692" spans="2:2" x14ac:dyDescent="0.2">
      <c r="B15692" s="27"/>
    </row>
    <row r="15693" spans="2:2" x14ac:dyDescent="0.2">
      <c r="B15693" s="27"/>
    </row>
    <row r="15694" spans="2:2" x14ac:dyDescent="0.2">
      <c r="B15694" s="27"/>
    </row>
    <row r="15695" spans="2:2" x14ac:dyDescent="0.2">
      <c r="B15695" s="27"/>
    </row>
    <row r="15696" spans="2:2" x14ac:dyDescent="0.2">
      <c r="B15696" s="27"/>
    </row>
    <row r="15697" spans="2:2" x14ac:dyDescent="0.2">
      <c r="B15697" s="27"/>
    </row>
    <row r="15698" spans="2:2" x14ac:dyDescent="0.2">
      <c r="B15698" s="27"/>
    </row>
    <row r="15699" spans="2:2" x14ac:dyDescent="0.2">
      <c r="B15699" s="27"/>
    </row>
    <row r="15700" spans="2:2" x14ac:dyDescent="0.2">
      <c r="B15700" s="27"/>
    </row>
    <row r="15701" spans="2:2" x14ac:dyDescent="0.2">
      <c r="B15701" s="27"/>
    </row>
    <row r="15702" spans="2:2" x14ac:dyDescent="0.2">
      <c r="B15702" s="27"/>
    </row>
    <row r="15703" spans="2:2" x14ac:dyDescent="0.2">
      <c r="B15703" s="27"/>
    </row>
    <row r="15704" spans="2:2" x14ac:dyDescent="0.2">
      <c r="B15704" s="27"/>
    </row>
    <row r="15705" spans="2:2" x14ac:dyDescent="0.2">
      <c r="B15705" s="27"/>
    </row>
    <row r="15706" spans="2:2" x14ac:dyDescent="0.2">
      <c r="B15706" s="27"/>
    </row>
    <row r="15707" spans="2:2" x14ac:dyDescent="0.2">
      <c r="B15707" s="27"/>
    </row>
    <row r="15708" spans="2:2" x14ac:dyDescent="0.2">
      <c r="B15708" s="27"/>
    </row>
    <row r="15709" spans="2:2" x14ac:dyDescent="0.2">
      <c r="B15709" s="27"/>
    </row>
    <row r="15710" spans="2:2" x14ac:dyDescent="0.2">
      <c r="B15710" s="27"/>
    </row>
    <row r="15711" spans="2:2" x14ac:dyDescent="0.2">
      <c r="B15711" s="27"/>
    </row>
    <row r="15712" spans="2:2" x14ac:dyDescent="0.2">
      <c r="B15712" s="27"/>
    </row>
    <row r="15713" spans="2:2" x14ac:dyDescent="0.2">
      <c r="B15713" s="27"/>
    </row>
    <row r="15714" spans="2:2" x14ac:dyDescent="0.2">
      <c r="B15714" s="27"/>
    </row>
    <row r="15715" spans="2:2" x14ac:dyDescent="0.2">
      <c r="B15715" s="27"/>
    </row>
    <row r="15716" spans="2:2" x14ac:dyDescent="0.2">
      <c r="B15716" s="27"/>
    </row>
    <row r="15717" spans="2:2" x14ac:dyDescent="0.2">
      <c r="B15717" s="27"/>
    </row>
    <row r="15718" spans="2:2" x14ac:dyDescent="0.2">
      <c r="B15718" s="27"/>
    </row>
    <row r="15719" spans="2:2" x14ac:dyDescent="0.2">
      <c r="B15719" s="27"/>
    </row>
    <row r="15720" spans="2:2" x14ac:dyDescent="0.2">
      <c r="B15720" s="27"/>
    </row>
    <row r="15721" spans="2:2" x14ac:dyDescent="0.2">
      <c r="B15721" s="27"/>
    </row>
    <row r="15722" spans="2:2" x14ac:dyDescent="0.2">
      <c r="B15722" s="27"/>
    </row>
    <row r="15723" spans="2:2" x14ac:dyDescent="0.2">
      <c r="B15723" s="27"/>
    </row>
    <row r="15724" spans="2:2" x14ac:dyDescent="0.2">
      <c r="B15724" s="27"/>
    </row>
    <row r="15725" spans="2:2" x14ac:dyDescent="0.2">
      <c r="B15725" s="27"/>
    </row>
    <row r="15726" spans="2:2" x14ac:dyDescent="0.2">
      <c r="B15726" s="27"/>
    </row>
    <row r="15727" spans="2:2" x14ac:dyDescent="0.2">
      <c r="B15727" s="27"/>
    </row>
    <row r="15728" spans="2:2" x14ac:dyDescent="0.2">
      <c r="B15728" s="27"/>
    </row>
    <row r="15729" spans="2:2" x14ac:dyDescent="0.2">
      <c r="B15729" s="27"/>
    </row>
    <row r="15730" spans="2:2" x14ac:dyDescent="0.2">
      <c r="B15730" s="27"/>
    </row>
    <row r="15731" spans="2:2" x14ac:dyDescent="0.2">
      <c r="B15731" s="27"/>
    </row>
    <row r="15732" spans="2:2" x14ac:dyDescent="0.2">
      <c r="B15732" s="27"/>
    </row>
    <row r="15733" spans="2:2" x14ac:dyDescent="0.2">
      <c r="B15733" s="27"/>
    </row>
    <row r="15734" spans="2:2" x14ac:dyDescent="0.2">
      <c r="B15734" s="27"/>
    </row>
    <row r="15735" spans="2:2" x14ac:dyDescent="0.2">
      <c r="B15735" s="27"/>
    </row>
    <row r="15736" spans="2:2" x14ac:dyDescent="0.2">
      <c r="B15736" s="27"/>
    </row>
    <row r="15737" spans="2:2" x14ac:dyDescent="0.2">
      <c r="B15737" s="27"/>
    </row>
    <row r="15738" spans="2:2" x14ac:dyDescent="0.2">
      <c r="B15738" s="27"/>
    </row>
    <row r="15739" spans="2:2" x14ac:dyDescent="0.2">
      <c r="B15739" s="27"/>
    </row>
    <row r="15740" spans="2:2" x14ac:dyDescent="0.2">
      <c r="B15740" s="27"/>
    </row>
    <row r="15741" spans="2:2" x14ac:dyDescent="0.2">
      <c r="B15741" s="27"/>
    </row>
    <row r="15742" spans="2:2" x14ac:dyDescent="0.2">
      <c r="B15742" s="27"/>
    </row>
    <row r="15743" spans="2:2" x14ac:dyDescent="0.2">
      <c r="B15743" s="27"/>
    </row>
    <row r="15744" spans="2:2" x14ac:dyDescent="0.2">
      <c r="B15744" s="27"/>
    </row>
    <row r="15745" spans="2:2" x14ac:dyDescent="0.2">
      <c r="B15745" s="27"/>
    </row>
    <row r="15746" spans="2:2" x14ac:dyDescent="0.2">
      <c r="B15746" s="27"/>
    </row>
    <row r="15747" spans="2:2" x14ac:dyDescent="0.2">
      <c r="B15747" s="27"/>
    </row>
    <row r="15748" spans="2:2" x14ac:dyDescent="0.2">
      <c r="B15748" s="27"/>
    </row>
    <row r="15749" spans="2:2" x14ac:dyDescent="0.2">
      <c r="B15749" s="27"/>
    </row>
    <row r="15750" spans="2:2" x14ac:dyDescent="0.2">
      <c r="B15750" s="27"/>
    </row>
    <row r="15751" spans="2:2" x14ac:dyDescent="0.2">
      <c r="B15751" s="27"/>
    </row>
    <row r="15752" spans="2:2" x14ac:dyDescent="0.2">
      <c r="B15752" s="27"/>
    </row>
    <row r="15753" spans="2:2" x14ac:dyDescent="0.2">
      <c r="B15753" s="27"/>
    </row>
    <row r="15754" spans="2:2" x14ac:dyDescent="0.2">
      <c r="B15754" s="27"/>
    </row>
    <row r="15755" spans="2:2" x14ac:dyDescent="0.2">
      <c r="B15755" s="27"/>
    </row>
    <row r="15756" spans="2:2" x14ac:dyDescent="0.2">
      <c r="B15756" s="27"/>
    </row>
    <row r="15757" spans="2:2" x14ac:dyDescent="0.2">
      <c r="B15757" s="27"/>
    </row>
    <row r="15758" spans="2:2" x14ac:dyDescent="0.2">
      <c r="B15758" s="27"/>
    </row>
    <row r="15759" spans="2:2" x14ac:dyDescent="0.2">
      <c r="B15759" s="27"/>
    </row>
    <row r="15760" spans="2:2" x14ac:dyDescent="0.2">
      <c r="B15760" s="27"/>
    </row>
    <row r="15761" spans="2:2" x14ac:dyDescent="0.2">
      <c r="B15761" s="27"/>
    </row>
    <row r="15762" spans="2:2" x14ac:dyDescent="0.2">
      <c r="B15762" s="27"/>
    </row>
    <row r="15763" spans="2:2" x14ac:dyDescent="0.2">
      <c r="B15763" s="27"/>
    </row>
    <row r="15764" spans="2:2" x14ac:dyDescent="0.2">
      <c r="B15764" s="27"/>
    </row>
    <row r="15765" spans="2:2" x14ac:dyDescent="0.2">
      <c r="B15765" s="27"/>
    </row>
    <row r="15766" spans="2:2" x14ac:dyDescent="0.2">
      <c r="B15766" s="27"/>
    </row>
    <row r="15767" spans="2:2" x14ac:dyDescent="0.2">
      <c r="B15767" s="27"/>
    </row>
    <row r="15768" spans="2:2" x14ac:dyDescent="0.2">
      <c r="B15768" s="27"/>
    </row>
    <row r="15769" spans="2:2" x14ac:dyDescent="0.2">
      <c r="B15769" s="27"/>
    </row>
    <row r="15770" spans="2:2" x14ac:dyDescent="0.2">
      <c r="B15770" s="27"/>
    </row>
    <row r="15771" spans="2:2" x14ac:dyDescent="0.2">
      <c r="B15771" s="27"/>
    </row>
    <row r="15772" spans="2:2" x14ac:dyDescent="0.2">
      <c r="B15772" s="27"/>
    </row>
    <row r="15773" spans="2:2" x14ac:dyDescent="0.2">
      <c r="B15773" s="27"/>
    </row>
    <row r="15774" spans="2:2" x14ac:dyDescent="0.2">
      <c r="B15774" s="27"/>
    </row>
    <row r="15775" spans="2:2" x14ac:dyDescent="0.2">
      <c r="B15775" s="27"/>
    </row>
    <row r="15776" spans="2:2" x14ac:dyDescent="0.2">
      <c r="B15776" s="27"/>
    </row>
    <row r="15777" spans="2:2" x14ac:dyDescent="0.2">
      <c r="B15777" s="27"/>
    </row>
    <row r="15778" spans="2:2" x14ac:dyDescent="0.2">
      <c r="B15778" s="27"/>
    </row>
    <row r="15779" spans="2:2" x14ac:dyDescent="0.2">
      <c r="B15779" s="27"/>
    </row>
    <row r="15780" spans="2:2" x14ac:dyDescent="0.2">
      <c r="B15780" s="27"/>
    </row>
    <row r="15781" spans="2:2" x14ac:dyDescent="0.2">
      <c r="B15781" s="27"/>
    </row>
    <row r="15782" spans="2:2" x14ac:dyDescent="0.2">
      <c r="B15782" s="27"/>
    </row>
    <row r="15783" spans="2:2" x14ac:dyDescent="0.2">
      <c r="B15783" s="27"/>
    </row>
    <row r="15784" spans="2:2" x14ac:dyDescent="0.2">
      <c r="B15784" s="27"/>
    </row>
    <row r="15785" spans="2:2" x14ac:dyDescent="0.2">
      <c r="B15785" s="27"/>
    </row>
    <row r="15786" spans="2:2" x14ac:dyDescent="0.2">
      <c r="B15786" s="27"/>
    </row>
    <row r="15787" spans="2:2" x14ac:dyDescent="0.2">
      <c r="B15787" s="27"/>
    </row>
    <row r="15788" spans="2:2" x14ac:dyDescent="0.2">
      <c r="B15788" s="27"/>
    </row>
    <row r="15789" spans="2:2" x14ac:dyDescent="0.2">
      <c r="B15789" s="27"/>
    </row>
    <row r="15790" spans="2:2" x14ac:dyDescent="0.2">
      <c r="B15790" s="27"/>
    </row>
    <row r="15791" spans="2:2" x14ac:dyDescent="0.2">
      <c r="B15791" s="27"/>
    </row>
    <row r="15792" spans="2:2" x14ac:dyDescent="0.2">
      <c r="B15792" s="27"/>
    </row>
    <row r="15793" spans="2:2" x14ac:dyDescent="0.2">
      <c r="B15793" s="27"/>
    </row>
    <row r="15794" spans="2:2" x14ac:dyDescent="0.2">
      <c r="B15794" s="27"/>
    </row>
    <row r="15795" spans="2:2" x14ac:dyDescent="0.2">
      <c r="B15795" s="27"/>
    </row>
    <row r="15796" spans="2:2" x14ac:dyDescent="0.2">
      <c r="B15796" s="27"/>
    </row>
    <row r="15797" spans="2:2" x14ac:dyDescent="0.2">
      <c r="B15797" s="27"/>
    </row>
    <row r="15798" spans="2:2" x14ac:dyDescent="0.2">
      <c r="B15798" s="27"/>
    </row>
    <row r="15799" spans="2:2" x14ac:dyDescent="0.2">
      <c r="B15799" s="27"/>
    </row>
    <row r="15800" spans="2:2" x14ac:dyDescent="0.2">
      <c r="B15800" s="27"/>
    </row>
    <row r="15801" spans="2:2" x14ac:dyDescent="0.2">
      <c r="B15801" s="27"/>
    </row>
    <row r="15802" spans="2:2" x14ac:dyDescent="0.2">
      <c r="B15802" s="27"/>
    </row>
    <row r="15803" spans="2:2" x14ac:dyDescent="0.2">
      <c r="B15803" s="27"/>
    </row>
    <row r="15804" spans="2:2" x14ac:dyDescent="0.2">
      <c r="B15804" s="27"/>
    </row>
    <row r="15805" spans="2:2" x14ac:dyDescent="0.2">
      <c r="B15805" s="27"/>
    </row>
    <row r="15806" spans="2:2" x14ac:dyDescent="0.2">
      <c r="B15806" s="27"/>
    </row>
    <row r="15807" spans="2:2" x14ac:dyDescent="0.2">
      <c r="B15807" s="27"/>
    </row>
    <row r="15808" spans="2:2" x14ac:dyDescent="0.2">
      <c r="B15808" s="27"/>
    </row>
    <row r="15809" spans="2:2" x14ac:dyDescent="0.2">
      <c r="B15809" s="27"/>
    </row>
    <row r="15810" spans="2:2" x14ac:dyDescent="0.2">
      <c r="B15810" s="27"/>
    </row>
    <row r="15811" spans="2:2" x14ac:dyDescent="0.2">
      <c r="B15811" s="27"/>
    </row>
    <row r="15812" spans="2:2" x14ac:dyDescent="0.2">
      <c r="B15812" s="27"/>
    </row>
    <row r="15813" spans="2:2" x14ac:dyDescent="0.2">
      <c r="B15813" s="27"/>
    </row>
    <row r="15814" spans="2:2" x14ac:dyDescent="0.2">
      <c r="B15814" s="27"/>
    </row>
    <row r="15815" spans="2:2" x14ac:dyDescent="0.2">
      <c r="B15815" s="27"/>
    </row>
    <row r="15816" spans="2:2" x14ac:dyDescent="0.2">
      <c r="B15816" s="27"/>
    </row>
    <row r="15817" spans="2:2" x14ac:dyDescent="0.2">
      <c r="B15817" s="27"/>
    </row>
    <row r="15818" spans="2:2" x14ac:dyDescent="0.2">
      <c r="B15818" s="27"/>
    </row>
    <row r="15819" spans="2:2" x14ac:dyDescent="0.2">
      <c r="B15819" s="27"/>
    </row>
    <row r="15820" spans="2:2" x14ac:dyDescent="0.2">
      <c r="B15820" s="27"/>
    </row>
    <row r="15821" spans="2:2" x14ac:dyDescent="0.2">
      <c r="B15821" s="27"/>
    </row>
    <row r="15822" spans="2:2" x14ac:dyDescent="0.2">
      <c r="B15822" s="27"/>
    </row>
    <row r="15823" spans="2:2" x14ac:dyDescent="0.2">
      <c r="B15823" s="27"/>
    </row>
    <row r="15824" spans="2:2" x14ac:dyDescent="0.2">
      <c r="B15824" s="27"/>
    </row>
    <row r="15825" spans="2:2" x14ac:dyDescent="0.2">
      <c r="B15825" s="27"/>
    </row>
    <row r="15826" spans="2:2" x14ac:dyDescent="0.2">
      <c r="B15826" s="27"/>
    </row>
    <row r="15827" spans="2:2" x14ac:dyDescent="0.2">
      <c r="B15827" s="27"/>
    </row>
    <row r="15828" spans="2:2" x14ac:dyDescent="0.2">
      <c r="B15828" s="27"/>
    </row>
    <row r="15829" spans="2:2" x14ac:dyDescent="0.2">
      <c r="B15829" s="27"/>
    </row>
    <row r="15830" spans="2:2" x14ac:dyDescent="0.2">
      <c r="B15830" s="27"/>
    </row>
    <row r="15831" spans="2:2" x14ac:dyDescent="0.2">
      <c r="B15831" s="27"/>
    </row>
    <row r="15832" spans="2:2" x14ac:dyDescent="0.2">
      <c r="B15832" s="27"/>
    </row>
    <row r="15833" spans="2:2" x14ac:dyDescent="0.2">
      <c r="B15833" s="27"/>
    </row>
    <row r="15834" spans="2:2" x14ac:dyDescent="0.2">
      <c r="B15834" s="27"/>
    </row>
    <row r="15835" spans="2:2" x14ac:dyDescent="0.2">
      <c r="B15835" s="27"/>
    </row>
    <row r="15836" spans="2:2" x14ac:dyDescent="0.2">
      <c r="B15836" s="27"/>
    </row>
    <row r="15837" spans="2:2" x14ac:dyDescent="0.2">
      <c r="B15837" s="27"/>
    </row>
    <row r="15838" spans="2:2" x14ac:dyDescent="0.2">
      <c r="B15838" s="27"/>
    </row>
    <row r="15839" spans="2:2" x14ac:dyDescent="0.2">
      <c r="B15839" s="27"/>
    </row>
    <row r="15840" spans="2:2" x14ac:dyDescent="0.2">
      <c r="B15840" s="27"/>
    </row>
    <row r="15841" spans="2:2" x14ac:dyDescent="0.2">
      <c r="B15841" s="27"/>
    </row>
    <row r="15842" spans="2:2" x14ac:dyDescent="0.2">
      <c r="B15842" s="27"/>
    </row>
    <row r="15843" spans="2:2" x14ac:dyDescent="0.2">
      <c r="B15843" s="27"/>
    </row>
    <row r="15844" spans="2:2" x14ac:dyDescent="0.2">
      <c r="B15844" s="27"/>
    </row>
    <row r="15845" spans="2:2" x14ac:dyDescent="0.2">
      <c r="B15845" s="27"/>
    </row>
    <row r="15846" spans="2:2" x14ac:dyDescent="0.2">
      <c r="B15846" s="27"/>
    </row>
    <row r="15847" spans="2:2" x14ac:dyDescent="0.2">
      <c r="B15847" s="27"/>
    </row>
    <row r="15848" spans="2:2" x14ac:dyDescent="0.2">
      <c r="B15848" s="27"/>
    </row>
    <row r="15849" spans="2:2" x14ac:dyDescent="0.2">
      <c r="B15849" s="27"/>
    </row>
    <row r="15850" spans="2:2" x14ac:dyDescent="0.2">
      <c r="B15850" s="27"/>
    </row>
    <row r="15851" spans="2:2" x14ac:dyDescent="0.2">
      <c r="B15851" s="27"/>
    </row>
    <row r="15852" spans="2:2" x14ac:dyDescent="0.2">
      <c r="B15852" s="27"/>
    </row>
    <row r="15853" spans="2:2" x14ac:dyDescent="0.2">
      <c r="B15853" s="27"/>
    </row>
    <row r="15854" spans="2:2" x14ac:dyDescent="0.2">
      <c r="B15854" s="27"/>
    </row>
    <row r="15855" spans="2:2" x14ac:dyDescent="0.2">
      <c r="B15855" s="27"/>
    </row>
    <row r="15856" spans="2:2" x14ac:dyDescent="0.2">
      <c r="B15856" s="27"/>
    </row>
    <row r="15857" spans="2:2" x14ac:dyDescent="0.2">
      <c r="B15857" s="27"/>
    </row>
    <row r="15858" spans="2:2" x14ac:dyDescent="0.2">
      <c r="B15858" s="27"/>
    </row>
    <row r="15859" spans="2:2" x14ac:dyDescent="0.2">
      <c r="B15859" s="27"/>
    </row>
    <row r="15860" spans="2:2" x14ac:dyDescent="0.2">
      <c r="B15860" s="27"/>
    </row>
    <row r="15861" spans="2:2" x14ac:dyDescent="0.2">
      <c r="B15861" s="27"/>
    </row>
    <row r="15862" spans="2:2" x14ac:dyDescent="0.2">
      <c r="B15862" s="27"/>
    </row>
    <row r="15863" spans="2:2" x14ac:dyDescent="0.2">
      <c r="B15863" s="27"/>
    </row>
    <row r="15864" spans="2:2" x14ac:dyDescent="0.2">
      <c r="B15864" s="27"/>
    </row>
    <row r="15865" spans="2:2" x14ac:dyDescent="0.2">
      <c r="B15865" s="27"/>
    </row>
    <row r="15866" spans="2:2" x14ac:dyDescent="0.2">
      <c r="B15866" s="27"/>
    </row>
    <row r="15867" spans="2:2" x14ac:dyDescent="0.2">
      <c r="B15867" s="27"/>
    </row>
    <row r="15868" spans="2:2" x14ac:dyDescent="0.2">
      <c r="B15868" s="27"/>
    </row>
    <row r="15869" spans="2:2" x14ac:dyDescent="0.2">
      <c r="B15869" s="27"/>
    </row>
    <row r="15870" spans="2:2" x14ac:dyDescent="0.2">
      <c r="B15870" s="27"/>
    </row>
    <row r="15871" spans="2:2" x14ac:dyDescent="0.2">
      <c r="B15871" s="27"/>
    </row>
    <row r="15872" spans="2:2" x14ac:dyDescent="0.2">
      <c r="B15872" s="27"/>
    </row>
    <row r="15873" spans="2:2" x14ac:dyDescent="0.2">
      <c r="B15873" s="27"/>
    </row>
    <row r="15874" spans="2:2" x14ac:dyDescent="0.2">
      <c r="B15874" s="27"/>
    </row>
    <row r="15875" spans="2:2" x14ac:dyDescent="0.2">
      <c r="B15875" s="27"/>
    </row>
    <row r="15876" spans="2:2" x14ac:dyDescent="0.2">
      <c r="B15876" s="27"/>
    </row>
    <row r="15877" spans="2:2" x14ac:dyDescent="0.2">
      <c r="B15877" s="27"/>
    </row>
    <row r="15878" spans="2:2" x14ac:dyDescent="0.2">
      <c r="B15878" s="27"/>
    </row>
    <row r="15879" spans="2:2" x14ac:dyDescent="0.2">
      <c r="B15879" s="27"/>
    </row>
    <row r="15880" spans="2:2" x14ac:dyDescent="0.2">
      <c r="B15880" s="27"/>
    </row>
    <row r="15881" spans="2:2" x14ac:dyDescent="0.2">
      <c r="B15881" s="27"/>
    </row>
    <row r="15882" spans="2:2" x14ac:dyDescent="0.2">
      <c r="B15882" s="27"/>
    </row>
    <row r="15883" spans="2:2" x14ac:dyDescent="0.2">
      <c r="B15883" s="27"/>
    </row>
    <row r="15884" spans="2:2" x14ac:dyDescent="0.2">
      <c r="B15884" s="27"/>
    </row>
    <row r="15885" spans="2:2" x14ac:dyDescent="0.2">
      <c r="B15885" s="27"/>
    </row>
    <row r="15886" spans="2:2" x14ac:dyDescent="0.2">
      <c r="B15886" s="27"/>
    </row>
    <row r="15887" spans="2:2" x14ac:dyDescent="0.2">
      <c r="B15887" s="27"/>
    </row>
    <row r="15888" spans="2:2" x14ac:dyDescent="0.2">
      <c r="B15888" s="27"/>
    </row>
    <row r="15889" spans="2:2" x14ac:dyDescent="0.2">
      <c r="B15889" s="27"/>
    </row>
    <row r="15890" spans="2:2" x14ac:dyDescent="0.2">
      <c r="B15890" s="27"/>
    </row>
    <row r="15891" spans="2:2" x14ac:dyDescent="0.2">
      <c r="B15891" s="27"/>
    </row>
    <row r="15892" spans="2:2" x14ac:dyDescent="0.2">
      <c r="B15892" s="27"/>
    </row>
    <row r="15893" spans="2:2" x14ac:dyDescent="0.2">
      <c r="B15893" s="27"/>
    </row>
    <row r="15894" spans="2:2" x14ac:dyDescent="0.2">
      <c r="B15894" s="27"/>
    </row>
    <row r="15895" spans="2:2" x14ac:dyDescent="0.2">
      <c r="B15895" s="27"/>
    </row>
    <row r="15896" spans="2:2" x14ac:dyDescent="0.2">
      <c r="B15896" s="27"/>
    </row>
    <row r="15897" spans="2:2" x14ac:dyDescent="0.2">
      <c r="B15897" s="27"/>
    </row>
    <row r="15898" spans="2:2" x14ac:dyDescent="0.2">
      <c r="B15898" s="27"/>
    </row>
    <row r="15899" spans="2:2" x14ac:dyDescent="0.2">
      <c r="B15899" s="27"/>
    </row>
    <row r="15900" spans="2:2" x14ac:dyDescent="0.2">
      <c r="B15900" s="27"/>
    </row>
    <row r="15901" spans="2:2" x14ac:dyDescent="0.2">
      <c r="B15901" s="27"/>
    </row>
    <row r="15902" spans="2:2" x14ac:dyDescent="0.2">
      <c r="B15902" s="27"/>
    </row>
    <row r="15903" spans="2:2" x14ac:dyDescent="0.2">
      <c r="B15903" s="27"/>
    </row>
    <row r="15904" spans="2:2" x14ac:dyDescent="0.2">
      <c r="B15904" s="27"/>
    </row>
    <row r="15905" spans="2:2" x14ac:dyDescent="0.2">
      <c r="B15905" s="27"/>
    </row>
    <row r="15906" spans="2:2" x14ac:dyDescent="0.2">
      <c r="B15906" s="27"/>
    </row>
    <row r="15907" spans="2:2" x14ac:dyDescent="0.2">
      <c r="B15907" s="27"/>
    </row>
    <row r="15908" spans="2:2" x14ac:dyDescent="0.2">
      <c r="B15908" s="27"/>
    </row>
    <row r="15909" spans="2:2" x14ac:dyDescent="0.2">
      <c r="B15909" s="27"/>
    </row>
    <row r="15910" spans="2:2" x14ac:dyDescent="0.2">
      <c r="B15910" s="27"/>
    </row>
    <row r="15911" spans="2:2" x14ac:dyDescent="0.2">
      <c r="B15911" s="27"/>
    </row>
    <row r="15912" spans="2:2" x14ac:dyDescent="0.2">
      <c r="B15912" s="27"/>
    </row>
    <row r="15913" spans="2:2" x14ac:dyDescent="0.2">
      <c r="B15913" s="27"/>
    </row>
    <row r="15914" spans="2:2" x14ac:dyDescent="0.2">
      <c r="B15914" s="27"/>
    </row>
    <row r="15915" spans="2:2" x14ac:dyDescent="0.2">
      <c r="B15915" s="27"/>
    </row>
    <row r="15916" spans="2:2" x14ac:dyDescent="0.2">
      <c r="B15916" s="27"/>
    </row>
    <row r="15917" spans="2:2" x14ac:dyDescent="0.2">
      <c r="B15917" s="27"/>
    </row>
    <row r="15918" spans="2:2" x14ac:dyDescent="0.2">
      <c r="B15918" s="27"/>
    </row>
    <row r="15919" spans="2:2" x14ac:dyDescent="0.2">
      <c r="B15919" s="27"/>
    </row>
    <row r="15920" spans="2:2" x14ac:dyDescent="0.2">
      <c r="B15920" s="27"/>
    </row>
    <row r="15921" spans="2:2" x14ac:dyDescent="0.2">
      <c r="B15921" s="27"/>
    </row>
    <row r="15922" spans="2:2" x14ac:dyDescent="0.2">
      <c r="B15922" s="27"/>
    </row>
    <row r="15923" spans="2:2" x14ac:dyDescent="0.2">
      <c r="B15923" s="27"/>
    </row>
    <row r="15924" spans="2:2" x14ac:dyDescent="0.2">
      <c r="B15924" s="27"/>
    </row>
    <row r="15925" spans="2:2" x14ac:dyDescent="0.2">
      <c r="B15925" s="27"/>
    </row>
    <row r="15926" spans="2:2" x14ac:dyDescent="0.2">
      <c r="B15926" s="27"/>
    </row>
    <row r="15927" spans="2:2" x14ac:dyDescent="0.2">
      <c r="B15927" s="27"/>
    </row>
    <row r="15928" spans="2:2" x14ac:dyDescent="0.2">
      <c r="B15928" s="27"/>
    </row>
    <row r="15929" spans="2:2" x14ac:dyDescent="0.2">
      <c r="B15929" s="27"/>
    </row>
    <row r="15930" spans="2:2" x14ac:dyDescent="0.2">
      <c r="B15930" s="27"/>
    </row>
    <row r="15931" spans="2:2" x14ac:dyDescent="0.2">
      <c r="B15931" s="27"/>
    </row>
    <row r="15932" spans="2:2" x14ac:dyDescent="0.2">
      <c r="B15932" s="27"/>
    </row>
    <row r="15933" spans="2:2" x14ac:dyDescent="0.2">
      <c r="B15933" s="27"/>
    </row>
    <row r="15934" spans="2:2" x14ac:dyDescent="0.2">
      <c r="B15934" s="27"/>
    </row>
    <row r="15935" spans="2:2" x14ac:dyDescent="0.2">
      <c r="B15935" s="27"/>
    </row>
    <row r="15936" spans="2:2" x14ac:dyDescent="0.2">
      <c r="B15936" s="27"/>
    </row>
    <row r="15937" spans="2:2" x14ac:dyDescent="0.2">
      <c r="B15937" s="27"/>
    </row>
    <row r="15938" spans="2:2" x14ac:dyDescent="0.2">
      <c r="B15938" s="27"/>
    </row>
    <row r="15939" spans="2:2" x14ac:dyDescent="0.2">
      <c r="B15939" s="27"/>
    </row>
    <row r="15940" spans="2:2" x14ac:dyDescent="0.2">
      <c r="B15940" s="27"/>
    </row>
    <row r="15941" spans="2:2" x14ac:dyDescent="0.2">
      <c r="B15941" s="27"/>
    </row>
    <row r="15942" spans="2:2" x14ac:dyDescent="0.2">
      <c r="B15942" s="27"/>
    </row>
    <row r="15943" spans="2:2" x14ac:dyDescent="0.2">
      <c r="B15943" s="27"/>
    </row>
    <row r="15944" spans="2:2" x14ac:dyDescent="0.2">
      <c r="B15944" s="27"/>
    </row>
    <row r="15945" spans="2:2" x14ac:dyDescent="0.2">
      <c r="B15945" s="27"/>
    </row>
    <row r="15946" spans="2:2" x14ac:dyDescent="0.2">
      <c r="B15946" s="27"/>
    </row>
    <row r="15947" spans="2:2" x14ac:dyDescent="0.2">
      <c r="B15947" s="27"/>
    </row>
    <row r="15948" spans="2:2" x14ac:dyDescent="0.2">
      <c r="B15948" s="27"/>
    </row>
    <row r="15949" spans="2:2" x14ac:dyDescent="0.2">
      <c r="B15949" s="27"/>
    </row>
    <row r="15950" spans="2:2" x14ac:dyDescent="0.2">
      <c r="B15950" s="27"/>
    </row>
    <row r="15951" spans="2:2" x14ac:dyDescent="0.2">
      <c r="B15951" s="27"/>
    </row>
    <row r="15952" spans="2:2" x14ac:dyDescent="0.2">
      <c r="B15952" s="27"/>
    </row>
    <row r="15953" spans="2:2" x14ac:dyDescent="0.2">
      <c r="B15953" s="27"/>
    </row>
    <row r="15954" spans="2:2" x14ac:dyDescent="0.2">
      <c r="B15954" s="27"/>
    </row>
    <row r="15955" spans="2:2" x14ac:dyDescent="0.2">
      <c r="B15955" s="27"/>
    </row>
    <row r="15956" spans="2:2" x14ac:dyDescent="0.2">
      <c r="B15956" s="27"/>
    </row>
    <row r="15957" spans="2:2" x14ac:dyDescent="0.2">
      <c r="B15957" s="27"/>
    </row>
    <row r="15958" spans="2:2" x14ac:dyDescent="0.2">
      <c r="B15958" s="27"/>
    </row>
    <row r="15959" spans="2:2" x14ac:dyDescent="0.2">
      <c r="B15959" s="27"/>
    </row>
    <row r="15960" spans="2:2" x14ac:dyDescent="0.2">
      <c r="B15960" s="27"/>
    </row>
    <row r="15961" spans="2:2" x14ac:dyDescent="0.2">
      <c r="B15961" s="27"/>
    </row>
    <row r="15962" spans="2:2" x14ac:dyDescent="0.2">
      <c r="B15962" s="27"/>
    </row>
    <row r="15963" spans="2:2" x14ac:dyDescent="0.2">
      <c r="B15963" s="27"/>
    </row>
    <row r="15964" spans="2:2" x14ac:dyDescent="0.2">
      <c r="B15964" s="27"/>
    </row>
    <row r="15965" spans="2:2" x14ac:dyDescent="0.2">
      <c r="B15965" s="27"/>
    </row>
    <row r="15966" spans="2:2" x14ac:dyDescent="0.2">
      <c r="B15966" s="27"/>
    </row>
    <row r="15967" spans="2:2" x14ac:dyDescent="0.2">
      <c r="B15967" s="27"/>
    </row>
    <row r="15968" spans="2:2" x14ac:dyDescent="0.2">
      <c r="B15968" s="27"/>
    </row>
    <row r="15969" spans="2:2" x14ac:dyDescent="0.2">
      <c r="B15969" s="27"/>
    </row>
    <row r="15970" spans="2:2" x14ac:dyDescent="0.2">
      <c r="B15970" s="27"/>
    </row>
    <row r="15971" spans="2:2" x14ac:dyDescent="0.2">
      <c r="B15971" s="27"/>
    </row>
    <row r="15972" spans="2:2" x14ac:dyDescent="0.2">
      <c r="B15972" s="27"/>
    </row>
    <row r="15973" spans="2:2" x14ac:dyDescent="0.2">
      <c r="B15973" s="27"/>
    </row>
    <row r="15974" spans="2:2" x14ac:dyDescent="0.2">
      <c r="B15974" s="27"/>
    </row>
    <row r="15975" spans="2:2" x14ac:dyDescent="0.2">
      <c r="B15975" s="27"/>
    </row>
    <row r="15976" spans="2:2" x14ac:dyDescent="0.2">
      <c r="B15976" s="27"/>
    </row>
    <row r="15977" spans="2:2" x14ac:dyDescent="0.2">
      <c r="B15977" s="27"/>
    </row>
    <row r="15978" spans="2:2" x14ac:dyDescent="0.2">
      <c r="B15978" s="27"/>
    </row>
    <row r="15979" spans="2:2" x14ac:dyDescent="0.2">
      <c r="B15979" s="27"/>
    </row>
    <row r="15980" spans="2:2" x14ac:dyDescent="0.2">
      <c r="B15980" s="27"/>
    </row>
    <row r="15981" spans="2:2" x14ac:dyDescent="0.2">
      <c r="B15981" s="27"/>
    </row>
    <row r="15982" spans="2:2" x14ac:dyDescent="0.2">
      <c r="B15982" s="27"/>
    </row>
    <row r="15983" spans="2:2" x14ac:dyDescent="0.2">
      <c r="B15983" s="27"/>
    </row>
    <row r="15984" spans="2:2" x14ac:dyDescent="0.2">
      <c r="B15984" s="27"/>
    </row>
    <row r="15985" spans="2:2" x14ac:dyDescent="0.2">
      <c r="B15985" s="27"/>
    </row>
    <row r="15986" spans="2:2" x14ac:dyDescent="0.2">
      <c r="B15986" s="27"/>
    </row>
    <row r="15987" spans="2:2" x14ac:dyDescent="0.2">
      <c r="B15987" s="27"/>
    </row>
    <row r="15988" spans="2:2" x14ac:dyDescent="0.2">
      <c r="B15988" s="27"/>
    </row>
    <row r="15989" spans="2:2" x14ac:dyDescent="0.2">
      <c r="B15989" s="27"/>
    </row>
    <row r="15990" spans="2:2" x14ac:dyDescent="0.2">
      <c r="B15990" s="27"/>
    </row>
    <row r="15991" spans="2:2" x14ac:dyDescent="0.2">
      <c r="B15991" s="27"/>
    </row>
    <row r="15992" spans="2:2" x14ac:dyDescent="0.2">
      <c r="B15992" s="27"/>
    </row>
    <row r="15993" spans="2:2" x14ac:dyDescent="0.2">
      <c r="B15993" s="27"/>
    </row>
    <row r="15994" spans="2:2" x14ac:dyDescent="0.2">
      <c r="B15994" s="27"/>
    </row>
    <row r="15995" spans="2:2" x14ac:dyDescent="0.2">
      <c r="B15995" s="27"/>
    </row>
    <row r="15996" spans="2:2" x14ac:dyDescent="0.2">
      <c r="B15996" s="27"/>
    </row>
    <row r="15997" spans="2:2" x14ac:dyDescent="0.2">
      <c r="B15997" s="27"/>
    </row>
    <row r="15998" spans="2:2" x14ac:dyDescent="0.2">
      <c r="B15998" s="27"/>
    </row>
    <row r="15999" spans="2:2" x14ac:dyDescent="0.2">
      <c r="B15999" s="27"/>
    </row>
    <row r="16000" spans="2:2" x14ac:dyDescent="0.2">
      <c r="B16000" s="27"/>
    </row>
    <row r="16001" spans="2:2" x14ac:dyDescent="0.2">
      <c r="B16001" s="27"/>
    </row>
    <row r="16002" spans="2:2" x14ac:dyDescent="0.2">
      <c r="B16002" s="27"/>
    </row>
    <row r="16003" spans="2:2" x14ac:dyDescent="0.2">
      <c r="B16003" s="27"/>
    </row>
    <row r="16004" spans="2:2" x14ac:dyDescent="0.2">
      <c r="B16004" s="27"/>
    </row>
    <row r="16005" spans="2:2" x14ac:dyDescent="0.2">
      <c r="B16005" s="27"/>
    </row>
    <row r="16006" spans="2:2" x14ac:dyDescent="0.2">
      <c r="B16006" s="27"/>
    </row>
    <row r="16007" spans="2:2" x14ac:dyDescent="0.2">
      <c r="B16007" s="27"/>
    </row>
    <row r="16008" spans="2:2" x14ac:dyDescent="0.2">
      <c r="B16008" s="27"/>
    </row>
    <row r="16009" spans="2:2" x14ac:dyDescent="0.2">
      <c r="B16009" s="27"/>
    </row>
    <row r="16010" spans="2:2" x14ac:dyDescent="0.2">
      <c r="B16010" s="27"/>
    </row>
    <row r="16011" spans="2:2" x14ac:dyDescent="0.2">
      <c r="B16011" s="27"/>
    </row>
    <row r="16012" spans="2:2" x14ac:dyDescent="0.2">
      <c r="B16012" s="27"/>
    </row>
    <row r="16013" spans="2:2" x14ac:dyDescent="0.2">
      <c r="B16013" s="27"/>
    </row>
    <row r="16014" spans="2:2" x14ac:dyDescent="0.2">
      <c r="B16014" s="27"/>
    </row>
    <row r="16015" spans="2:2" x14ac:dyDescent="0.2">
      <c r="B16015" s="27"/>
    </row>
    <row r="16016" spans="2:2" x14ac:dyDescent="0.2">
      <c r="B16016" s="27"/>
    </row>
    <row r="16017" spans="2:2" x14ac:dyDescent="0.2">
      <c r="B16017" s="27"/>
    </row>
    <row r="16018" spans="2:2" x14ac:dyDescent="0.2">
      <c r="B16018" s="27"/>
    </row>
    <row r="16019" spans="2:2" x14ac:dyDescent="0.2">
      <c r="B16019" s="27"/>
    </row>
    <row r="16020" spans="2:2" x14ac:dyDescent="0.2">
      <c r="B16020" s="27"/>
    </row>
    <row r="16021" spans="2:2" x14ac:dyDescent="0.2">
      <c r="B16021" s="27"/>
    </row>
    <row r="16022" spans="2:2" x14ac:dyDescent="0.2">
      <c r="B16022" s="27"/>
    </row>
    <row r="16023" spans="2:2" x14ac:dyDescent="0.2">
      <c r="B16023" s="27"/>
    </row>
    <row r="16024" spans="2:2" x14ac:dyDescent="0.2">
      <c r="B16024" s="27"/>
    </row>
    <row r="16025" spans="2:2" x14ac:dyDescent="0.2">
      <c r="B16025" s="27"/>
    </row>
    <row r="16026" spans="2:2" x14ac:dyDescent="0.2">
      <c r="B16026" s="27"/>
    </row>
    <row r="16027" spans="2:2" x14ac:dyDescent="0.2">
      <c r="B16027" s="27"/>
    </row>
    <row r="16028" spans="2:2" x14ac:dyDescent="0.2">
      <c r="B16028" s="27"/>
    </row>
    <row r="16029" spans="2:2" x14ac:dyDescent="0.2">
      <c r="B16029" s="27"/>
    </row>
    <row r="16030" spans="2:2" x14ac:dyDescent="0.2">
      <c r="B16030" s="27"/>
    </row>
    <row r="16031" spans="2:2" x14ac:dyDescent="0.2">
      <c r="B16031" s="27"/>
    </row>
    <row r="16032" spans="2:2" x14ac:dyDescent="0.2">
      <c r="B16032" s="27"/>
    </row>
    <row r="16033" spans="2:2" x14ac:dyDescent="0.2">
      <c r="B16033" s="27"/>
    </row>
    <row r="16034" spans="2:2" x14ac:dyDescent="0.2">
      <c r="B16034" s="27"/>
    </row>
    <row r="16035" spans="2:2" x14ac:dyDescent="0.2">
      <c r="B16035" s="27"/>
    </row>
    <row r="16036" spans="2:2" x14ac:dyDescent="0.2">
      <c r="B16036" s="27"/>
    </row>
    <row r="16037" spans="2:2" x14ac:dyDescent="0.2">
      <c r="B16037" s="27"/>
    </row>
    <row r="16038" spans="2:2" x14ac:dyDescent="0.2">
      <c r="B16038" s="27"/>
    </row>
    <row r="16039" spans="2:2" x14ac:dyDescent="0.2">
      <c r="B16039" s="27"/>
    </row>
    <row r="16040" spans="2:2" x14ac:dyDescent="0.2">
      <c r="B16040" s="27"/>
    </row>
    <row r="16041" spans="2:2" x14ac:dyDescent="0.2">
      <c r="B16041" s="27"/>
    </row>
    <row r="16042" spans="2:2" x14ac:dyDescent="0.2">
      <c r="B16042" s="27"/>
    </row>
    <row r="16043" spans="2:2" x14ac:dyDescent="0.2">
      <c r="B16043" s="27"/>
    </row>
    <row r="16044" spans="2:2" x14ac:dyDescent="0.2">
      <c r="B16044" s="27"/>
    </row>
    <row r="16045" spans="2:2" x14ac:dyDescent="0.2">
      <c r="B16045" s="27"/>
    </row>
    <row r="16046" spans="2:2" x14ac:dyDescent="0.2">
      <c r="B16046" s="27"/>
    </row>
    <row r="16047" spans="2:2" x14ac:dyDescent="0.2">
      <c r="B16047" s="27"/>
    </row>
    <row r="16048" spans="2:2" x14ac:dyDescent="0.2">
      <c r="B16048" s="27"/>
    </row>
    <row r="16049" spans="2:2" x14ac:dyDescent="0.2">
      <c r="B16049" s="27"/>
    </row>
    <row r="16050" spans="2:2" x14ac:dyDescent="0.2">
      <c r="B16050" s="27"/>
    </row>
    <row r="16051" spans="2:2" x14ac:dyDescent="0.2">
      <c r="B16051" s="27"/>
    </row>
    <row r="16052" spans="2:2" x14ac:dyDescent="0.2">
      <c r="B16052" s="27"/>
    </row>
    <row r="16053" spans="2:2" x14ac:dyDescent="0.2">
      <c r="B16053" s="27"/>
    </row>
    <row r="16054" spans="2:2" x14ac:dyDescent="0.2">
      <c r="B16054" s="27"/>
    </row>
    <row r="16055" spans="2:2" x14ac:dyDescent="0.2">
      <c r="B16055" s="27"/>
    </row>
    <row r="16056" spans="2:2" x14ac:dyDescent="0.2">
      <c r="B16056" s="27"/>
    </row>
    <row r="16057" spans="2:2" x14ac:dyDescent="0.2">
      <c r="B16057" s="27"/>
    </row>
    <row r="16058" spans="2:2" x14ac:dyDescent="0.2">
      <c r="B16058" s="27"/>
    </row>
    <row r="16059" spans="2:2" x14ac:dyDescent="0.2">
      <c r="B16059" s="27"/>
    </row>
    <row r="16060" spans="2:2" x14ac:dyDescent="0.2">
      <c r="B16060" s="27"/>
    </row>
    <row r="16061" spans="2:2" x14ac:dyDescent="0.2">
      <c r="B16061" s="27"/>
    </row>
    <row r="16062" spans="2:2" x14ac:dyDescent="0.2">
      <c r="B16062" s="27"/>
    </row>
    <row r="16063" spans="2:2" x14ac:dyDescent="0.2">
      <c r="B16063" s="27"/>
    </row>
    <row r="16064" spans="2:2" x14ac:dyDescent="0.2">
      <c r="B16064" s="27"/>
    </row>
    <row r="16065" spans="2:2" x14ac:dyDescent="0.2">
      <c r="B16065" s="27"/>
    </row>
    <row r="16066" spans="2:2" x14ac:dyDescent="0.2">
      <c r="B16066" s="27"/>
    </row>
    <row r="16067" spans="2:2" x14ac:dyDescent="0.2">
      <c r="B16067" s="27"/>
    </row>
    <row r="16068" spans="2:2" x14ac:dyDescent="0.2">
      <c r="B16068" s="27"/>
    </row>
    <row r="16069" spans="2:2" x14ac:dyDescent="0.2">
      <c r="B16069" s="27"/>
    </row>
    <row r="16070" spans="2:2" x14ac:dyDescent="0.2">
      <c r="B16070" s="27"/>
    </row>
    <row r="16071" spans="2:2" x14ac:dyDescent="0.2">
      <c r="B16071" s="27"/>
    </row>
    <row r="16072" spans="2:2" x14ac:dyDescent="0.2">
      <c r="B16072" s="27"/>
    </row>
    <row r="16073" spans="2:2" x14ac:dyDescent="0.2">
      <c r="B16073" s="27"/>
    </row>
    <row r="16074" spans="2:2" x14ac:dyDescent="0.2">
      <c r="B16074" s="27"/>
    </row>
    <row r="16075" spans="2:2" x14ac:dyDescent="0.2">
      <c r="B16075" s="27"/>
    </row>
    <row r="16076" spans="2:2" x14ac:dyDescent="0.2">
      <c r="B16076" s="27"/>
    </row>
    <row r="16077" spans="2:2" x14ac:dyDescent="0.2">
      <c r="B16077" s="27"/>
    </row>
    <row r="16078" spans="2:2" x14ac:dyDescent="0.2">
      <c r="B16078" s="27"/>
    </row>
    <row r="16079" spans="2:2" x14ac:dyDescent="0.2">
      <c r="B16079" s="27"/>
    </row>
    <row r="16080" spans="2:2" x14ac:dyDescent="0.2">
      <c r="B16080" s="27"/>
    </row>
    <row r="16081" spans="2:2" x14ac:dyDescent="0.2">
      <c r="B16081" s="27"/>
    </row>
    <row r="16082" spans="2:2" x14ac:dyDescent="0.2">
      <c r="B16082" s="27"/>
    </row>
    <row r="16083" spans="2:2" x14ac:dyDescent="0.2">
      <c r="B16083" s="27"/>
    </row>
    <row r="16084" spans="2:2" x14ac:dyDescent="0.2">
      <c r="B16084" s="27"/>
    </row>
    <row r="16085" spans="2:2" x14ac:dyDescent="0.2">
      <c r="B16085" s="27"/>
    </row>
    <row r="16086" spans="2:2" x14ac:dyDescent="0.2">
      <c r="B16086" s="27"/>
    </row>
    <row r="16087" spans="2:2" x14ac:dyDescent="0.2">
      <c r="B16087" s="27"/>
    </row>
    <row r="16088" spans="2:2" x14ac:dyDescent="0.2">
      <c r="B16088" s="27"/>
    </row>
    <row r="16089" spans="2:2" x14ac:dyDescent="0.2">
      <c r="B16089" s="27"/>
    </row>
    <row r="16090" spans="2:2" x14ac:dyDescent="0.2">
      <c r="B16090" s="27"/>
    </row>
    <row r="16091" spans="2:2" x14ac:dyDescent="0.2">
      <c r="B16091" s="27"/>
    </row>
    <row r="16092" spans="2:2" x14ac:dyDescent="0.2">
      <c r="B16092" s="27"/>
    </row>
    <row r="16093" spans="2:2" x14ac:dyDescent="0.2">
      <c r="B16093" s="27"/>
    </row>
    <row r="16094" spans="2:2" x14ac:dyDescent="0.2">
      <c r="B16094" s="27"/>
    </row>
    <row r="16095" spans="2:2" x14ac:dyDescent="0.2">
      <c r="B16095" s="27"/>
    </row>
    <row r="16096" spans="2:2" x14ac:dyDescent="0.2">
      <c r="B16096" s="27"/>
    </row>
    <row r="16097" spans="2:2" x14ac:dyDescent="0.2">
      <c r="B16097" s="27"/>
    </row>
    <row r="16098" spans="2:2" x14ac:dyDescent="0.2">
      <c r="B16098" s="27"/>
    </row>
    <row r="16099" spans="2:2" x14ac:dyDescent="0.2">
      <c r="B16099" s="27"/>
    </row>
    <row r="16100" spans="2:2" x14ac:dyDescent="0.2">
      <c r="B16100" s="27"/>
    </row>
    <row r="16101" spans="2:2" x14ac:dyDescent="0.2">
      <c r="B16101" s="27"/>
    </row>
    <row r="16102" spans="2:2" x14ac:dyDescent="0.2">
      <c r="B16102" s="27"/>
    </row>
    <row r="16103" spans="2:2" x14ac:dyDescent="0.2">
      <c r="B16103" s="27"/>
    </row>
    <row r="16104" spans="2:2" x14ac:dyDescent="0.2">
      <c r="B16104" s="27"/>
    </row>
    <row r="16105" spans="2:2" x14ac:dyDescent="0.2">
      <c r="B16105" s="27"/>
    </row>
    <row r="16106" spans="2:2" x14ac:dyDescent="0.2">
      <c r="B16106" s="27"/>
    </row>
    <row r="16107" spans="2:2" x14ac:dyDescent="0.2">
      <c r="B16107" s="27"/>
    </row>
    <row r="16108" spans="2:2" x14ac:dyDescent="0.2">
      <c r="B16108" s="27"/>
    </row>
    <row r="16109" spans="2:2" x14ac:dyDescent="0.2">
      <c r="B16109" s="27"/>
    </row>
    <row r="16110" spans="2:2" x14ac:dyDescent="0.2">
      <c r="B16110" s="27"/>
    </row>
    <row r="16111" spans="2:2" x14ac:dyDescent="0.2">
      <c r="B16111" s="27"/>
    </row>
    <row r="16112" spans="2:2" x14ac:dyDescent="0.2">
      <c r="B16112" s="27"/>
    </row>
    <row r="16113" spans="2:2" x14ac:dyDescent="0.2">
      <c r="B16113" s="27"/>
    </row>
    <row r="16114" spans="2:2" x14ac:dyDescent="0.2">
      <c r="B16114" s="27"/>
    </row>
    <row r="16115" spans="2:2" x14ac:dyDescent="0.2">
      <c r="B16115" s="27"/>
    </row>
    <row r="16116" spans="2:2" x14ac:dyDescent="0.2">
      <c r="B16116" s="27"/>
    </row>
    <row r="16117" spans="2:2" x14ac:dyDescent="0.2">
      <c r="B16117" s="27"/>
    </row>
    <row r="16118" spans="2:2" x14ac:dyDescent="0.2">
      <c r="B16118" s="27"/>
    </row>
    <row r="16119" spans="2:2" x14ac:dyDescent="0.2">
      <c r="B16119" s="27"/>
    </row>
    <row r="16120" spans="2:2" x14ac:dyDescent="0.2">
      <c r="B16120" s="27"/>
    </row>
    <row r="16121" spans="2:2" x14ac:dyDescent="0.2">
      <c r="B16121" s="27"/>
    </row>
    <row r="16122" spans="2:2" x14ac:dyDescent="0.2">
      <c r="B16122" s="27"/>
    </row>
    <row r="16123" spans="2:2" x14ac:dyDescent="0.2">
      <c r="B16123" s="27"/>
    </row>
    <row r="16124" spans="2:2" x14ac:dyDescent="0.2">
      <c r="B16124" s="27"/>
    </row>
    <row r="16125" spans="2:2" x14ac:dyDescent="0.2">
      <c r="B16125" s="27"/>
    </row>
    <row r="16126" spans="2:2" x14ac:dyDescent="0.2">
      <c r="B16126" s="27"/>
    </row>
    <row r="16127" spans="2:2" x14ac:dyDescent="0.2">
      <c r="B16127" s="27"/>
    </row>
    <row r="16128" spans="2:2" x14ac:dyDescent="0.2">
      <c r="B16128" s="27"/>
    </row>
    <row r="16129" spans="2:2" x14ac:dyDescent="0.2">
      <c r="B16129" s="27"/>
    </row>
    <row r="16130" spans="2:2" x14ac:dyDescent="0.2">
      <c r="B16130" s="27"/>
    </row>
    <row r="16131" spans="2:2" x14ac:dyDescent="0.2">
      <c r="B16131" s="27"/>
    </row>
    <row r="16132" spans="2:2" x14ac:dyDescent="0.2">
      <c r="B16132" s="27"/>
    </row>
    <row r="16133" spans="2:2" x14ac:dyDescent="0.2">
      <c r="B16133" s="27"/>
    </row>
    <row r="16134" spans="2:2" x14ac:dyDescent="0.2">
      <c r="B16134" s="27"/>
    </row>
    <row r="16135" spans="2:2" x14ac:dyDescent="0.2">
      <c r="B16135" s="27"/>
    </row>
    <row r="16136" spans="2:2" x14ac:dyDescent="0.2">
      <c r="B16136" s="27"/>
    </row>
    <row r="16137" spans="2:2" x14ac:dyDescent="0.2">
      <c r="B16137" s="27"/>
    </row>
    <row r="16138" spans="2:2" x14ac:dyDescent="0.2">
      <c r="B16138" s="27"/>
    </row>
    <row r="16139" spans="2:2" x14ac:dyDescent="0.2">
      <c r="B16139" s="27"/>
    </row>
    <row r="16140" spans="2:2" x14ac:dyDescent="0.2">
      <c r="B16140" s="27"/>
    </row>
    <row r="16141" spans="2:2" x14ac:dyDescent="0.2">
      <c r="B16141" s="27"/>
    </row>
    <row r="16142" spans="2:2" x14ac:dyDescent="0.2">
      <c r="B16142" s="27"/>
    </row>
    <row r="16143" spans="2:2" x14ac:dyDescent="0.2">
      <c r="B16143" s="27"/>
    </row>
    <row r="16144" spans="2:2" x14ac:dyDescent="0.2">
      <c r="B16144" s="27"/>
    </row>
    <row r="16145" spans="2:2" x14ac:dyDescent="0.2">
      <c r="B16145" s="27"/>
    </row>
    <row r="16146" spans="2:2" x14ac:dyDescent="0.2">
      <c r="B16146" s="27"/>
    </row>
    <row r="16147" spans="2:2" x14ac:dyDescent="0.2">
      <c r="B16147" s="27"/>
    </row>
    <row r="16148" spans="2:2" x14ac:dyDescent="0.2">
      <c r="B16148" s="27"/>
    </row>
    <row r="16149" spans="2:2" x14ac:dyDescent="0.2">
      <c r="B16149" s="27"/>
    </row>
    <row r="16150" spans="2:2" x14ac:dyDescent="0.2">
      <c r="B16150" s="27"/>
    </row>
    <row r="16151" spans="2:2" x14ac:dyDescent="0.2">
      <c r="B16151" s="27"/>
    </row>
    <row r="16152" spans="2:2" x14ac:dyDescent="0.2">
      <c r="B16152" s="27"/>
    </row>
    <row r="16153" spans="2:2" x14ac:dyDescent="0.2">
      <c r="B16153" s="27"/>
    </row>
    <row r="16154" spans="2:2" x14ac:dyDescent="0.2">
      <c r="B16154" s="27"/>
    </row>
    <row r="16155" spans="2:2" x14ac:dyDescent="0.2">
      <c r="B16155" s="27"/>
    </row>
    <row r="16156" spans="2:2" x14ac:dyDescent="0.2">
      <c r="B16156" s="27"/>
    </row>
    <row r="16157" spans="2:2" x14ac:dyDescent="0.2">
      <c r="B16157" s="27"/>
    </row>
    <row r="16158" spans="2:2" x14ac:dyDescent="0.2">
      <c r="B16158" s="27"/>
    </row>
    <row r="16159" spans="2:2" x14ac:dyDescent="0.2">
      <c r="B16159" s="27"/>
    </row>
    <row r="16160" spans="2:2" x14ac:dyDescent="0.2">
      <c r="B16160" s="27"/>
    </row>
    <row r="16161" spans="2:2" x14ac:dyDescent="0.2">
      <c r="B16161" s="27"/>
    </row>
    <row r="16162" spans="2:2" x14ac:dyDescent="0.2">
      <c r="B16162" s="27"/>
    </row>
    <row r="16163" spans="2:2" x14ac:dyDescent="0.2">
      <c r="B16163" s="27"/>
    </row>
    <row r="16164" spans="2:2" x14ac:dyDescent="0.2">
      <c r="B16164" s="27"/>
    </row>
    <row r="16165" spans="2:2" x14ac:dyDescent="0.2">
      <c r="B16165" s="27"/>
    </row>
    <row r="16166" spans="2:2" x14ac:dyDescent="0.2">
      <c r="B16166" s="27"/>
    </row>
    <row r="16167" spans="2:2" x14ac:dyDescent="0.2">
      <c r="B16167" s="27"/>
    </row>
    <row r="16168" spans="2:2" x14ac:dyDescent="0.2">
      <c r="B16168" s="27"/>
    </row>
    <row r="16169" spans="2:2" x14ac:dyDescent="0.2">
      <c r="B16169" s="27"/>
    </row>
    <row r="16170" spans="2:2" x14ac:dyDescent="0.2">
      <c r="B16170" s="27"/>
    </row>
    <row r="16171" spans="2:2" x14ac:dyDescent="0.2">
      <c r="B16171" s="27"/>
    </row>
    <row r="16172" spans="2:2" x14ac:dyDescent="0.2">
      <c r="B16172" s="27"/>
    </row>
    <row r="16173" spans="2:2" x14ac:dyDescent="0.2">
      <c r="B16173" s="27"/>
    </row>
    <row r="16174" spans="2:2" x14ac:dyDescent="0.2">
      <c r="B16174" s="27"/>
    </row>
    <row r="16175" spans="2:2" x14ac:dyDescent="0.2">
      <c r="B16175" s="27"/>
    </row>
    <row r="16176" spans="2:2" x14ac:dyDescent="0.2">
      <c r="B16176" s="27"/>
    </row>
    <row r="16177" spans="2:2" x14ac:dyDescent="0.2">
      <c r="B16177" s="27"/>
    </row>
    <row r="16178" spans="2:2" x14ac:dyDescent="0.2">
      <c r="B16178" s="27"/>
    </row>
    <row r="16179" spans="2:2" x14ac:dyDescent="0.2">
      <c r="B16179" s="27"/>
    </row>
    <row r="16180" spans="2:2" x14ac:dyDescent="0.2">
      <c r="B16180" s="27"/>
    </row>
    <row r="16181" spans="2:2" x14ac:dyDescent="0.2">
      <c r="B16181" s="27"/>
    </row>
    <row r="16182" spans="2:2" x14ac:dyDescent="0.2">
      <c r="B16182" s="27"/>
    </row>
    <row r="16183" spans="2:2" x14ac:dyDescent="0.2">
      <c r="B16183" s="27"/>
    </row>
    <row r="16184" spans="2:2" x14ac:dyDescent="0.2">
      <c r="B16184" s="27"/>
    </row>
    <row r="16185" spans="2:2" x14ac:dyDescent="0.2">
      <c r="B16185" s="27"/>
    </row>
    <row r="16186" spans="2:2" x14ac:dyDescent="0.2">
      <c r="B16186" s="27"/>
    </row>
    <row r="16187" spans="2:2" x14ac:dyDescent="0.2">
      <c r="B16187" s="27"/>
    </row>
    <row r="16188" spans="2:2" x14ac:dyDescent="0.2">
      <c r="B16188" s="27"/>
    </row>
    <row r="16189" spans="2:2" x14ac:dyDescent="0.2">
      <c r="B16189" s="27"/>
    </row>
    <row r="16190" spans="2:2" x14ac:dyDescent="0.2">
      <c r="B16190" s="27"/>
    </row>
    <row r="16191" spans="2:2" x14ac:dyDescent="0.2">
      <c r="B16191" s="27"/>
    </row>
    <row r="16192" spans="2:2" x14ac:dyDescent="0.2">
      <c r="B16192" s="27"/>
    </row>
    <row r="16193" spans="2:2" x14ac:dyDescent="0.2">
      <c r="B16193" s="27"/>
    </row>
    <row r="16194" spans="2:2" x14ac:dyDescent="0.2">
      <c r="B16194" s="27"/>
    </row>
    <row r="16195" spans="2:2" x14ac:dyDescent="0.2">
      <c r="B16195" s="27"/>
    </row>
    <row r="16196" spans="2:2" x14ac:dyDescent="0.2">
      <c r="B16196" s="27"/>
    </row>
    <row r="16197" spans="2:2" x14ac:dyDescent="0.2">
      <c r="B16197" s="27"/>
    </row>
    <row r="16198" spans="2:2" x14ac:dyDescent="0.2">
      <c r="B16198" s="27"/>
    </row>
    <row r="16199" spans="2:2" x14ac:dyDescent="0.2">
      <c r="B16199" s="27"/>
    </row>
    <row r="16200" spans="2:2" x14ac:dyDescent="0.2">
      <c r="B16200" s="27"/>
    </row>
    <row r="16201" spans="2:2" x14ac:dyDescent="0.2">
      <c r="B16201" s="27"/>
    </row>
    <row r="16202" spans="2:2" x14ac:dyDescent="0.2">
      <c r="B16202" s="27"/>
    </row>
    <row r="16203" spans="2:2" x14ac:dyDescent="0.2">
      <c r="B16203" s="27"/>
    </row>
    <row r="16204" spans="2:2" x14ac:dyDescent="0.2">
      <c r="B16204" s="27"/>
    </row>
    <row r="16205" spans="2:2" x14ac:dyDescent="0.2">
      <c r="B16205" s="27"/>
    </row>
    <row r="16206" spans="2:2" x14ac:dyDescent="0.2">
      <c r="B16206" s="27"/>
    </row>
    <row r="16207" spans="2:2" x14ac:dyDescent="0.2">
      <c r="B16207" s="27"/>
    </row>
    <row r="16208" spans="2:2" x14ac:dyDescent="0.2">
      <c r="B16208" s="27"/>
    </row>
    <row r="16209" spans="2:2" x14ac:dyDescent="0.2">
      <c r="B16209" s="27"/>
    </row>
    <row r="16210" spans="2:2" x14ac:dyDescent="0.2">
      <c r="B16210" s="27"/>
    </row>
    <row r="16211" spans="2:2" x14ac:dyDescent="0.2">
      <c r="B16211" s="27"/>
    </row>
    <row r="16212" spans="2:2" x14ac:dyDescent="0.2">
      <c r="B16212" s="27"/>
    </row>
    <row r="16213" spans="2:2" x14ac:dyDescent="0.2">
      <c r="B16213" s="27"/>
    </row>
    <row r="16214" spans="2:2" x14ac:dyDescent="0.2">
      <c r="B16214" s="27"/>
    </row>
    <row r="16215" spans="2:2" x14ac:dyDescent="0.2">
      <c r="B16215" s="27"/>
    </row>
    <row r="16216" spans="2:2" x14ac:dyDescent="0.2">
      <c r="B16216" s="27"/>
    </row>
    <row r="16217" spans="2:2" x14ac:dyDescent="0.2">
      <c r="B16217" s="27"/>
    </row>
    <row r="16218" spans="2:2" x14ac:dyDescent="0.2">
      <c r="B16218" s="27"/>
    </row>
    <row r="16219" spans="2:2" x14ac:dyDescent="0.2">
      <c r="B16219" s="27"/>
    </row>
    <row r="16220" spans="2:2" x14ac:dyDescent="0.2">
      <c r="B16220" s="27"/>
    </row>
    <row r="16221" spans="2:2" x14ac:dyDescent="0.2">
      <c r="B16221" s="27"/>
    </row>
    <row r="16222" spans="2:2" x14ac:dyDescent="0.2">
      <c r="B16222" s="27"/>
    </row>
    <row r="16223" spans="2:2" x14ac:dyDescent="0.2">
      <c r="B16223" s="27"/>
    </row>
    <row r="16224" spans="2:2" x14ac:dyDescent="0.2">
      <c r="B16224" s="27"/>
    </row>
    <row r="16225" spans="2:2" x14ac:dyDescent="0.2">
      <c r="B16225" s="27"/>
    </row>
    <row r="16226" spans="2:2" x14ac:dyDescent="0.2">
      <c r="B16226" s="27"/>
    </row>
    <row r="16227" spans="2:2" x14ac:dyDescent="0.2">
      <c r="B16227" s="27"/>
    </row>
    <row r="16228" spans="2:2" x14ac:dyDescent="0.2">
      <c r="B16228" s="27"/>
    </row>
    <row r="16229" spans="2:2" x14ac:dyDescent="0.2">
      <c r="B16229" s="27"/>
    </row>
    <row r="16230" spans="2:2" x14ac:dyDescent="0.2">
      <c r="B16230" s="27"/>
    </row>
    <row r="16231" spans="2:2" x14ac:dyDescent="0.2">
      <c r="B16231" s="27"/>
    </row>
    <row r="16232" spans="2:2" x14ac:dyDescent="0.2">
      <c r="B16232" s="27"/>
    </row>
    <row r="16233" spans="2:2" x14ac:dyDescent="0.2">
      <c r="B16233" s="27"/>
    </row>
    <row r="16234" spans="2:2" x14ac:dyDescent="0.2">
      <c r="B16234" s="27"/>
    </row>
    <row r="16235" spans="2:2" x14ac:dyDescent="0.2">
      <c r="B16235" s="27"/>
    </row>
    <row r="16236" spans="2:2" x14ac:dyDescent="0.2">
      <c r="B16236" s="27"/>
    </row>
    <row r="16237" spans="2:2" x14ac:dyDescent="0.2">
      <c r="B16237" s="27"/>
    </row>
    <row r="16238" spans="2:2" x14ac:dyDescent="0.2">
      <c r="B16238" s="27"/>
    </row>
    <row r="16239" spans="2:2" x14ac:dyDescent="0.2">
      <c r="B16239" s="27"/>
    </row>
    <row r="16240" spans="2:2" x14ac:dyDescent="0.2">
      <c r="B16240" s="27"/>
    </row>
    <row r="16241" spans="2:2" x14ac:dyDescent="0.2">
      <c r="B16241" s="27"/>
    </row>
    <row r="16242" spans="2:2" x14ac:dyDescent="0.2">
      <c r="B16242" s="27"/>
    </row>
    <row r="16243" spans="2:2" x14ac:dyDescent="0.2">
      <c r="B16243" s="27"/>
    </row>
    <row r="16244" spans="2:2" x14ac:dyDescent="0.2">
      <c r="B16244" s="27"/>
    </row>
    <row r="16245" spans="2:2" x14ac:dyDescent="0.2">
      <c r="B16245" s="27"/>
    </row>
    <row r="16246" spans="2:2" x14ac:dyDescent="0.2">
      <c r="B16246" s="27"/>
    </row>
    <row r="16247" spans="2:2" x14ac:dyDescent="0.2">
      <c r="B16247" s="27"/>
    </row>
    <row r="16248" spans="2:2" x14ac:dyDescent="0.2">
      <c r="B16248" s="27"/>
    </row>
    <row r="16249" spans="2:2" x14ac:dyDescent="0.2">
      <c r="B16249" s="27"/>
    </row>
    <row r="16250" spans="2:2" x14ac:dyDescent="0.2">
      <c r="B16250" s="27"/>
    </row>
    <row r="16251" spans="2:2" x14ac:dyDescent="0.2">
      <c r="B16251" s="27"/>
    </row>
    <row r="16252" spans="2:2" x14ac:dyDescent="0.2">
      <c r="B16252" s="27"/>
    </row>
    <row r="16253" spans="2:2" x14ac:dyDescent="0.2">
      <c r="B16253" s="27"/>
    </row>
    <row r="16254" spans="2:2" x14ac:dyDescent="0.2">
      <c r="B16254" s="27"/>
    </row>
    <row r="16255" spans="2:2" x14ac:dyDescent="0.2">
      <c r="B16255" s="27"/>
    </row>
    <row r="16256" spans="2:2" x14ac:dyDescent="0.2">
      <c r="B16256" s="27"/>
    </row>
    <row r="16257" spans="2:2" x14ac:dyDescent="0.2">
      <c r="B16257" s="27"/>
    </row>
    <row r="16258" spans="2:2" x14ac:dyDescent="0.2">
      <c r="B16258" s="27"/>
    </row>
    <row r="16259" spans="2:2" x14ac:dyDescent="0.2">
      <c r="B16259" s="27"/>
    </row>
    <row r="16260" spans="2:2" x14ac:dyDescent="0.2">
      <c r="B16260" s="27"/>
    </row>
    <row r="16261" spans="2:2" x14ac:dyDescent="0.2">
      <c r="B16261" s="27"/>
    </row>
    <row r="16262" spans="2:2" x14ac:dyDescent="0.2">
      <c r="B16262" s="27"/>
    </row>
    <row r="16263" spans="2:2" x14ac:dyDescent="0.2">
      <c r="B16263" s="27"/>
    </row>
    <row r="16264" spans="2:2" x14ac:dyDescent="0.2">
      <c r="B16264" s="27"/>
    </row>
    <row r="16265" spans="2:2" x14ac:dyDescent="0.2">
      <c r="B16265" s="27"/>
    </row>
    <row r="16266" spans="2:2" x14ac:dyDescent="0.2">
      <c r="B16266" s="27"/>
    </row>
    <row r="16267" spans="2:2" x14ac:dyDescent="0.2">
      <c r="B16267" s="27"/>
    </row>
    <row r="16268" spans="2:2" x14ac:dyDescent="0.2">
      <c r="B16268" s="27"/>
    </row>
    <row r="16269" spans="2:2" x14ac:dyDescent="0.2">
      <c r="B16269" s="27"/>
    </row>
    <row r="16270" spans="2:2" x14ac:dyDescent="0.2">
      <c r="B16270" s="27"/>
    </row>
    <row r="16271" spans="2:2" x14ac:dyDescent="0.2">
      <c r="B16271" s="27"/>
    </row>
    <row r="16272" spans="2:2" x14ac:dyDescent="0.2">
      <c r="B16272" s="27"/>
    </row>
    <row r="16273" spans="2:2" x14ac:dyDescent="0.2">
      <c r="B16273" s="27"/>
    </row>
    <row r="16274" spans="2:2" x14ac:dyDescent="0.2">
      <c r="B16274" s="27"/>
    </row>
    <row r="16275" spans="2:2" x14ac:dyDescent="0.2">
      <c r="B16275" s="27"/>
    </row>
    <row r="16276" spans="2:2" x14ac:dyDescent="0.2">
      <c r="B16276" s="27"/>
    </row>
    <row r="16277" spans="2:2" x14ac:dyDescent="0.2">
      <c r="B16277" s="27"/>
    </row>
    <row r="16278" spans="2:2" x14ac:dyDescent="0.2">
      <c r="B16278" s="27"/>
    </row>
    <row r="16279" spans="2:2" x14ac:dyDescent="0.2">
      <c r="B16279" s="27"/>
    </row>
    <row r="16280" spans="2:2" x14ac:dyDescent="0.2">
      <c r="B16280" s="27"/>
    </row>
    <row r="16281" spans="2:2" x14ac:dyDescent="0.2">
      <c r="B16281" s="27"/>
    </row>
    <row r="16282" spans="2:2" x14ac:dyDescent="0.2">
      <c r="B16282" s="27"/>
    </row>
    <row r="16283" spans="2:2" x14ac:dyDescent="0.2">
      <c r="B16283" s="27"/>
    </row>
    <row r="16284" spans="2:2" x14ac:dyDescent="0.2">
      <c r="B16284" s="27"/>
    </row>
    <row r="16285" spans="2:2" x14ac:dyDescent="0.2">
      <c r="B16285" s="27"/>
    </row>
    <row r="16286" spans="2:2" x14ac:dyDescent="0.2">
      <c r="B16286" s="27"/>
    </row>
    <row r="16287" spans="2:2" x14ac:dyDescent="0.2">
      <c r="B16287" s="27"/>
    </row>
    <row r="16288" spans="2:2" x14ac:dyDescent="0.2">
      <c r="B16288" s="27"/>
    </row>
    <row r="16289" spans="2:2" x14ac:dyDescent="0.2">
      <c r="B16289" s="27"/>
    </row>
    <row r="16290" spans="2:2" x14ac:dyDescent="0.2">
      <c r="B16290" s="27"/>
    </row>
    <row r="16291" spans="2:2" x14ac:dyDescent="0.2">
      <c r="B16291" s="27"/>
    </row>
    <row r="16292" spans="2:2" x14ac:dyDescent="0.2">
      <c r="B16292" s="27"/>
    </row>
    <row r="16293" spans="2:2" x14ac:dyDescent="0.2">
      <c r="B16293" s="27"/>
    </row>
    <row r="16294" spans="2:2" x14ac:dyDescent="0.2">
      <c r="B16294" s="27"/>
    </row>
    <row r="16295" spans="2:2" x14ac:dyDescent="0.2">
      <c r="B16295" s="27"/>
    </row>
    <row r="16296" spans="2:2" x14ac:dyDescent="0.2">
      <c r="B16296" s="27"/>
    </row>
    <row r="16297" spans="2:2" x14ac:dyDescent="0.2">
      <c r="B16297" s="27"/>
    </row>
    <row r="16298" spans="2:2" x14ac:dyDescent="0.2">
      <c r="B16298" s="27"/>
    </row>
    <row r="16299" spans="2:2" x14ac:dyDescent="0.2">
      <c r="B16299" s="27"/>
    </row>
    <row r="16300" spans="2:2" x14ac:dyDescent="0.2">
      <c r="B16300" s="27"/>
    </row>
    <row r="16301" spans="2:2" x14ac:dyDescent="0.2">
      <c r="B16301" s="27"/>
    </row>
    <row r="16302" spans="2:2" x14ac:dyDescent="0.2">
      <c r="B16302" s="27"/>
    </row>
    <row r="16303" spans="2:2" x14ac:dyDescent="0.2">
      <c r="B16303" s="27"/>
    </row>
    <row r="16304" spans="2:2" x14ac:dyDescent="0.2">
      <c r="B16304" s="27"/>
    </row>
    <row r="16305" spans="2:2" x14ac:dyDescent="0.2">
      <c r="B16305" s="27"/>
    </row>
    <row r="16306" spans="2:2" x14ac:dyDescent="0.2">
      <c r="B16306" s="27"/>
    </row>
    <row r="16307" spans="2:2" x14ac:dyDescent="0.2">
      <c r="B16307" s="27"/>
    </row>
    <row r="16308" spans="2:2" x14ac:dyDescent="0.2">
      <c r="B16308" s="27"/>
    </row>
    <row r="16309" spans="2:2" x14ac:dyDescent="0.2">
      <c r="B16309" s="27"/>
    </row>
    <row r="16310" spans="2:2" x14ac:dyDescent="0.2">
      <c r="B16310" s="27"/>
    </row>
    <row r="16311" spans="2:2" x14ac:dyDescent="0.2">
      <c r="B16311" s="27"/>
    </row>
    <row r="16312" spans="2:2" x14ac:dyDescent="0.2">
      <c r="B16312" s="27"/>
    </row>
    <row r="16313" spans="2:2" x14ac:dyDescent="0.2">
      <c r="B16313" s="27"/>
    </row>
    <row r="16314" spans="2:2" x14ac:dyDescent="0.2">
      <c r="B16314" s="27"/>
    </row>
    <row r="16315" spans="2:2" x14ac:dyDescent="0.2">
      <c r="B16315" s="27"/>
    </row>
    <row r="16316" spans="2:2" x14ac:dyDescent="0.2">
      <c r="B16316" s="27"/>
    </row>
    <row r="16317" spans="2:2" x14ac:dyDescent="0.2">
      <c r="B16317" s="27"/>
    </row>
    <row r="16318" spans="2:2" x14ac:dyDescent="0.2">
      <c r="B16318" s="27"/>
    </row>
    <row r="16319" spans="2:2" x14ac:dyDescent="0.2">
      <c r="B16319" s="27"/>
    </row>
    <row r="16320" spans="2:2" x14ac:dyDescent="0.2">
      <c r="B16320" s="27"/>
    </row>
    <row r="16321" spans="2:2" x14ac:dyDescent="0.2">
      <c r="B16321" s="27"/>
    </row>
    <row r="16322" spans="2:2" x14ac:dyDescent="0.2">
      <c r="B16322" s="27"/>
    </row>
    <row r="16323" spans="2:2" x14ac:dyDescent="0.2">
      <c r="B16323" s="27"/>
    </row>
    <row r="16324" spans="2:2" x14ac:dyDescent="0.2">
      <c r="B16324" s="27"/>
    </row>
    <row r="16325" spans="2:2" x14ac:dyDescent="0.2">
      <c r="B16325" s="27"/>
    </row>
    <row r="16326" spans="2:2" x14ac:dyDescent="0.2">
      <c r="B16326" s="27"/>
    </row>
    <row r="16327" spans="2:2" x14ac:dyDescent="0.2">
      <c r="B16327" s="27"/>
    </row>
    <row r="16328" spans="2:2" x14ac:dyDescent="0.2">
      <c r="B16328" s="27"/>
    </row>
    <row r="16329" spans="2:2" x14ac:dyDescent="0.2">
      <c r="B16329" s="27"/>
    </row>
    <row r="16330" spans="2:2" x14ac:dyDescent="0.2">
      <c r="B16330" s="27"/>
    </row>
    <row r="16331" spans="2:2" x14ac:dyDescent="0.2">
      <c r="B16331" s="27"/>
    </row>
    <row r="16332" spans="2:2" x14ac:dyDescent="0.2">
      <c r="B16332" s="27"/>
    </row>
    <row r="16333" spans="2:2" x14ac:dyDescent="0.2">
      <c r="B16333" s="27"/>
    </row>
    <row r="16334" spans="2:2" x14ac:dyDescent="0.2">
      <c r="B16334" s="27"/>
    </row>
    <row r="16335" spans="2:2" x14ac:dyDescent="0.2">
      <c r="B16335" s="27"/>
    </row>
    <row r="16336" spans="2:2" x14ac:dyDescent="0.2">
      <c r="B16336" s="27"/>
    </row>
    <row r="16337" spans="2:2" x14ac:dyDescent="0.2">
      <c r="B16337" s="27"/>
    </row>
    <row r="16338" spans="2:2" x14ac:dyDescent="0.2">
      <c r="B16338" s="27"/>
    </row>
    <row r="16339" spans="2:2" x14ac:dyDescent="0.2">
      <c r="B16339" s="27"/>
    </row>
    <row r="16340" spans="2:2" x14ac:dyDescent="0.2">
      <c r="B16340" s="27"/>
    </row>
    <row r="16341" spans="2:2" x14ac:dyDescent="0.2">
      <c r="B16341" s="27"/>
    </row>
    <row r="16342" spans="2:2" x14ac:dyDescent="0.2">
      <c r="B16342" s="27"/>
    </row>
    <row r="16343" spans="2:2" x14ac:dyDescent="0.2">
      <c r="B16343" s="27"/>
    </row>
    <row r="16344" spans="2:2" x14ac:dyDescent="0.2">
      <c r="B16344" s="27"/>
    </row>
    <row r="16345" spans="2:2" x14ac:dyDescent="0.2">
      <c r="B16345" s="27"/>
    </row>
    <row r="16346" spans="2:2" x14ac:dyDescent="0.2">
      <c r="B16346" s="27"/>
    </row>
    <row r="16347" spans="2:2" x14ac:dyDescent="0.2">
      <c r="B16347" s="27"/>
    </row>
    <row r="16348" spans="2:2" x14ac:dyDescent="0.2">
      <c r="B16348" s="27"/>
    </row>
    <row r="16349" spans="2:2" x14ac:dyDescent="0.2">
      <c r="B16349" s="27"/>
    </row>
    <row r="16350" spans="2:2" x14ac:dyDescent="0.2">
      <c r="B16350" s="27"/>
    </row>
    <row r="16351" spans="2:2" x14ac:dyDescent="0.2">
      <c r="B16351" s="27"/>
    </row>
    <row r="16352" spans="2:2" x14ac:dyDescent="0.2">
      <c r="B16352" s="27"/>
    </row>
    <row r="16353" spans="2:2" x14ac:dyDescent="0.2">
      <c r="B16353" s="27"/>
    </row>
    <row r="16354" spans="2:2" x14ac:dyDescent="0.2">
      <c r="B16354" s="27"/>
    </row>
    <row r="16355" spans="2:2" x14ac:dyDescent="0.2">
      <c r="B16355" s="27"/>
    </row>
    <row r="16356" spans="2:2" x14ac:dyDescent="0.2">
      <c r="B16356" s="27"/>
    </row>
    <row r="16357" spans="2:2" x14ac:dyDescent="0.2">
      <c r="B16357" s="27"/>
    </row>
    <row r="16358" spans="2:2" x14ac:dyDescent="0.2">
      <c r="B16358" s="27"/>
    </row>
    <row r="16359" spans="2:2" x14ac:dyDescent="0.2">
      <c r="B16359" s="27"/>
    </row>
    <row r="16360" spans="2:2" x14ac:dyDescent="0.2">
      <c r="B16360" s="27"/>
    </row>
    <row r="16361" spans="2:2" x14ac:dyDescent="0.2">
      <c r="B16361" s="27"/>
    </row>
    <row r="16362" spans="2:2" x14ac:dyDescent="0.2">
      <c r="B16362" s="27"/>
    </row>
    <row r="16363" spans="2:2" x14ac:dyDescent="0.2">
      <c r="B16363" s="27"/>
    </row>
    <row r="16364" spans="2:2" x14ac:dyDescent="0.2">
      <c r="B16364" s="27"/>
    </row>
    <row r="16365" spans="2:2" x14ac:dyDescent="0.2">
      <c r="B16365" s="27"/>
    </row>
    <row r="16366" spans="2:2" x14ac:dyDescent="0.2">
      <c r="B16366" s="27"/>
    </row>
    <row r="16367" spans="2:2" x14ac:dyDescent="0.2">
      <c r="B16367" s="27"/>
    </row>
    <row r="16368" spans="2:2" x14ac:dyDescent="0.2">
      <c r="B16368" s="27"/>
    </row>
    <row r="16369" spans="2:2" x14ac:dyDescent="0.2">
      <c r="B16369" s="27"/>
    </row>
    <row r="16370" spans="2:2" x14ac:dyDescent="0.2">
      <c r="B16370" s="27"/>
    </row>
    <row r="16371" spans="2:2" x14ac:dyDescent="0.2">
      <c r="B16371" s="27"/>
    </row>
    <row r="16372" spans="2:2" x14ac:dyDescent="0.2">
      <c r="B16372" s="27"/>
    </row>
    <row r="16373" spans="2:2" x14ac:dyDescent="0.2">
      <c r="B16373" s="27"/>
    </row>
    <row r="16374" spans="2:2" x14ac:dyDescent="0.2">
      <c r="B16374" s="27"/>
    </row>
    <row r="16375" spans="2:2" x14ac:dyDescent="0.2">
      <c r="B16375" s="27"/>
    </row>
    <row r="16376" spans="2:2" x14ac:dyDescent="0.2">
      <c r="B16376" s="27"/>
    </row>
    <row r="16377" spans="2:2" x14ac:dyDescent="0.2">
      <c r="B16377" s="27"/>
    </row>
    <row r="16378" spans="2:2" x14ac:dyDescent="0.2">
      <c r="B16378" s="27"/>
    </row>
    <row r="16379" spans="2:2" x14ac:dyDescent="0.2">
      <c r="B16379" s="27"/>
    </row>
    <row r="16380" spans="2:2" x14ac:dyDescent="0.2">
      <c r="B16380" s="27"/>
    </row>
    <row r="16381" spans="2:2" x14ac:dyDescent="0.2">
      <c r="B16381" s="27"/>
    </row>
    <row r="16382" spans="2:2" x14ac:dyDescent="0.2">
      <c r="B16382" s="27"/>
    </row>
    <row r="16383" spans="2:2" x14ac:dyDescent="0.2">
      <c r="B16383" s="27"/>
    </row>
    <row r="16384" spans="2:2" x14ac:dyDescent="0.2">
      <c r="B16384"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401C-9E21-434B-AA2E-4ACB39294B0F}">
  <dimension ref="A1:Y1197"/>
  <sheetViews>
    <sheetView workbookViewId="0"/>
  </sheetViews>
  <sheetFormatPr baseColWidth="10" defaultColWidth="11" defaultRowHeight="16" x14ac:dyDescent="0.2"/>
  <cols>
    <col min="1" max="1" width="15.83203125" style="5" customWidth="1"/>
    <col min="2" max="2" width="16.83203125" style="6" customWidth="1"/>
    <col min="3" max="3" width="16" style="7" customWidth="1"/>
    <col min="4" max="4" width="10.33203125" style="7" customWidth="1"/>
    <col min="5" max="5" width="50.83203125" style="5" customWidth="1"/>
    <col min="6" max="6" width="24.1640625" style="5" customWidth="1"/>
    <col min="7" max="7" width="27.5" style="5" customWidth="1"/>
    <col min="8" max="8" width="17.83203125" style="5" customWidth="1"/>
    <col min="9" max="9" width="12.83203125" style="5" customWidth="1"/>
    <col min="10" max="10" width="14.33203125" style="5" customWidth="1"/>
    <col min="11" max="13" width="9.6640625" style="9" customWidth="1"/>
    <col min="14" max="14" width="9.6640625" style="10" customWidth="1"/>
    <col min="15" max="17" width="9.6640625" style="11" customWidth="1"/>
    <col min="18" max="19" width="9.6640625" style="12" customWidth="1"/>
    <col min="20" max="22" width="9.6640625" style="9" customWidth="1"/>
    <col min="23" max="25" width="9.6640625" style="5" customWidth="1"/>
    <col min="26" max="26" width="20" style="5" customWidth="1"/>
    <col min="27" max="16384" width="11" style="5"/>
  </cols>
  <sheetData>
    <row r="1" spans="1:25" s="1" customFormat="1" ht="15" x14ac:dyDescent="0.2">
      <c r="A1" s="1" t="s">
        <v>0</v>
      </c>
      <c r="B1" s="2" t="s">
        <v>6</v>
      </c>
      <c r="C1" s="1" t="s">
        <v>3</v>
      </c>
      <c r="D1" s="1" t="s">
        <v>2</v>
      </c>
      <c r="E1" s="1" t="s">
        <v>1</v>
      </c>
      <c r="F1" s="1" t="s">
        <v>4</v>
      </c>
      <c r="G1" s="1" t="s">
        <v>5</v>
      </c>
      <c r="H1" s="1" t="s">
        <v>1279</v>
      </c>
      <c r="I1" s="1" t="s">
        <v>1280</v>
      </c>
      <c r="J1" s="1" t="s">
        <v>1281</v>
      </c>
      <c r="K1" s="3" t="s">
        <v>7</v>
      </c>
      <c r="L1" s="3" t="s">
        <v>8</v>
      </c>
      <c r="M1" s="3" t="s">
        <v>9</v>
      </c>
      <c r="N1" s="4" t="s">
        <v>16</v>
      </c>
      <c r="O1" s="3" t="s">
        <v>10</v>
      </c>
      <c r="P1" s="3" t="s">
        <v>11</v>
      </c>
      <c r="Q1" s="3" t="s">
        <v>12</v>
      </c>
      <c r="R1" s="1" t="s">
        <v>17</v>
      </c>
      <c r="S1" s="1" t="s">
        <v>19</v>
      </c>
      <c r="T1" s="3" t="s">
        <v>13</v>
      </c>
      <c r="U1" s="3" t="s">
        <v>14</v>
      </c>
      <c r="V1" s="3" t="s">
        <v>15</v>
      </c>
      <c r="W1" s="1" t="s">
        <v>18</v>
      </c>
      <c r="X1" s="1" t="s">
        <v>20</v>
      </c>
      <c r="Y1" s="1" t="s">
        <v>1282</v>
      </c>
    </row>
    <row r="2" spans="1:25" x14ac:dyDescent="0.2">
      <c r="A2" s="5">
        <v>22</v>
      </c>
      <c r="B2" s="6" t="s">
        <v>1044</v>
      </c>
      <c r="C2" s="7" t="s">
        <v>23</v>
      </c>
      <c r="D2" s="7">
        <v>659</v>
      </c>
      <c r="E2" s="5" t="s">
        <v>1043</v>
      </c>
      <c r="H2" s="8" t="s">
        <v>1283</v>
      </c>
      <c r="I2" s="5">
        <v>2007</v>
      </c>
      <c r="J2" s="5" t="s">
        <v>1284</v>
      </c>
      <c r="T2" s="9">
        <v>1.4999999999999999E-2</v>
      </c>
      <c r="V2" s="9">
        <f>(0.008 + 0.01)/2</f>
        <v>9.0000000000000011E-3</v>
      </c>
    </row>
    <row r="3" spans="1:25" x14ac:dyDescent="0.2">
      <c r="A3" s="5">
        <v>19</v>
      </c>
      <c r="B3" s="6" t="s">
        <v>940</v>
      </c>
      <c r="C3" s="7" t="s">
        <v>23</v>
      </c>
      <c r="D3" s="7">
        <v>2307</v>
      </c>
      <c r="E3" s="5" t="s">
        <v>939</v>
      </c>
      <c r="H3" s="8" t="s">
        <v>1283</v>
      </c>
      <c r="I3" s="5">
        <v>2007</v>
      </c>
      <c r="J3" s="5" t="s">
        <v>1284</v>
      </c>
      <c r="T3" s="9">
        <v>0.06</v>
      </c>
      <c r="V3" s="9">
        <v>0.01</v>
      </c>
    </row>
    <row r="4" spans="1:25" x14ac:dyDescent="0.2">
      <c r="A4" s="5">
        <v>19</v>
      </c>
      <c r="C4" s="7" t="s">
        <v>23</v>
      </c>
      <c r="D4" s="7">
        <v>15</v>
      </c>
      <c r="E4" s="5" t="s">
        <v>904</v>
      </c>
      <c r="H4" s="8" t="s">
        <v>1283</v>
      </c>
      <c r="I4" s="5">
        <v>2007</v>
      </c>
      <c r="J4" s="5" t="s">
        <v>1284</v>
      </c>
      <c r="T4" s="9">
        <v>8.0000000000000002E-3</v>
      </c>
      <c r="V4" s="9">
        <f>(0.009 + 0.012)/2</f>
        <v>1.0499999999999999E-2</v>
      </c>
    </row>
    <row r="5" spans="1:25" x14ac:dyDescent="0.2">
      <c r="A5" s="5">
        <v>17</v>
      </c>
      <c r="B5" s="6" t="s">
        <v>844</v>
      </c>
      <c r="C5" s="7" t="s">
        <v>23</v>
      </c>
      <c r="D5" s="7">
        <v>713</v>
      </c>
      <c r="E5" s="5" t="s">
        <v>843</v>
      </c>
      <c r="H5" s="8" t="s">
        <v>1283</v>
      </c>
      <c r="I5" s="5">
        <v>2007</v>
      </c>
      <c r="J5" s="5" t="s">
        <v>1284</v>
      </c>
      <c r="T5" s="9">
        <v>2E-3</v>
      </c>
      <c r="V5" s="9">
        <v>1.0999999999999999E-2</v>
      </c>
    </row>
    <row r="6" spans="1:25" x14ac:dyDescent="0.2">
      <c r="A6" s="5">
        <v>22</v>
      </c>
      <c r="B6" s="6" t="s">
        <v>1037</v>
      </c>
      <c r="C6" s="7" t="s">
        <v>23</v>
      </c>
      <c r="D6" s="7">
        <v>1440</v>
      </c>
      <c r="E6" s="5" t="s">
        <v>1036</v>
      </c>
      <c r="H6" s="8" t="s">
        <v>1283</v>
      </c>
      <c r="I6" s="5">
        <v>2007</v>
      </c>
      <c r="J6" s="5" t="s">
        <v>1284</v>
      </c>
      <c r="T6" s="9">
        <v>0.01</v>
      </c>
      <c r="V6" s="9">
        <v>1.0999999999999999E-2</v>
      </c>
    </row>
    <row r="7" spans="1:25" x14ac:dyDescent="0.2">
      <c r="A7" s="5">
        <v>18</v>
      </c>
      <c r="B7" s="6" t="s">
        <v>890</v>
      </c>
      <c r="C7" s="7" t="s">
        <v>23</v>
      </c>
      <c r="D7" s="7">
        <v>1501</v>
      </c>
      <c r="E7" s="5" t="s">
        <v>889</v>
      </c>
      <c r="H7" s="8" t="s">
        <v>1283</v>
      </c>
      <c r="I7" s="5">
        <v>2007</v>
      </c>
      <c r="J7" s="5" t="s">
        <v>1284</v>
      </c>
      <c r="T7" s="9">
        <v>0.05</v>
      </c>
      <c r="V7" s="9">
        <v>1.0999999999999999E-2</v>
      </c>
    </row>
    <row r="8" spans="1:25" x14ac:dyDescent="0.2">
      <c r="A8" s="5">
        <v>18</v>
      </c>
      <c r="B8" s="6" t="s">
        <v>879</v>
      </c>
      <c r="C8" s="7" t="s">
        <v>23</v>
      </c>
      <c r="D8" s="7">
        <v>1007</v>
      </c>
      <c r="E8" s="5" t="s">
        <v>878</v>
      </c>
      <c r="H8" s="8" t="s">
        <v>1283</v>
      </c>
      <c r="I8" s="5">
        <v>2007</v>
      </c>
      <c r="J8" s="5" t="s">
        <v>1284</v>
      </c>
      <c r="T8" s="9">
        <v>8.0000000000000002E-3</v>
      </c>
      <c r="V8" s="9">
        <v>1.15E-2</v>
      </c>
    </row>
    <row r="9" spans="1:25" x14ac:dyDescent="0.2">
      <c r="A9" s="5">
        <v>12</v>
      </c>
      <c r="B9" s="6">
        <v>21</v>
      </c>
      <c r="C9" s="7" t="s">
        <v>23</v>
      </c>
      <c r="D9" s="7">
        <v>696</v>
      </c>
      <c r="E9" s="5" t="s">
        <v>627</v>
      </c>
      <c r="H9" s="8" t="s">
        <v>1283</v>
      </c>
      <c r="I9" s="5">
        <v>2007</v>
      </c>
      <c r="J9" s="5" t="s">
        <v>1284</v>
      </c>
      <c r="T9" s="9">
        <v>0.02</v>
      </c>
      <c r="V9" s="9">
        <f>(0.008 + 0.015)/2</f>
        <v>1.15E-2</v>
      </c>
    </row>
    <row r="10" spans="1:25" x14ac:dyDescent="0.2">
      <c r="A10" s="5">
        <v>15</v>
      </c>
      <c r="B10" s="6" t="s">
        <v>786</v>
      </c>
      <c r="C10" s="7" t="s">
        <v>23</v>
      </c>
      <c r="D10" s="7">
        <v>1309</v>
      </c>
      <c r="E10" s="5" t="s">
        <v>785</v>
      </c>
      <c r="H10" s="8" t="s">
        <v>1283</v>
      </c>
      <c r="I10" s="5">
        <v>2007</v>
      </c>
      <c r="J10" s="5" t="s">
        <v>1284</v>
      </c>
      <c r="T10" s="9">
        <v>0.1</v>
      </c>
      <c r="V10" s="9">
        <f>(0.011 + 0.014)/2</f>
        <v>1.2500000000000001E-2</v>
      </c>
    </row>
    <row r="11" spans="1:25" x14ac:dyDescent="0.2">
      <c r="A11" s="5">
        <v>22</v>
      </c>
      <c r="B11" s="6" t="s">
        <v>1046</v>
      </c>
      <c r="C11" s="7" t="s">
        <v>23</v>
      </c>
      <c r="D11" s="7">
        <v>670</v>
      </c>
      <c r="E11" s="5" t="s">
        <v>1045</v>
      </c>
      <c r="H11" s="8" t="s">
        <v>1283</v>
      </c>
      <c r="I11" s="5">
        <v>2007</v>
      </c>
      <c r="J11" s="5" t="s">
        <v>1284</v>
      </c>
      <c r="T11" s="9">
        <v>1.4999999999999999E-2</v>
      </c>
      <c r="V11" s="9">
        <f>(0.011 +0.014)/2</f>
        <v>1.2500000000000001E-2</v>
      </c>
    </row>
    <row r="12" spans="1:25" x14ac:dyDescent="0.2">
      <c r="A12" s="5">
        <v>4</v>
      </c>
      <c r="B12" s="6">
        <v>2</v>
      </c>
      <c r="C12" s="7" t="s">
        <v>23</v>
      </c>
      <c r="D12" s="7">
        <v>884</v>
      </c>
      <c r="E12" s="5" t="s">
        <v>229</v>
      </c>
      <c r="H12" s="8" t="s">
        <v>1283</v>
      </c>
      <c r="I12" s="5">
        <v>2007</v>
      </c>
      <c r="J12" s="5" t="s">
        <v>1284</v>
      </c>
      <c r="O12" s="13"/>
      <c r="P12" s="13"/>
      <c r="Q12" s="13"/>
      <c r="T12" s="9">
        <v>0.03</v>
      </c>
      <c r="V12" s="9">
        <v>1.2999999999999999E-2</v>
      </c>
    </row>
    <row r="13" spans="1:25" x14ac:dyDescent="0.2">
      <c r="A13" s="5">
        <v>19</v>
      </c>
      <c r="B13" s="6" t="s">
        <v>628</v>
      </c>
      <c r="C13" s="7" t="s">
        <v>23</v>
      </c>
      <c r="D13" s="7">
        <v>2481</v>
      </c>
      <c r="E13" s="5" t="s">
        <v>941</v>
      </c>
      <c r="H13" s="8" t="s">
        <v>1283</v>
      </c>
      <c r="I13" s="5">
        <v>2007</v>
      </c>
      <c r="J13" s="5" t="s">
        <v>1284</v>
      </c>
      <c r="T13" s="9">
        <v>7.0000000000000007E-2</v>
      </c>
      <c r="V13" s="9">
        <v>1.2999999999999999E-2</v>
      </c>
    </row>
    <row r="14" spans="1:25" x14ac:dyDescent="0.2">
      <c r="A14" s="5">
        <v>21</v>
      </c>
      <c r="B14" s="6" t="s">
        <v>864</v>
      </c>
      <c r="C14" s="7" t="s">
        <v>23</v>
      </c>
      <c r="D14" s="7">
        <v>2481</v>
      </c>
      <c r="E14" s="5" t="s">
        <v>941</v>
      </c>
      <c r="H14" s="8" t="s">
        <v>1283</v>
      </c>
      <c r="I14" s="5">
        <v>2007</v>
      </c>
      <c r="J14" s="5" t="s">
        <v>1284</v>
      </c>
      <c r="T14" s="9">
        <v>7.0000000000000007E-2</v>
      </c>
      <c r="V14" s="9">
        <v>1.2999999999999999E-2</v>
      </c>
    </row>
    <row r="15" spans="1:25" x14ac:dyDescent="0.2">
      <c r="A15" s="5">
        <v>1</v>
      </c>
      <c r="B15" s="6" t="s">
        <v>28</v>
      </c>
      <c r="C15" s="7" t="s">
        <v>23</v>
      </c>
      <c r="D15" s="7">
        <v>26</v>
      </c>
      <c r="E15" s="5" t="s">
        <v>27</v>
      </c>
      <c r="H15" s="8" t="s">
        <v>1283</v>
      </c>
      <c r="I15" s="5">
        <v>2007</v>
      </c>
      <c r="J15" s="5" t="s">
        <v>1284</v>
      </c>
      <c r="O15" s="13"/>
      <c r="P15" s="13"/>
      <c r="Q15" s="13"/>
      <c r="T15" s="9">
        <v>0.04</v>
      </c>
      <c r="V15" s="9">
        <v>1.4E-2</v>
      </c>
    </row>
    <row r="16" spans="1:25" x14ac:dyDescent="0.2">
      <c r="A16" s="5">
        <v>18</v>
      </c>
      <c r="C16" s="7" t="s">
        <v>23</v>
      </c>
      <c r="D16" s="7">
        <v>225</v>
      </c>
      <c r="E16" s="5" t="s">
        <v>891</v>
      </c>
      <c r="H16" s="8" t="s">
        <v>1283</v>
      </c>
      <c r="I16" s="5">
        <v>2007</v>
      </c>
      <c r="J16" s="5" t="s">
        <v>1284</v>
      </c>
      <c r="T16" s="9">
        <v>0.04</v>
      </c>
      <c r="V16" s="9">
        <v>1.4E-2</v>
      </c>
    </row>
    <row r="17" spans="1:22" x14ac:dyDescent="0.2">
      <c r="A17" s="5">
        <v>6</v>
      </c>
      <c r="B17" s="6">
        <v>101</v>
      </c>
      <c r="C17" s="7" t="s">
        <v>23</v>
      </c>
      <c r="D17" s="7">
        <v>1026</v>
      </c>
      <c r="E17" s="5" t="s">
        <v>377</v>
      </c>
      <c r="H17" s="8" t="s">
        <v>1283</v>
      </c>
      <c r="I17" s="5">
        <v>2007</v>
      </c>
      <c r="J17" s="5" t="s">
        <v>1284</v>
      </c>
      <c r="T17" s="9">
        <v>7.0000000000000007E-2</v>
      </c>
      <c r="V17" s="9">
        <v>1.4500000000000001E-2</v>
      </c>
    </row>
    <row r="18" spans="1:22" x14ac:dyDescent="0.2">
      <c r="A18" s="5">
        <v>22</v>
      </c>
      <c r="B18" s="6" t="s">
        <v>1024</v>
      </c>
      <c r="C18" s="7" t="s">
        <v>23</v>
      </c>
      <c r="D18" s="7">
        <v>497</v>
      </c>
      <c r="E18" s="5" t="s">
        <v>1023</v>
      </c>
      <c r="H18" s="8" t="s">
        <v>1283</v>
      </c>
      <c r="I18" s="5">
        <v>2007</v>
      </c>
      <c r="J18" s="5" t="s">
        <v>1284</v>
      </c>
      <c r="T18" s="9">
        <v>2E-3</v>
      </c>
      <c r="V18" s="9">
        <v>1.4999999999999999E-2</v>
      </c>
    </row>
    <row r="19" spans="1:22" x14ac:dyDescent="0.2">
      <c r="A19" s="5">
        <v>6</v>
      </c>
      <c r="B19" s="6">
        <v>101</v>
      </c>
      <c r="C19" s="7" t="s">
        <v>23</v>
      </c>
      <c r="D19" s="7">
        <v>1273</v>
      </c>
      <c r="E19" s="5" t="s">
        <v>379</v>
      </c>
      <c r="H19" s="8" t="s">
        <v>1283</v>
      </c>
      <c r="I19" s="5">
        <v>2007</v>
      </c>
      <c r="J19" s="5" t="s">
        <v>1284</v>
      </c>
      <c r="T19" s="9">
        <v>0.14299999999999999</v>
      </c>
      <c r="V19" s="9">
        <v>1.4999999999999999E-2</v>
      </c>
    </row>
    <row r="20" spans="1:22" x14ac:dyDescent="0.2">
      <c r="A20" s="5">
        <v>1</v>
      </c>
      <c r="C20" s="7" t="s">
        <v>23</v>
      </c>
      <c r="D20" s="7" t="s">
        <v>1285</v>
      </c>
      <c r="E20" s="5" t="s">
        <v>42</v>
      </c>
      <c r="H20" s="8" t="s">
        <v>1283</v>
      </c>
      <c r="I20" s="5">
        <v>2007</v>
      </c>
      <c r="J20" s="5" t="s">
        <v>1284</v>
      </c>
      <c r="O20" s="13"/>
      <c r="P20" s="13"/>
      <c r="Q20" s="13"/>
      <c r="T20" s="9">
        <v>0.02</v>
      </c>
      <c r="V20" s="9">
        <v>1.4999999999999999E-2</v>
      </c>
    </row>
    <row r="21" spans="1:22" x14ac:dyDescent="0.2">
      <c r="A21" s="5">
        <v>23</v>
      </c>
      <c r="B21" s="6" t="s">
        <v>1060</v>
      </c>
      <c r="C21" s="7" t="s">
        <v>23</v>
      </c>
      <c r="D21" s="7">
        <v>2128</v>
      </c>
      <c r="E21" s="5" t="s">
        <v>1059</v>
      </c>
      <c r="H21" s="8" t="s">
        <v>1283</v>
      </c>
      <c r="I21" s="5">
        <v>2007</v>
      </c>
      <c r="J21" s="5" t="s">
        <v>1284</v>
      </c>
      <c r="T21" s="9">
        <v>0.04</v>
      </c>
      <c r="V21" s="9">
        <v>1.4999999999999999E-2</v>
      </c>
    </row>
    <row r="22" spans="1:22" x14ac:dyDescent="0.2">
      <c r="A22" s="5">
        <v>5</v>
      </c>
      <c r="B22" s="6" t="s">
        <v>292</v>
      </c>
      <c r="C22" s="7" t="s">
        <v>23</v>
      </c>
      <c r="D22" s="7">
        <v>2692</v>
      </c>
      <c r="E22" s="5" t="s">
        <v>291</v>
      </c>
      <c r="H22" s="8" t="s">
        <v>1283</v>
      </c>
      <c r="I22" s="5">
        <v>2007</v>
      </c>
      <c r="J22" s="5" t="s">
        <v>1284</v>
      </c>
      <c r="O22" s="13"/>
      <c r="P22" s="13"/>
      <c r="Q22" s="13"/>
      <c r="T22" s="9">
        <v>1.4999999999999999E-2</v>
      </c>
      <c r="V22" s="9">
        <v>1.6E-2</v>
      </c>
    </row>
    <row r="23" spans="1:22" x14ac:dyDescent="0.2">
      <c r="A23" s="5">
        <v>23</v>
      </c>
      <c r="B23" s="6" t="s">
        <v>1056</v>
      </c>
      <c r="C23" s="7" t="s">
        <v>23</v>
      </c>
      <c r="D23" s="7">
        <v>1660</v>
      </c>
      <c r="E23" s="5" t="s">
        <v>1055</v>
      </c>
      <c r="H23" s="8" t="s">
        <v>1283</v>
      </c>
      <c r="I23" s="5">
        <v>2007</v>
      </c>
      <c r="J23" s="5" t="s">
        <v>1284</v>
      </c>
      <c r="T23" s="9">
        <v>2.5000000000000001E-2</v>
      </c>
      <c r="V23" s="9">
        <v>1.6E-2</v>
      </c>
    </row>
    <row r="24" spans="1:22" x14ac:dyDescent="0.2">
      <c r="A24" s="5">
        <v>9</v>
      </c>
      <c r="B24" s="6">
        <v>101</v>
      </c>
      <c r="C24" s="7" t="s">
        <v>23</v>
      </c>
      <c r="D24" s="7">
        <v>1989</v>
      </c>
      <c r="E24" s="5" t="s">
        <v>524</v>
      </c>
      <c r="H24" s="8" t="s">
        <v>1283</v>
      </c>
      <c r="I24" s="5">
        <v>2007</v>
      </c>
      <c r="J24" s="5" t="s">
        <v>1284</v>
      </c>
      <c r="T24" s="9">
        <v>0.2</v>
      </c>
      <c r="V24" s="9">
        <v>1.6E-2</v>
      </c>
    </row>
    <row r="25" spans="1:22" x14ac:dyDescent="0.2">
      <c r="A25" s="5">
        <v>15</v>
      </c>
      <c r="B25" s="6" t="s">
        <v>809</v>
      </c>
      <c r="C25" s="7" t="s">
        <v>23</v>
      </c>
      <c r="D25" s="7">
        <v>2450</v>
      </c>
      <c r="E25" s="5" t="s">
        <v>808</v>
      </c>
      <c r="H25" s="8" t="s">
        <v>1283</v>
      </c>
      <c r="I25" s="5">
        <v>2007</v>
      </c>
      <c r="J25" s="5" t="s">
        <v>1284</v>
      </c>
      <c r="T25" s="9">
        <v>0.02</v>
      </c>
      <c r="V25" s="9">
        <v>1.7000000000000001E-2</v>
      </c>
    </row>
    <row r="26" spans="1:22" x14ac:dyDescent="0.2">
      <c r="A26" s="5">
        <v>2</v>
      </c>
      <c r="C26" s="7" t="s">
        <v>23</v>
      </c>
      <c r="D26" s="7">
        <v>597</v>
      </c>
      <c r="E26" s="5" t="s">
        <v>81</v>
      </c>
      <c r="H26" s="8" t="s">
        <v>1283</v>
      </c>
      <c r="I26" s="5">
        <v>2007</v>
      </c>
      <c r="J26" s="5" t="s">
        <v>1284</v>
      </c>
      <c r="O26" s="13"/>
      <c r="P26" s="13"/>
      <c r="Q26" s="13"/>
      <c r="T26" s="9">
        <v>0.01</v>
      </c>
      <c r="V26" s="9">
        <v>1.7500000000000002E-2</v>
      </c>
    </row>
    <row r="27" spans="1:22" x14ac:dyDescent="0.2">
      <c r="A27" s="5">
        <v>9</v>
      </c>
      <c r="B27" s="6">
        <v>101</v>
      </c>
      <c r="C27" s="7" t="s">
        <v>23</v>
      </c>
      <c r="D27" s="7">
        <v>325</v>
      </c>
      <c r="E27" s="5" t="s">
        <v>523</v>
      </c>
      <c r="H27" s="8" t="s">
        <v>1283</v>
      </c>
      <c r="I27" s="5">
        <v>2007</v>
      </c>
      <c r="J27" s="5" t="s">
        <v>1284</v>
      </c>
      <c r="T27" s="9">
        <v>0.03</v>
      </c>
      <c r="V27" s="9">
        <v>1.7500000000000002E-2</v>
      </c>
    </row>
    <row r="28" spans="1:22" x14ac:dyDescent="0.2">
      <c r="A28" s="5">
        <v>6</v>
      </c>
      <c r="B28" s="6">
        <v>101</v>
      </c>
      <c r="C28" s="7" t="s">
        <v>23</v>
      </c>
      <c r="D28" s="7">
        <v>1795</v>
      </c>
      <c r="E28" s="5" t="s">
        <v>403</v>
      </c>
      <c r="H28" s="8" t="s">
        <v>1283</v>
      </c>
      <c r="I28" s="5">
        <v>2007</v>
      </c>
      <c r="J28" s="5" t="s">
        <v>1284</v>
      </c>
      <c r="T28" s="9">
        <v>0.15</v>
      </c>
      <c r="V28" s="9">
        <v>1.7500000000000002E-2</v>
      </c>
    </row>
    <row r="29" spans="1:22" x14ac:dyDescent="0.2">
      <c r="A29" s="5">
        <v>3</v>
      </c>
      <c r="B29" s="6" t="s">
        <v>141</v>
      </c>
      <c r="C29" s="7" t="s">
        <v>23</v>
      </c>
      <c r="D29" s="7">
        <v>493</v>
      </c>
      <c r="E29" s="5" t="s">
        <v>140</v>
      </c>
      <c r="H29" s="8" t="s">
        <v>1283</v>
      </c>
      <c r="I29" s="5">
        <v>2007</v>
      </c>
      <c r="J29" s="5" t="s">
        <v>1284</v>
      </c>
      <c r="O29" s="13"/>
      <c r="P29" s="13"/>
      <c r="Q29" s="13"/>
      <c r="T29" s="9">
        <v>5.0000000000000001E-3</v>
      </c>
      <c r="V29" s="9">
        <v>1.7999999999999999E-2</v>
      </c>
    </row>
    <row r="30" spans="1:22" x14ac:dyDescent="0.2">
      <c r="A30" s="5">
        <v>2</v>
      </c>
      <c r="C30" s="7" t="s">
        <v>23</v>
      </c>
      <c r="D30" s="7">
        <v>1553</v>
      </c>
      <c r="E30" s="5" t="s">
        <v>116</v>
      </c>
      <c r="H30" s="8" t="s">
        <v>1283</v>
      </c>
      <c r="I30" s="5">
        <v>2007</v>
      </c>
      <c r="J30" s="5" t="s">
        <v>1284</v>
      </c>
      <c r="O30" s="13"/>
      <c r="P30" s="13"/>
      <c r="Q30" s="13"/>
      <c r="T30" s="9">
        <v>0.08</v>
      </c>
      <c r="V30" s="9">
        <v>1.7999999999999999E-2</v>
      </c>
    </row>
    <row r="31" spans="1:22" x14ac:dyDescent="0.2">
      <c r="A31" s="5">
        <v>18</v>
      </c>
      <c r="C31" s="7" t="s">
        <v>23</v>
      </c>
      <c r="D31" s="7">
        <v>1234</v>
      </c>
      <c r="E31" s="5" t="s">
        <v>884</v>
      </c>
      <c r="H31" s="8" t="s">
        <v>1283</v>
      </c>
      <c r="I31" s="5">
        <v>2007</v>
      </c>
      <c r="J31" s="5" t="s">
        <v>1284</v>
      </c>
      <c r="T31" s="9">
        <v>6.7000000000000004E-2</v>
      </c>
      <c r="V31" s="9">
        <v>1.9E-2</v>
      </c>
    </row>
    <row r="32" spans="1:22" x14ac:dyDescent="0.2">
      <c r="A32" s="5">
        <v>23</v>
      </c>
      <c r="B32" s="6" t="s">
        <v>1058</v>
      </c>
      <c r="C32" s="7" t="s">
        <v>23</v>
      </c>
      <c r="D32" s="7">
        <v>1767</v>
      </c>
      <c r="E32" s="5" t="s">
        <v>1057</v>
      </c>
      <c r="H32" s="8" t="s">
        <v>1283</v>
      </c>
      <c r="I32" s="5">
        <v>2007</v>
      </c>
      <c r="J32" s="5" t="s">
        <v>1284</v>
      </c>
      <c r="T32" s="9">
        <v>0.01</v>
      </c>
      <c r="V32" s="9">
        <v>1.9E-2</v>
      </c>
    </row>
    <row r="33" spans="1:22" x14ac:dyDescent="0.2">
      <c r="A33" s="5">
        <v>23</v>
      </c>
      <c r="B33" s="6" t="s">
        <v>1062</v>
      </c>
      <c r="C33" s="7" t="s">
        <v>23</v>
      </c>
      <c r="D33" s="7">
        <v>2479</v>
      </c>
      <c r="E33" s="5" t="s">
        <v>1061</v>
      </c>
      <c r="H33" s="8" t="s">
        <v>1283</v>
      </c>
      <c r="I33" s="5">
        <v>2007</v>
      </c>
      <c r="J33" s="5" t="s">
        <v>1284</v>
      </c>
      <c r="T33" s="9">
        <v>5.0000000000000001E-3</v>
      </c>
      <c r="V33" s="9">
        <v>1.9E-2</v>
      </c>
    </row>
    <row r="34" spans="1:22" x14ac:dyDescent="0.2">
      <c r="A34" s="5">
        <v>17</v>
      </c>
      <c r="B34" s="6" t="s">
        <v>864</v>
      </c>
      <c r="C34" s="7" t="s">
        <v>23</v>
      </c>
      <c r="D34" s="7">
        <v>321</v>
      </c>
      <c r="E34" s="5" t="s">
        <v>863</v>
      </c>
      <c r="H34" s="8" t="s">
        <v>1283</v>
      </c>
      <c r="I34" s="5">
        <v>2007</v>
      </c>
      <c r="J34" s="5" t="s">
        <v>1284</v>
      </c>
      <c r="T34" s="9">
        <v>2.5000000000000001E-2</v>
      </c>
      <c r="V34" s="9">
        <v>1.95E-2</v>
      </c>
    </row>
    <row r="35" spans="1:22" x14ac:dyDescent="0.2">
      <c r="A35" s="5">
        <v>23</v>
      </c>
      <c r="B35" s="6" t="s">
        <v>1054</v>
      </c>
      <c r="C35" s="7" t="s">
        <v>23</v>
      </c>
      <c r="D35" s="7">
        <v>1487</v>
      </c>
      <c r="E35" s="5" t="s">
        <v>1053</v>
      </c>
      <c r="H35" s="8" t="s">
        <v>1283</v>
      </c>
      <c r="I35" s="5">
        <v>2007</v>
      </c>
      <c r="J35" s="5" t="s">
        <v>1284</v>
      </c>
      <c r="T35" s="9">
        <v>5.0000000000000001E-3</v>
      </c>
      <c r="V35" s="9">
        <v>0.02</v>
      </c>
    </row>
    <row r="36" spans="1:22" x14ac:dyDescent="0.2">
      <c r="A36" s="5">
        <v>15</v>
      </c>
      <c r="B36" s="6" t="s">
        <v>807</v>
      </c>
      <c r="C36" s="7" t="s">
        <v>23</v>
      </c>
      <c r="D36" s="7">
        <v>2441</v>
      </c>
      <c r="E36" s="5" t="s">
        <v>806</v>
      </c>
      <c r="H36" s="8" t="s">
        <v>1283</v>
      </c>
      <c r="I36" s="5">
        <v>2007</v>
      </c>
      <c r="J36" s="5" t="s">
        <v>1284</v>
      </c>
      <c r="T36" s="9">
        <v>0.01</v>
      </c>
      <c r="V36" s="9">
        <v>2.1000000000000001E-2</v>
      </c>
    </row>
    <row r="37" spans="1:22" x14ac:dyDescent="0.2">
      <c r="A37" s="5">
        <v>4</v>
      </c>
      <c r="B37" s="6">
        <v>6.101</v>
      </c>
      <c r="C37" s="7" t="s">
        <v>23</v>
      </c>
      <c r="D37" s="7">
        <v>1032</v>
      </c>
      <c r="E37" s="5" t="s">
        <v>234</v>
      </c>
      <c r="H37" s="8" t="s">
        <v>1283</v>
      </c>
      <c r="I37" s="5">
        <v>2007</v>
      </c>
      <c r="J37" s="5" t="s">
        <v>1284</v>
      </c>
      <c r="O37" s="13"/>
      <c r="P37" s="13"/>
      <c r="Q37" s="13"/>
      <c r="T37" s="9">
        <v>0.08</v>
      </c>
      <c r="V37" s="9">
        <v>2.1999999999999999E-2</v>
      </c>
    </row>
    <row r="38" spans="1:22" x14ac:dyDescent="0.2">
      <c r="A38" s="5">
        <v>10</v>
      </c>
      <c r="B38" s="6" t="s">
        <v>141</v>
      </c>
      <c r="C38" s="7" t="s">
        <v>23</v>
      </c>
      <c r="D38" s="7">
        <v>1416</v>
      </c>
      <c r="E38" s="5" t="s">
        <v>560</v>
      </c>
      <c r="H38" s="8" t="s">
        <v>1283</v>
      </c>
      <c r="I38" s="5">
        <v>2007</v>
      </c>
      <c r="J38" s="5" t="s">
        <v>1284</v>
      </c>
      <c r="T38" s="9">
        <f>(0.005 + 0.03)/2</f>
        <v>1.7499999999999998E-2</v>
      </c>
      <c r="V38" s="9">
        <v>2.1999999999999999E-2</v>
      </c>
    </row>
    <row r="39" spans="1:22" x14ac:dyDescent="0.2">
      <c r="A39" s="5">
        <v>1</v>
      </c>
      <c r="C39" s="7" t="s">
        <v>23</v>
      </c>
      <c r="D39" s="7" t="s">
        <v>1286</v>
      </c>
      <c r="E39" s="5" t="s">
        <v>43</v>
      </c>
      <c r="H39" s="8" t="s">
        <v>1283</v>
      </c>
      <c r="I39" s="5">
        <v>2007</v>
      </c>
      <c r="J39" s="5" t="s">
        <v>1284</v>
      </c>
      <c r="O39" s="13"/>
      <c r="P39" s="13"/>
      <c r="Q39" s="13"/>
      <c r="T39" s="9">
        <v>0.05</v>
      </c>
      <c r="V39" s="9">
        <v>2.4E-2</v>
      </c>
    </row>
    <row r="40" spans="1:22" x14ac:dyDescent="0.2">
      <c r="A40" s="5">
        <v>11</v>
      </c>
      <c r="B40" s="6" t="s">
        <v>619</v>
      </c>
      <c r="C40" s="7" t="s">
        <v>23</v>
      </c>
      <c r="D40" s="7">
        <v>2669</v>
      </c>
      <c r="E40" s="5" t="s">
        <v>618</v>
      </c>
      <c r="H40" s="8" t="s">
        <v>1283</v>
      </c>
      <c r="I40" s="5">
        <v>2007</v>
      </c>
      <c r="J40" s="5" t="s">
        <v>1284</v>
      </c>
      <c r="T40" s="9">
        <v>5.0000000000000001E-3</v>
      </c>
      <c r="V40" s="9">
        <v>2.4500000000000001E-2</v>
      </c>
    </row>
    <row r="41" spans="1:22" x14ac:dyDescent="0.2">
      <c r="A41" s="5">
        <v>17</v>
      </c>
      <c r="B41" s="6" t="s">
        <v>864</v>
      </c>
      <c r="C41" s="7" t="s">
        <v>23</v>
      </c>
      <c r="D41" s="7">
        <v>1715</v>
      </c>
      <c r="E41" s="5" t="s">
        <v>865</v>
      </c>
      <c r="H41" s="8" t="s">
        <v>1283</v>
      </c>
      <c r="I41" s="5">
        <v>2007</v>
      </c>
      <c r="J41" s="5" t="s">
        <v>1284</v>
      </c>
      <c r="T41" s="9">
        <v>8.3000000000000004E-2</v>
      </c>
      <c r="V41" s="9">
        <v>2.5000000000000001E-2</v>
      </c>
    </row>
    <row r="42" spans="1:22" x14ac:dyDescent="0.2">
      <c r="A42" s="5">
        <v>6</v>
      </c>
      <c r="B42" s="6">
        <v>20.100999999999999</v>
      </c>
      <c r="C42" s="7" t="s">
        <v>23</v>
      </c>
      <c r="D42" s="7">
        <v>2296</v>
      </c>
      <c r="E42" s="5" t="s">
        <v>428</v>
      </c>
      <c r="H42" s="8" t="s">
        <v>1283</v>
      </c>
      <c r="I42" s="5">
        <v>2007</v>
      </c>
      <c r="J42" s="5" t="s">
        <v>1284</v>
      </c>
      <c r="T42" s="9">
        <v>0.05</v>
      </c>
      <c r="V42" s="9">
        <v>2.5000000000000001E-2</v>
      </c>
    </row>
    <row r="43" spans="1:22" x14ac:dyDescent="0.2">
      <c r="A43" s="5">
        <v>9</v>
      </c>
      <c r="B43" s="6">
        <v>101</v>
      </c>
      <c r="C43" s="7" t="s">
        <v>23</v>
      </c>
      <c r="D43" s="7">
        <v>2205</v>
      </c>
      <c r="E43" s="5" t="s">
        <v>531</v>
      </c>
      <c r="H43" s="8" t="s">
        <v>1283</v>
      </c>
      <c r="I43" s="5">
        <v>2007</v>
      </c>
      <c r="J43" s="5" t="s">
        <v>1284</v>
      </c>
      <c r="T43" s="9">
        <v>0.15</v>
      </c>
      <c r="V43" s="9">
        <v>2.5499999999999998E-2</v>
      </c>
    </row>
    <row r="44" spans="1:22" x14ac:dyDescent="0.2">
      <c r="A44" s="5">
        <v>12</v>
      </c>
      <c r="B44" s="6" t="s">
        <v>669</v>
      </c>
      <c r="C44" s="7" t="s">
        <v>23</v>
      </c>
      <c r="D44" s="7">
        <v>2000</v>
      </c>
      <c r="E44" s="5" t="s">
        <v>668</v>
      </c>
      <c r="H44" s="8" t="s">
        <v>1283</v>
      </c>
      <c r="I44" s="5">
        <v>2007</v>
      </c>
      <c r="J44" s="5" t="s">
        <v>1284</v>
      </c>
      <c r="T44" s="9">
        <v>5.0000000000000001E-3</v>
      </c>
      <c r="V44" s="9">
        <f>(0.021 + 0.03)/2</f>
        <v>2.5500000000000002E-2</v>
      </c>
    </row>
    <row r="45" spans="1:22" x14ac:dyDescent="0.2">
      <c r="A45" s="5">
        <v>12</v>
      </c>
      <c r="B45" s="6" t="s">
        <v>664</v>
      </c>
      <c r="C45" s="7" t="s">
        <v>23</v>
      </c>
      <c r="D45" s="7">
        <v>2061</v>
      </c>
      <c r="E45" s="5" t="s">
        <v>663</v>
      </c>
      <c r="H45" s="8" t="s">
        <v>1283</v>
      </c>
      <c r="I45" s="5">
        <v>2007</v>
      </c>
      <c r="J45" s="5" t="s">
        <v>1284</v>
      </c>
      <c r="T45" s="9">
        <v>2E-3</v>
      </c>
      <c r="V45" s="9">
        <v>0.03</v>
      </c>
    </row>
    <row r="46" spans="1:22" x14ac:dyDescent="0.2">
      <c r="A46" s="5">
        <v>9</v>
      </c>
      <c r="B46" s="6">
        <v>101</v>
      </c>
      <c r="C46" s="7" t="s">
        <v>23</v>
      </c>
      <c r="D46" s="7">
        <v>2423</v>
      </c>
      <c r="E46" s="5" t="s">
        <v>534</v>
      </c>
      <c r="H46" s="8" t="s">
        <v>1283</v>
      </c>
      <c r="I46" s="5">
        <v>2007</v>
      </c>
      <c r="J46" s="5" t="s">
        <v>1284</v>
      </c>
      <c r="T46" s="9">
        <v>0.01</v>
      </c>
      <c r="V46" s="9">
        <v>3.3000000000000002E-2</v>
      </c>
    </row>
    <row r="47" spans="1:22" x14ac:dyDescent="0.2">
      <c r="A47" s="5">
        <v>3</v>
      </c>
      <c r="B47" s="6" t="s">
        <v>185</v>
      </c>
      <c r="C47" s="7" t="s">
        <v>23</v>
      </c>
      <c r="D47" s="7">
        <v>2006</v>
      </c>
      <c r="E47" s="5" t="s">
        <v>184</v>
      </c>
      <c r="H47" s="8" t="s">
        <v>1283</v>
      </c>
      <c r="I47" s="5">
        <v>2007</v>
      </c>
      <c r="J47" s="5" t="s">
        <v>1284</v>
      </c>
      <c r="O47" s="13"/>
      <c r="P47" s="13"/>
      <c r="Q47" s="13"/>
      <c r="T47" s="9">
        <v>1.2999999999999999E-3</v>
      </c>
      <c r="V47" s="9">
        <v>3.5499999999999997E-2</v>
      </c>
    </row>
    <row r="48" spans="1:22" x14ac:dyDescent="0.2">
      <c r="A48" s="6">
        <v>6</v>
      </c>
      <c r="B48" s="6" t="s">
        <v>376</v>
      </c>
      <c r="C48" s="7" t="s">
        <v>23</v>
      </c>
      <c r="D48" s="7">
        <v>498</v>
      </c>
      <c r="E48" s="5" t="s">
        <v>22</v>
      </c>
      <c r="H48" s="8" t="s">
        <v>1283</v>
      </c>
      <c r="I48" s="5">
        <v>2007</v>
      </c>
      <c r="J48" s="5" t="s">
        <v>1284</v>
      </c>
      <c r="T48" s="9">
        <v>0.02</v>
      </c>
      <c r="V48" s="9">
        <v>0.04</v>
      </c>
    </row>
    <row r="49" spans="1:25" x14ac:dyDescent="0.2">
      <c r="A49" s="5">
        <v>1</v>
      </c>
      <c r="B49" s="6" t="s">
        <v>25</v>
      </c>
      <c r="C49" s="7" t="s">
        <v>23</v>
      </c>
      <c r="D49" s="7">
        <v>498</v>
      </c>
      <c r="E49" s="5" t="s">
        <v>22</v>
      </c>
      <c r="H49" s="8" t="s">
        <v>1283</v>
      </c>
      <c r="I49" s="5">
        <v>2007</v>
      </c>
      <c r="J49" s="5" t="s">
        <v>1284</v>
      </c>
      <c r="T49" s="9">
        <v>0.02</v>
      </c>
      <c r="V49" s="9">
        <v>0.04</v>
      </c>
    </row>
    <row r="50" spans="1:25" x14ac:dyDescent="0.2">
      <c r="A50" s="5">
        <v>10</v>
      </c>
      <c r="B50" s="6" t="s">
        <v>559</v>
      </c>
      <c r="C50" s="7" t="s">
        <v>23</v>
      </c>
      <c r="D50" s="7">
        <v>150</v>
      </c>
      <c r="E50" s="5" t="s">
        <v>558</v>
      </c>
      <c r="H50" s="8" t="s">
        <v>1283</v>
      </c>
      <c r="I50" s="5">
        <v>2007</v>
      </c>
      <c r="J50" s="5" t="s">
        <v>1284</v>
      </c>
      <c r="T50" s="9">
        <v>0.01</v>
      </c>
      <c r="V50" s="9">
        <v>4.2000000000000003E-2</v>
      </c>
    </row>
    <row r="51" spans="1:25" x14ac:dyDescent="0.2">
      <c r="A51" s="5">
        <v>11</v>
      </c>
      <c r="B51" s="7" t="s">
        <v>602</v>
      </c>
      <c r="C51" s="7" t="s">
        <v>23</v>
      </c>
      <c r="D51" s="7">
        <v>150</v>
      </c>
      <c r="E51" s="5" t="s">
        <v>558</v>
      </c>
      <c r="H51" s="8" t="s">
        <v>1283</v>
      </c>
      <c r="I51" s="5">
        <v>2007</v>
      </c>
      <c r="J51" s="5" t="s">
        <v>1284</v>
      </c>
      <c r="T51" s="9">
        <v>0.01</v>
      </c>
      <c r="V51" s="9">
        <v>4.2000000000000003E-2</v>
      </c>
    </row>
    <row r="52" spans="1:25" x14ac:dyDescent="0.2">
      <c r="A52" s="5">
        <v>1</v>
      </c>
      <c r="B52" s="6" t="s">
        <v>25</v>
      </c>
      <c r="C52" s="7" t="s">
        <v>23</v>
      </c>
      <c r="D52" s="7">
        <v>1063</v>
      </c>
      <c r="E52" s="5" t="s">
        <v>29</v>
      </c>
      <c r="H52" s="8" t="s">
        <v>1283</v>
      </c>
      <c r="I52" s="5">
        <v>2007</v>
      </c>
      <c r="J52" s="5" t="s">
        <v>1284</v>
      </c>
      <c r="O52" s="13"/>
      <c r="P52" s="13"/>
      <c r="Q52" s="13"/>
      <c r="T52" s="9">
        <v>0.04</v>
      </c>
      <c r="V52" s="9">
        <v>4.2500000000000003E-2</v>
      </c>
    </row>
    <row r="53" spans="1:25" x14ac:dyDescent="0.2">
      <c r="A53" s="5">
        <v>10</v>
      </c>
      <c r="B53" s="6" t="s">
        <v>573</v>
      </c>
      <c r="C53" s="7" t="s">
        <v>23</v>
      </c>
      <c r="D53" s="7">
        <v>10</v>
      </c>
      <c r="E53" s="5" t="s">
        <v>572</v>
      </c>
      <c r="H53" s="8" t="s">
        <v>1283</v>
      </c>
      <c r="I53" s="5">
        <v>2007</v>
      </c>
      <c r="J53" s="5" t="s">
        <v>1284</v>
      </c>
      <c r="T53" s="9">
        <v>0.04</v>
      </c>
      <c r="V53" s="9">
        <f>(0.03 + 0.056)/2</f>
        <v>4.2999999999999997E-2</v>
      </c>
    </row>
    <row r="54" spans="1:25" x14ac:dyDescent="0.2">
      <c r="A54" s="5">
        <v>23</v>
      </c>
      <c r="B54" s="6" t="s">
        <v>1052</v>
      </c>
      <c r="C54" s="7" t="s">
        <v>23</v>
      </c>
      <c r="D54" s="7">
        <v>1319</v>
      </c>
      <c r="E54" s="5" t="s">
        <v>1051</v>
      </c>
      <c r="H54" s="8" t="s">
        <v>1283</v>
      </c>
      <c r="I54" s="5">
        <v>2007</v>
      </c>
      <c r="J54" s="5" t="s">
        <v>1284</v>
      </c>
      <c r="T54" s="9">
        <v>1.5E-3</v>
      </c>
      <c r="V54" s="9">
        <f>(0.04 + 0.055)/2</f>
        <v>4.7500000000000001E-2</v>
      </c>
    </row>
    <row r="55" spans="1:25" x14ac:dyDescent="0.2">
      <c r="A55" s="5">
        <v>5</v>
      </c>
      <c r="B55" s="6" t="s">
        <v>352</v>
      </c>
      <c r="C55" s="7" t="s">
        <v>23</v>
      </c>
      <c r="D55" s="7">
        <v>429</v>
      </c>
      <c r="E55" s="5" t="s">
        <v>351</v>
      </c>
      <c r="H55" s="8" t="s">
        <v>1283</v>
      </c>
      <c r="I55" s="5">
        <v>2007</v>
      </c>
      <c r="J55" s="5" t="s">
        <v>1284</v>
      </c>
      <c r="T55" s="9">
        <v>1.4999999999999999E-2</v>
      </c>
      <c r="V55" s="9">
        <f>(0.042 + 0.056)/2</f>
        <v>4.9000000000000002E-2</v>
      </c>
    </row>
    <row r="56" spans="1:25" x14ac:dyDescent="0.2">
      <c r="A56" s="5">
        <v>10</v>
      </c>
      <c r="B56" s="6">
        <v>3</v>
      </c>
      <c r="C56" s="7" t="s">
        <v>23</v>
      </c>
      <c r="D56" s="7">
        <v>2519</v>
      </c>
      <c r="E56" s="5" t="s">
        <v>544</v>
      </c>
      <c r="H56" s="8" t="s">
        <v>1283</v>
      </c>
      <c r="I56" s="5">
        <v>2007</v>
      </c>
      <c r="J56" s="5" t="s">
        <v>1284</v>
      </c>
      <c r="T56" s="9">
        <v>1.4999999999999999E-2</v>
      </c>
      <c r="V56" s="9">
        <v>5.1999999999999998E-2</v>
      </c>
    </row>
    <row r="57" spans="1:25" x14ac:dyDescent="0.2">
      <c r="A57" s="5">
        <v>5</v>
      </c>
      <c r="B57" s="6" t="s">
        <v>292</v>
      </c>
      <c r="C57" s="7" t="s">
        <v>23</v>
      </c>
      <c r="D57" s="7">
        <v>1316</v>
      </c>
      <c r="E57" s="5" t="s">
        <v>159</v>
      </c>
      <c r="H57" s="8" t="s">
        <v>1283</v>
      </c>
      <c r="I57" s="5">
        <v>2007</v>
      </c>
      <c r="J57" s="5" t="s">
        <v>1284</v>
      </c>
      <c r="T57" s="9">
        <v>1.5E-3</v>
      </c>
      <c r="V57" s="9">
        <v>6.5000000000000002E-2</v>
      </c>
    </row>
    <row r="58" spans="1:25" x14ac:dyDescent="0.2">
      <c r="A58" s="5">
        <v>5</v>
      </c>
      <c r="B58" s="6" t="s">
        <v>350</v>
      </c>
      <c r="C58" s="7" t="s">
        <v>23</v>
      </c>
      <c r="D58" s="7">
        <v>417</v>
      </c>
      <c r="E58" s="5" t="s">
        <v>349</v>
      </c>
      <c r="H58" s="8" t="s">
        <v>1283</v>
      </c>
      <c r="I58" s="5">
        <v>2007</v>
      </c>
      <c r="J58" s="5" t="s">
        <v>1284</v>
      </c>
      <c r="T58" s="9">
        <v>0.02</v>
      </c>
      <c r="V58" s="9">
        <f>(0.056 + 0.075)/2</f>
        <v>6.5500000000000003E-2</v>
      </c>
    </row>
    <row r="59" spans="1:25" x14ac:dyDescent="0.2">
      <c r="A59" s="5">
        <v>19</v>
      </c>
      <c r="B59" s="6" t="s">
        <v>907</v>
      </c>
      <c r="C59" s="7" t="s">
        <v>23</v>
      </c>
      <c r="D59" s="7">
        <v>62</v>
      </c>
      <c r="E59" s="5" t="s">
        <v>906</v>
      </c>
      <c r="H59" s="8" t="s">
        <v>1283</v>
      </c>
      <c r="I59" s="5">
        <v>2007</v>
      </c>
      <c r="J59" s="5" t="s">
        <v>1284</v>
      </c>
      <c r="T59" s="9">
        <f>(0.07 + 0.1)/2</f>
        <v>8.5000000000000006E-2</v>
      </c>
      <c r="V59" s="9">
        <f>(0.12 + 0.02)/2</f>
        <v>6.9999999999999993E-2</v>
      </c>
    </row>
    <row r="60" spans="1:25" x14ac:dyDescent="0.2">
      <c r="A60" s="5">
        <v>5</v>
      </c>
      <c r="B60" s="6" t="s">
        <v>292</v>
      </c>
      <c r="C60" s="7" t="s">
        <v>23</v>
      </c>
      <c r="D60" s="7">
        <v>2692</v>
      </c>
      <c r="E60" s="5" t="s">
        <v>291</v>
      </c>
      <c r="H60" s="14" t="s">
        <v>1287</v>
      </c>
      <c r="I60" s="5">
        <v>2022</v>
      </c>
      <c r="J60" s="5" t="s">
        <v>1288</v>
      </c>
      <c r="V60" s="9">
        <f>(0.075 + 0.15)/2</f>
        <v>0.11249999999999999</v>
      </c>
      <c r="W60" s="5" t="s">
        <v>293</v>
      </c>
    </row>
    <row r="61" spans="1:25" x14ac:dyDescent="0.2">
      <c r="A61" s="5">
        <v>3</v>
      </c>
      <c r="B61" s="6" t="s">
        <v>160</v>
      </c>
      <c r="C61" s="7" t="s">
        <v>23</v>
      </c>
      <c r="D61" s="7">
        <v>1316</v>
      </c>
      <c r="E61" s="5" t="s">
        <v>159</v>
      </c>
      <c r="H61" s="8" t="s">
        <v>1283</v>
      </c>
      <c r="I61" s="5">
        <v>2007</v>
      </c>
      <c r="J61" s="5" t="s">
        <v>1284</v>
      </c>
      <c r="O61" s="13"/>
      <c r="P61" s="13"/>
      <c r="Q61" s="13"/>
      <c r="T61" s="9">
        <v>1.5E-3</v>
      </c>
      <c r="V61" s="9">
        <v>0.16500000000000001</v>
      </c>
    </row>
    <row r="62" spans="1:25" x14ac:dyDescent="0.2">
      <c r="A62" s="5">
        <v>5</v>
      </c>
      <c r="B62" s="6" t="s">
        <v>282</v>
      </c>
      <c r="C62" s="7" t="s">
        <v>31</v>
      </c>
      <c r="D62" s="7">
        <v>21900</v>
      </c>
      <c r="E62" s="5" t="s">
        <v>281</v>
      </c>
      <c r="H62" s="14" t="s">
        <v>1289</v>
      </c>
      <c r="I62" s="5">
        <v>1986</v>
      </c>
      <c r="J62" s="5" t="s">
        <v>1290</v>
      </c>
      <c r="O62" s="13"/>
      <c r="P62" s="13"/>
      <c r="Q62" s="13"/>
      <c r="V62" s="9">
        <v>2.4</v>
      </c>
      <c r="W62" s="5" t="s">
        <v>1291</v>
      </c>
    </row>
    <row r="63" spans="1:25" x14ac:dyDescent="0.2">
      <c r="A63" s="5">
        <v>2</v>
      </c>
      <c r="B63" s="6" t="s">
        <v>78</v>
      </c>
      <c r="C63" s="7" t="s">
        <v>48</v>
      </c>
      <c r="D63" s="7">
        <v>70110</v>
      </c>
      <c r="E63" s="5" t="s">
        <v>76</v>
      </c>
      <c r="G63" s="5" t="s">
        <v>77</v>
      </c>
      <c r="H63" s="5" t="s">
        <v>1292</v>
      </c>
      <c r="I63" s="5">
        <v>2023</v>
      </c>
      <c r="J63" s="5" t="s">
        <v>1293</v>
      </c>
      <c r="K63" s="9">
        <v>1500</v>
      </c>
      <c r="L63" s="9">
        <v>1500</v>
      </c>
      <c r="O63" s="13"/>
      <c r="P63" s="13"/>
      <c r="Q63" s="13"/>
    </row>
    <row r="64" spans="1:25" x14ac:dyDescent="0.2">
      <c r="A64" s="5">
        <v>2</v>
      </c>
      <c r="B64" s="6" t="s">
        <v>78</v>
      </c>
      <c r="C64" s="7" t="s">
        <v>48</v>
      </c>
      <c r="D64" s="7">
        <v>70110</v>
      </c>
      <c r="E64" s="5" t="s">
        <v>76</v>
      </c>
      <c r="G64" s="5" t="s">
        <v>77</v>
      </c>
      <c r="H64" s="5" t="s">
        <v>1294</v>
      </c>
      <c r="I64" s="5">
        <v>2004</v>
      </c>
      <c r="J64" s="5" t="s">
        <v>1295</v>
      </c>
      <c r="K64" s="9">
        <v>2000</v>
      </c>
      <c r="L64" s="9">
        <v>2000</v>
      </c>
      <c r="O64" s="13"/>
      <c r="P64" s="13"/>
      <c r="Q64" s="13"/>
      <c r="Y64" s="5" t="s">
        <v>1296</v>
      </c>
    </row>
    <row r="65" spans="1:25" x14ac:dyDescent="0.2">
      <c r="A65" s="5">
        <v>2</v>
      </c>
      <c r="B65" s="6" t="s">
        <v>78</v>
      </c>
      <c r="C65" s="7" t="s">
        <v>48</v>
      </c>
      <c r="D65" s="7">
        <v>70110</v>
      </c>
      <c r="E65" s="5" t="s">
        <v>76</v>
      </c>
      <c r="G65" s="5" t="s">
        <v>77</v>
      </c>
      <c r="H65" s="8" t="s">
        <v>1297</v>
      </c>
      <c r="I65" s="5">
        <v>2019</v>
      </c>
      <c r="J65" s="5" t="s">
        <v>1295</v>
      </c>
      <c r="K65" s="9">
        <v>50</v>
      </c>
      <c r="L65" s="9">
        <v>400</v>
      </c>
      <c r="N65" s="10" t="s">
        <v>1298</v>
      </c>
      <c r="O65" s="13"/>
      <c r="P65" s="13"/>
      <c r="Q65" s="13"/>
    </row>
    <row r="66" spans="1:25" x14ac:dyDescent="0.2">
      <c r="A66" s="5">
        <v>2</v>
      </c>
      <c r="B66" s="6" t="s">
        <v>78</v>
      </c>
      <c r="C66" s="7" t="s">
        <v>48</v>
      </c>
      <c r="D66" s="7">
        <v>70110</v>
      </c>
      <c r="E66" s="5" t="s">
        <v>76</v>
      </c>
      <c r="G66" s="5" t="s">
        <v>77</v>
      </c>
      <c r="H66" s="5" t="s">
        <v>1299</v>
      </c>
      <c r="I66" s="5">
        <v>2005</v>
      </c>
      <c r="J66" s="5" t="s">
        <v>1293</v>
      </c>
      <c r="K66" s="9">
        <v>1500</v>
      </c>
      <c r="L66" s="9">
        <v>1500</v>
      </c>
      <c r="O66" s="13"/>
      <c r="P66" s="13"/>
      <c r="Q66" s="13"/>
      <c r="Y66" s="5" t="s">
        <v>1300</v>
      </c>
    </row>
    <row r="67" spans="1:25" x14ac:dyDescent="0.2">
      <c r="A67" s="5">
        <v>2</v>
      </c>
      <c r="B67" s="6" t="s">
        <v>78</v>
      </c>
      <c r="C67" s="7" t="s">
        <v>48</v>
      </c>
      <c r="D67" s="7">
        <v>70110</v>
      </c>
      <c r="E67" s="5" t="s">
        <v>76</v>
      </c>
      <c r="G67" s="5" t="s">
        <v>77</v>
      </c>
      <c r="H67" s="8" t="s">
        <v>1301</v>
      </c>
      <c r="I67" s="5">
        <v>2025</v>
      </c>
      <c r="J67" s="5" t="s">
        <v>1293</v>
      </c>
      <c r="O67" s="13"/>
      <c r="P67" s="13"/>
      <c r="Q67" s="13"/>
      <c r="T67" s="9">
        <f>(0.035 + 0.05)/2</f>
        <v>4.2500000000000003E-2</v>
      </c>
    </row>
    <row r="68" spans="1:25" x14ac:dyDescent="0.2">
      <c r="A68" s="5">
        <v>2</v>
      </c>
      <c r="B68" s="6" t="s">
        <v>78</v>
      </c>
      <c r="C68" s="7" t="s">
        <v>48</v>
      </c>
      <c r="D68" s="7">
        <v>70110</v>
      </c>
      <c r="E68" s="5" t="s">
        <v>76</v>
      </c>
      <c r="G68" s="5" t="s">
        <v>77</v>
      </c>
      <c r="H68" s="8" t="s">
        <v>1302</v>
      </c>
      <c r="I68" s="5">
        <v>2025</v>
      </c>
      <c r="J68" s="5" t="s">
        <v>1295</v>
      </c>
      <c r="K68" s="9">
        <v>150</v>
      </c>
      <c r="L68" s="9">
        <v>3000</v>
      </c>
      <c r="M68" s="9">
        <f>(150 +2000)/2</f>
        <v>1075</v>
      </c>
      <c r="N68" s="10" t="s">
        <v>1303</v>
      </c>
    </row>
    <row r="69" spans="1:25" x14ac:dyDescent="0.2">
      <c r="A69" s="5">
        <v>2</v>
      </c>
      <c r="B69" s="6" t="s">
        <v>78</v>
      </c>
      <c r="C69" s="7" t="s">
        <v>48</v>
      </c>
      <c r="D69" s="7">
        <v>70110</v>
      </c>
      <c r="E69" s="5" t="s">
        <v>76</v>
      </c>
      <c r="G69" s="5" t="s">
        <v>77</v>
      </c>
      <c r="H69" s="5" t="s">
        <v>1304</v>
      </c>
      <c r="I69" s="5">
        <v>2022</v>
      </c>
      <c r="J69" s="5" t="s">
        <v>1305</v>
      </c>
      <c r="K69" s="9">
        <v>42</v>
      </c>
      <c r="L69" s="9">
        <v>137</v>
      </c>
      <c r="M69" s="9">
        <f>(42+47)/2</f>
        <v>44.5</v>
      </c>
      <c r="N69" s="10" t="s">
        <v>1306</v>
      </c>
      <c r="O69" s="13">
        <v>403</v>
      </c>
      <c r="P69" s="13">
        <v>1442</v>
      </c>
      <c r="Q69" s="13">
        <f>(172+312)/2</f>
        <v>242</v>
      </c>
    </row>
    <row r="70" spans="1:25" x14ac:dyDescent="0.2">
      <c r="A70" s="5">
        <v>2</v>
      </c>
      <c r="B70" s="6" t="s">
        <v>78</v>
      </c>
      <c r="C70" s="7" t="s">
        <v>48</v>
      </c>
      <c r="D70" s="7">
        <v>70110</v>
      </c>
      <c r="E70" s="5" t="s">
        <v>76</v>
      </c>
      <c r="G70" s="5" t="s">
        <v>77</v>
      </c>
      <c r="H70" s="8" t="s">
        <v>1307</v>
      </c>
      <c r="I70" s="5">
        <v>2023</v>
      </c>
      <c r="J70" s="5" t="s">
        <v>1293</v>
      </c>
      <c r="O70" s="13"/>
      <c r="P70" s="13"/>
      <c r="Q70" s="13"/>
      <c r="Y70" s="5" t="s">
        <v>1308</v>
      </c>
    </row>
    <row r="71" spans="1:25" x14ac:dyDescent="0.2">
      <c r="A71" s="5">
        <v>3</v>
      </c>
      <c r="B71" s="7" t="s">
        <v>142</v>
      </c>
      <c r="C71" s="7" t="s">
        <v>48</v>
      </c>
      <c r="D71" s="7">
        <v>70110</v>
      </c>
      <c r="E71" s="5" t="s">
        <v>76</v>
      </c>
      <c r="G71" s="5" t="s">
        <v>77</v>
      </c>
      <c r="H71" s="5" t="s">
        <v>1292</v>
      </c>
      <c r="I71" s="5">
        <v>2023</v>
      </c>
      <c r="J71" s="5" t="s">
        <v>1293</v>
      </c>
      <c r="K71" s="9">
        <v>1500</v>
      </c>
      <c r="L71" s="9">
        <v>1500</v>
      </c>
      <c r="O71" s="13"/>
      <c r="P71" s="13"/>
      <c r="Q71" s="13"/>
    </row>
    <row r="72" spans="1:25" x14ac:dyDescent="0.2">
      <c r="A72" s="5">
        <v>3</v>
      </c>
      <c r="B72" s="7" t="s">
        <v>142</v>
      </c>
      <c r="C72" s="7" t="s">
        <v>48</v>
      </c>
      <c r="D72" s="7">
        <v>70110</v>
      </c>
      <c r="E72" s="5" t="s">
        <v>76</v>
      </c>
      <c r="G72" s="5" t="s">
        <v>77</v>
      </c>
      <c r="H72" s="5" t="s">
        <v>1294</v>
      </c>
      <c r="I72" s="5">
        <v>2004</v>
      </c>
      <c r="J72" s="5" t="s">
        <v>1295</v>
      </c>
      <c r="K72" s="9">
        <v>2000</v>
      </c>
      <c r="L72" s="9">
        <v>2000</v>
      </c>
      <c r="O72" s="13"/>
      <c r="P72" s="13"/>
      <c r="Q72" s="13"/>
      <c r="Y72" s="5" t="s">
        <v>1296</v>
      </c>
    </row>
    <row r="73" spans="1:25" x14ac:dyDescent="0.2">
      <c r="A73" s="5">
        <v>3</v>
      </c>
      <c r="B73" s="7" t="s">
        <v>142</v>
      </c>
      <c r="C73" s="7" t="s">
        <v>48</v>
      </c>
      <c r="D73" s="7">
        <v>70110</v>
      </c>
      <c r="E73" s="5" t="s">
        <v>76</v>
      </c>
      <c r="G73" s="5" t="s">
        <v>77</v>
      </c>
      <c r="H73" s="8" t="s">
        <v>1297</v>
      </c>
      <c r="I73" s="5">
        <v>2019</v>
      </c>
      <c r="J73" s="5" t="s">
        <v>1295</v>
      </c>
      <c r="K73" s="9">
        <v>50</v>
      </c>
      <c r="L73" s="9">
        <v>400</v>
      </c>
      <c r="N73" s="10" t="s">
        <v>1298</v>
      </c>
      <c r="O73" s="13"/>
      <c r="P73" s="13"/>
      <c r="Q73" s="13"/>
    </row>
    <row r="74" spans="1:25" x14ac:dyDescent="0.2">
      <c r="A74" s="5">
        <v>3</v>
      </c>
      <c r="B74" s="7" t="s">
        <v>142</v>
      </c>
      <c r="C74" s="7" t="s">
        <v>48</v>
      </c>
      <c r="D74" s="7">
        <v>70110</v>
      </c>
      <c r="E74" s="5" t="s">
        <v>76</v>
      </c>
      <c r="G74" s="5" t="s">
        <v>77</v>
      </c>
      <c r="H74" s="5" t="s">
        <v>1299</v>
      </c>
      <c r="I74" s="5">
        <v>2005</v>
      </c>
      <c r="J74" s="5" t="s">
        <v>1293</v>
      </c>
      <c r="K74" s="9">
        <v>1500</v>
      </c>
      <c r="L74" s="9">
        <v>1500</v>
      </c>
      <c r="O74" s="13"/>
      <c r="P74" s="13"/>
      <c r="Q74" s="13"/>
      <c r="Y74" s="5" t="s">
        <v>1300</v>
      </c>
    </row>
    <row r="75" spans="1:25" x14ac:dyDescent="0.2">
      <c r="A75" s="5">
        <v>3</v>
      </c>
      <c r="B75" s="7" t="s">
        <v>142</v>
      </c>
      <c r="C75" s="7" t="s">
        <v>48</v>
      </c>
      <c r="D75" s="7">
        <v>70110</v>
      </c>
      <c r="E75" s="5" t="s">
        <v>76</v>
      </c>
      <c r="G75" s="5" t="s">
        <v>77</v>
      </c>
      <c r="H75" s="8" t="s">
        <v>1301</v>
      </c>
      <c r="I75" s="5">
        <v>2025</v>
      </c>
      <c r="J75" s="5" t="s">
        <v>1293</v>
      </c>
      <c r="O75" s="13"/>
      <c r="P75" s="13"/>
      <c r="Q75" s="13"/>
      <c r="T75" s="9">
        <f>(0.035 + 0.05)/2</f>
        <v>4.2500000000000003E-2</v>
      </c>
    </row>
    <row r="76" spans="1:25" x14ac:dyDescent="0.2">
      <c r="A76" s="5">
        <v>3</v>
      </c>
      <c r="B76" s="7" t="s">
        <v>142</v>
      </c>
      <c r="C76" s="7" t="s">
        <v>48</v>
      </c>
      <c r="D76" s="7">
        <v>70110</v>
      </c>
      <c r="E76" s="5" t="s">
        <v>76</v>
      </c>
      <c r="G76" s="5" t="s">
        <v>77</v>
      </c>
      <c r="H76" s="8" t="s">
        <v>1302</v>
      </c>
      <c r="I76" s="5">
        <v>2025</v>
      </c>
      <c r="J76" s="5" t="s">
        <v>1295</v>
      </c>
      <c r="K76" s="9">
        <v>150</v>
      </c>
      <c r="L76" s="9">
        <v>3000</v>
      </c>
      <c r="M76" s="9">
        <f>(150 +2000)/2</f>
        <v>1075</v>
      </c>
      <c r="N76" s="10" t="s">
        <v>1303</v>
      </c>
    </row>
    <row r="77" spans="1:25" x14ac:dyDescent="0.2">
      <c r="A77" s="5">
        <v>3</v>
      </c>
      <c r="B77" s="7" t="s">
        <v>142</v>
      </c>
      <c r="C77" s="7" t="s">
        <v>48</v>
      </c>
      <c r="D77" s="7">
        <v>70110</v>
      </c>
      <c r="E77" s="5" t="s">
        <v>76</v>
      </c>
      <c r="G77" s="5" t="s">
        <v>77</v>
      </c>
      <c r="H77" s="5" t="s">
        <v>1304</v>
      </c>
      <c r="I77" s="5">
        <v>2022</v>
      </c>
      <c r="J77" s="5" t="s">
        <v>1305</v>
      </c>
      <c r="K77" s="9">
        <v>42</v>
      </c>
      <c r="L77" s="9">
        <v>137</v>
      </c>
      <c r="M77" s="9">
        <f>(42+47)/2</f>
        <v>44.5</v>
      </c>
      <c r="N77" s="10" t="s">
        <v>1306</v>
      </c>
      <c r="O77" s="13">
        <v>403</v>
      </c>
      <c r="P77" s="13">
        <v>1442</v>
      </c>
      <c r="Q77" s="13">
        <f>(172+312)/2</f>
        <v>242</v>
      </c>
    </row>
    <row r="78" spans="1:25" x14ac:dyDescent="0.2">
      <c r="A78" s="5">
        <v>3</v>
      </c>
      <c r="B78" s="7" t="s">
        <v>142</v>
      </c>
      <c r="C78" s="7" t="s">
        <v>48</v>
      </c>
      <c r="D78" s="7">
        <v>70110</v>
      </c>
      <c r="E78" s="5" t="s">
        <v>76</v>
      </c>
      <c r="G78" s="5" t="s">
        <v>77</v>
      </c>
      <c r="H78" s="8" t="s">
        <v>1307</v>
      </c>
      <c r="I78" s="5">
        <v>2023</v>
      </c>
      <c r="J78" s="5" t="s">
        <v>1293</v>
      </c>
      <c r="O78" s="13"/>
      <c r="P78" s="13"/>
      <c r="Q78" s="13"/>
      <c r="Y78" s="5" t="s">
        <v>1308</v>
      </c>
    </row>
    <row r="79" spans="1:25" x14ac:dyDescent="0.2">
      <c r="A79" s="5">
        <v>3</v>
      </c>
      <c r="B79" s="6" t="s">
        <v>151</v>
      </c>
      <c r="C79" s="7" t="s">
        <v>48</v>
      </c>
      <c r="D79" s="7">
        <v>70111</v>
      </c>
      <c r="E79" s="5" t="s">
        <v>149</v>
      </c>
      <c r="G79" s="5" t="s">
        <v>150</v>
      </c>
      <c r="H79" s="5" t="s">
        <v>1309</v>
      </c>
      <c r="I79" s="5">
        <v>2005</v>
      </c>
      <c r="J79" s="5" t="s">
        <v>1293</v>
      </c>
      <c r="K79" s="9">
        <v>2000</v>
      </c>
      <c r="L79" s="9">
        <v>2000</v>
      </c>
      <c r="N79" s="10" t="s">
        <v>1310</v>
      </c>
      <c r="O79" s="13"/>
      <c r="P79" s="13"/>
      <c r="Q79" s="13"/>
    </row>
    <row r="80" spans="1:25" x14ac:dyDescent="0.2">
      <c r="A80" s="5">
        <v>3</v>
      </c>
      <c r="B80" s="6" t="s">
        <v>151</v>
      </c>
      <c r="C80" s="7" t="s">
        <v>48</v>
      </c>
      <c r="D80" s="7">
        <v>70111</v>
      </c>
      <c r="E80" s="5" t="s">
        <v>149</v>
      </c>
      <c r="G80" s="5" t="s">
        <v>150</v>
      </c>
      <c r="H80" s="5" t="s">
        <v>1311</v>
      </c>
      <c r="I80" s="5">
        <v>2011</v>
      </c>
      <c r="J80" s="5" t="s">
        <v>1293</v>
      </c>
      <c r="K80" s="9">
        <v>500</v>
      </c>
      <c r="L80" s="9">
        <v>2000</v>
      </c>
      <c r="N80" s="10" t="s">
        <v>1312</v>
      </c>
      <c r="O80" s="13"/>
      <c r="P80" s="13"/>
      <c r="Q80" s="13"/>
      <c r="Y80" s="5" t="s">
        <v>1313</v>
      </c>
    </row>
    <row r="81" spans="1:25" x14ac:dyDescent="0.2">
      <c r="A81" s="5">
        <v>3</v>
      </c>
      <c r="B81" s="6" t="s">
        <v>151</v>
      </c>
      <c r="C81" s="7" t="s">
        <v>48</v>
      </c>
      <c r="D81" s="7">
        <v>70111</v>
      </c>
      <c r="E81" s="5" t="s">
        <v>149</v>
      </c>
      <c r="G81" s="5" t="s">
        <v>150</v>
      </c>
      <c r="H81" s="5" t="s">
        <v>1314</v>
      </c>
      <c r="I81" s="5">
        <v>2014</v>
      </c>
      <c r="J81" s="5" t="s">
        <v>1293</v>
      </c>
      <c r="K81" s="9">
        <v>200</v>
      </c>
      <c r="L81" s="9">
        <v>300</v>
      </c>
      <c r="N81" s="10" t="s">
        <v>1315</v>
      </c>
      <c r="O81" s="13"/>
      <c r="P81" s="13"/>
      <c r="Q81" s="13"/>
      <c r="Y81" s="5" t="s">
        <v>1316</v>
      </c>
    </row>
    <row r="82" spans="1:25" x14ac:dyDescent="0.2">
      <c r="A82" s="5">
        <v>3</v>
      </c>
      <c r="B82" s="6" t="s">
        <v>151</v>
      </c>
      <c r="C82" s="7" t="s">
        <v>48</v>
      </c>
      <c r="D82" s="7">
        <v>70111</v>
      </c>
      <c r="E82" s="5" t="s">
        <v>149</v>
      </c>
      <c r="G82" s="5" t="s">
        <v>150</v>
      </c>
      <c r="H82" s="8" t="s">
        <v>1317</v>
      </c>
      <c r="I82" s="5">
        <v>2025</v>
      </c>
      <c r="J82" s="5" t="s">
        <v>1293</v>
      </c>
      <c r="O82" s="13"/>
      <c r="P82" s="13"/>
      <c r="Q82" s="13"/>
      <c r="T82" s="9">
        <v>0.05</v>
      </c>
    </row>
    <row r="83" spans="1:25" x14ac:dyDescent="0.2">
      <c r="A83" s="5">
        <v>3</v>
      </c>
      <c r="B83" s="6" t="s">
        <v>151</v>
      </c>
      <c r="C83" s="7" t="s">
        <v>48</v>
      </c>
      <c r="D83" s="7">
        <v>70111</v>
      </c>
      <c r="E83" s="5" t="s">
        <v>149</v>
      </c>
      <c r="G83" s="5" t="s">
        <v>150</v>
      </c>
      <c r="H83" s="5" t="s">
        <v>1318</v>
      </c>
      <c r="I83" s="5">
        <v>2024</v>
      </c>
      <c r="J83" s="5" t="s">
        <v>1295</v>
      </c>
      <c r="K83" s="9">
        <v>1000</v>
      </c>
      <c r="L83" s="9">
        <v>4000</v>
      </c>
      <c r="M83" s="9">
        <f>(1000+1500)/2</f>
        <v>1250</v>
      </c>
      <c r="N83" s="10" t="s">
        <v>1319</v>
      </c>
      <c r="O83" s="13"/>
      <c r="P83" s="13"/>
      <c r="Q83" s="13"/>
    </row>
    <row r="84" spans="1:25" x14ac:dyDescent="0.2">
      <c r="A84" s="5">
        <v>3</v>
      </c>
      <c r="B84" s="6" t="s">
        <v>151</v>
      </c>
      <c r="C84" s="7" t="s">
        <v>48</v>
      </c>
      <c r="D84" s="7">
        <v>70111</v>
      </c>
      <c r="E84" s="5" t="s">
        <v>149</v>
      </c>
      <c r="G84" s="5" t="s">
        <v>150</v>
      </c>
      <c r="H84" s="5" t="s">
        <v>1320</v>
      </c>
      <c r="I84" s="5">
        <v>2008</v>
      </c>
      <c r="J84" s="5" t="s">
        <v>1321</v>
      </c>
      <c r="K84" s="9">
        <v>122</v>
      </c>
      <c r="L84" s="9">
        <v>1300</v>
      </c>
      <c r="M84" s="9">
        <f>(161+172)/2</f>
        <v>166.5</v>
      </c>
      <c r="N84" s="10" t="s">
        <v>1322</v>
      </c>
      <c r="O84" s="15"/>
      <c r="P84" s="15"/>
      <c r="Q84" s="15"/>
    </row>
    <row r="85" spans="1:25" x14ac:dyDescent="0.2">
      <c r="A85" s="5">
        <v>3</v>
      </c>
      <c r="B85" s="6" t="s">
        <v>151</v>
      </c>
      <c r="C85" s="7" t="s">
        <v>48</v>
      </c>
      <c r="D85" s="7">
        <v>70111</v>
      </c>
      <c r="E85" s="5" t="s">
        <v>149</v>
      </c>
      <c r="G85" s="5" t="s">
        <v>150</v>
      </c>
      <c r="H85" s="5" t="s">
        <v>1323</v>
      </c>
      <c r="I85" s="5">
        <v>1980</v>
      </c>
      <c r="J85" s="5" t="s">
        <v>1324</v>
      </c>
      <c r="K85" s="9">
        <v>18.7</v>
      </c>
      <c r="L85" s="9">
        <v>228</v>
      </c>
      <c r="M85" s="9">
        <f>(18.7 + 63.8)/2</f>
        <v>41.25</v>
      </c>
      <c r="N85" s="10" t="s">
        <v>1325</v>
      </c>
    </row>
    <row r="86" spans="1:25" x14ac:dyDescent="0.2">
      <c r="A86" s="5">
        <v>3</v>
      </c>
      <c r="B86" s="6" t="s">
        <v>151</v>
      </c>
      <c r="C86" s="7" t="s">
        <v>48</v>
      </c>
      <c r="D86" s="7">
        <v>70111</v>
      </c>
      <c r="E86" s="5" t="s">
        <v>149</v>
      </c>
      <c r="G86" s="5" t="s">
        <v>150</v>
      </c>
      <c r="H86" s="5" t="s">
        <v>1326</v>
      </c>
      <c r="I86" s="5">
        <v>2024</v>
      </c>
      <c r="J86" s="5" t="s">
        <v>1295</v>
      </c>
      <c r="K86" s="9">
        <v>10</v>
      </c>
      <c r="L86" s="9">
        <v>2000</v>
      </c>
      <c r="N86" s="10" t="s">
        <v>1327</v>
      </c>
    </row>
    <row r="87" spans="1:25" x14ac:dyDescent="0.2">
      <c r="A87" s="5">
        <v>3</v>
      </c>
      <c r="B87" s="6" t="s">
        <v>151</v>
      </c>
      <c r="C87" s="7" t="s">
        <v>48</v>
      </c>
      <c r="D87" s="7">
        <v>70111</v>
      </c>
      <c r="E87" s="5" t="s">
        <v>149</v>
      </c>
      <c r="G87" s="5" t="s">
        <v>150</v>
      </c>
      <c r="H87" s="5" t="s">
        <v>1294</v>
      </c>
      <c r="I87" s="5">
        <v>2004</v>
      </c>
      <c r="J87" s="5" t="s">
        <v>1295</v>
      </c>
      <c r="K87" s="9">
        <v>4000</v>
      </c>
      <c r="L87" s="9">
        <v>4000</v>
      </c>
      <c r="O87" s="13"/>
      <c r="P87" s="13"/>
      <c r="Q87" s="13"/>
    </row>
    <row r="88" spans="1:25" x14ac:dyDescent="0.2">
      <c r="A88" s="5">
        <v>3</v>
      </c>
      <c r="B88" s="6" t="s">
        <v>151</v>
      </c>
      <c r="C88" s="7" t="s">
        <v>48</v>
      </c>
      <c r="D88" s="7">
        <v>70111</v>
      </c>
      <c r="E88" s="5" t="s">
        <v>149</v>
      </c>
      <c r="G88" s="5" t="s">
        <v>150</v>
      </c>
      <c r="H88" s="8" t="s">
        <v>1328</v>
      </c>
      <c r="I88" s="5">
        <v>2023</v>
      </c>
      <c r="J88" s="5" t="s">
        <v>1290</v>
      </c>
      <c r="K88" s="9">
        <v>193</v>
      </c>
      <c r="L88" s="9">
        <v>313</v>
      </c>
      <c r="O88" s="13">
        <v>2330</v>
      </c>
      <c r="P88" s="13">
        <v>2330</v>
      </c>
      <c r="Q88" s="13"/>
    </row>
    <row r="89" spans="1:25" x14ac:dyDescent="0.2">
      <c r="A89" s="5">
        <v>26</v>
      </c>
      <c r="B89" s="6" t="s">
        <v>1231</v>
      </c>
      <c r="C89" s="7" t="s">
        <v>48</v>
      </c>
      <c r="D89" s="7">
        <v>70111</v>
      </c>
      <c r="E89" s="5" t="s">
        <v>149</v>
      </c>
      <c r="G89" s="5" t="s">
        <v>150</v>
      </c>
      <c r="H89" s="5" t="s">
        <v>1309</v>
      </c>
      <c r="I89" s="5">
        <v>2005</v>
      </c>
      <c r="J89" s="5" t="s">
        <v>1293</v>
      </c>
      <c r="K89" s="9">
        <v>2000</v>
      </c>
      <c r="L89" s="9">
        <v>2000</v>
      </c>
      <c r="N89" s="10" t="s">
        <v>1310</v>
      </c>
      <c r="O89" s="13"/>
      <c r="P89" s="13"/>
      <c r="Q89" s="13"/>
    </row>
    <row r="90" spans="1:25" x14ac:dyDescent="0.2">
      <c r="A90" s="5">
        <v>26</v>
      </c>
      <c r="B90" s="6" t="s">
        <v>1231</v>
      </c>
      <c r="C90" s="7" t="s">
        <v>48</v>
      </c>
      <c r="D90" s="7">
        <v>70111</v>
      </c>
      <c r="E90" s="5" t="s">
        <v>149</v>
      </c>
      <c r="G90" s="5" t="s">
        <v>150</v>
      </c>
      <c r="H90" s="5" t="s">
        <v>1311</v>
      </c>
      <c r="I90" s="5">
        <v>2011</v>
      </c>
      <c r="J90" s="5" t="s">
        <v>1293</v>
      </c>
      <c r="K90" s="9">
        <v>500</v>
      </c>
      <c r="L90" s="9">
        <v>2000</v>
      </c>
      <c r="N90" s="10" t="s">
        <v>1312</v>
      </c>
      <c r="O90" s="13"/>
      <c r="P90" s="13"/>
      <c r="Q90" s="13"/>
      <c r="Y90" s="5" t="s">
        <v>1313</v>
      </c>
    </row>
    <row r="91" spans="1:25" x14ac:dyDescent="0.2">
      <c r="A91" s="5">
        <v>26</v>
      </c>
      <c r="B91" s="6" t="s">
        <v>1231</v>
      </c>
      <c r="C91" s="7" t="s">
        <v>48</v>
      </c>
      <c r="D91" s="7">
        <v>70111</v>
      </c>
      <c r="E91" s="5" t="s">
        <v>149</v>
      </c>
      <c r="G91" s="5" t="s">
        <v>150</v>
      </c>
      <c r="H91" s="5" t="s">
        <v>1314</v>
      </c>
      <c r="I91" s="5">
        <v>2014</v>
      </c>
      <c r="J91" s="5" t="s">
        <v>1293</v>
      </c>
      <c r="K91" s="9">
        <v>200</v>
      </c>
      <c r="L91" s="9">
        <v>300</v>
      </c>
      <c r="N91" s="10" t="s">
        <v>1315</v>
      </c>
      <c r="O91" s="13"/>
      <c r="P91" s="13"/>
      <c r="Q91" s="13"/>
      <c r="Y91" s="5" t="s">
        <v>1316</v>
      </c>
    </row>
    <row r="92" spans="1:25" x14ac:dyDescent="0.2">
      <c r="A92" s="5">
        <v>26</v>
      </c>
      <c r="B92" s="6" t="s">
        <v>1231</v>
      </c>
      <c r="C92" s="7" t="s">
        <v>48</v>
      </c>
      <c r="D92" s="7">
        <v>70111</v>
      </c>
      <c r="E92" s="5" t="s">
        <v>149</v>
      </c>
      <c r="G92" s="5" t="s">
        <v>150</v>
      </c>
      <c r="H92" s="8" t="s">
        <v>1317</v>
      </c>
      <c r="I92" s="5">
        <v>2025</v>
      </c>
      <c r="J92" s="5" t="s">
        <v>1293</v>
      </c>
      <c r="O92" s="13"/>
      <c r="P92" s="13"/>
      <c r="Q92" s="13"/>
      <c r="T92" s="9">
        <v>0.05</v>
      </c>
    </row>
    <row r="93" spans="1:25" x14ac:dyDescent="0.2">
      <c r="A93" s="5">
        <v>26</v>
      </c>
      <c r="B93" s="6" t="s">
        <v>1231</v>
      </c>
      <c r="C93" s="7" t="s">
        <v>48</v>
      </c>
      <c r="D93" s="7">
        <v>70111</v>
      </c>
      <c r="E93" s="5" t="s">
        <v>149</v>
      </c>
      <c r="G93" s="5" t="s">
        <v>150</v>
      </c>
      <c r="H93" s="5" t="s">
        <v>1318</v>
      </c>
      <c r="I93" s="5">
        <v>2024</v>
      </c>
      <c r="J93" s="5" t="s">
        <v>1295</v>
      </c>
      <c r="K93" s="9">
        <v>1000</v>
      </c>
      <c r="L93" s="9">
        <v>4000</v>
      </c>
      <c r="M93" s="9">
        <f>(1000+1500)/2</f>
        <v>1250</v>
      </c>
      <c r="N93" s="10" t="s">
        <v>1319</v>
      </c>
      <c r="O93" s="13"/>
      <c r="P93" s="13"/>
      <c r="Q93" s="13"/>
    </row>
    <row r="94" spans="1:25" x14ac:dyDescent="0.2">
      <c r="A94" s="5">
        <v>26</v>
      </c>
      <c r="B94" s="6" t="s">
        <v>1231</v>
      </c>
      <c r="C94" s="7" t="s">
        <v>48</v>
      </c>
      <c r="D94" s="7">
        <v>70111</v>
      </c>
      <c r="E94" s="5" t="s">
        <v>149</v>
      </c>
      <c r="G94" s="5" t="s">
        <v>150</v>
      </c>
      <c r="H94" s="5" t="s">
        <v>1320</v>
      </c>
      <c r="I94" s="5">
        <v>2008</v>
      </c>
      <c r="J94" s="5" t="s">
        <v>1321</v>
      </c>
      <c r="K94" s="9">
        <v>122</v>
      </c>
      <c r="L94" s="9">
        <v>1300</v>
      </c>
      <c r="M94" s="9">
        <f>(161+172)/2</f>
        <v>166.5</v>
      </c>
      <c r="N94" s="10" t="s">
        <v>1322</v>
      </c>
      <c r="O94" s="15"/>
      <c r="P94" s="15"/>
      <c r="Q94" s="15"/>
    </row>
    <row r="95" spans="1:25" x14ac:dyDescent="0.2">
      <c r="A95" s="5">
        <v>26</v>
      </c>
      <c r="B95" s="6" t="s">
        <v>1231</v>
      </c>
      <c r="C95" s="7" t="s">
        <v>48</v>
      </c>
      <c r="D95" s="7">
        <v>70111</v>
      </c>
      <c r="E95" s="5" t="s">
        <v>149</v>
      </c>
      <c r="G95" s="5" t="s">
        <v>150</v>
      </c>
      <c r="H95" s="5" t="s">
        <v>1323</v>
      </c>
      <c r="I95" s="5">
        <v>1980</v>
      </c>
      <c r="J95" s="5" t="s">
        <v>1324</v>
      </c>
      <c r="K95" s="9">
        <v>18.7</v>
      </c>
      <c r="L95" s="9">
        <v>228</v>
      </c>
      <c r="M95" s="9">
        <f>(18.7 + 63.8)/2</f>
        <v>41.25</v>
      </c>
      <c r="N95" s="10" t="s">
        <v>1325</v>
      </c>
    </row>
    <row r="96" spans="1:25" x14ac:dyDescent="0.2">
      <c r="A96" s="5">
        <v>26</v>
      </c>
      <c r="B96" s="6" t="s">
        <v>1231</v>
      </c>
      <c r="C96" s="7" t="s">
        <v>48</v>
      </c>
      <c r="D96" s="7">
        <v>70111</v>
      </c>
      <c r="E96" s="5" t="s">
        <v>149</v>
      </c>
      <c r="G96" s="5" t="s">
        <v>150</v>
      </c>
      <c r="H96" s="5" t="s">
        <v>1326</v>
      </c>
      <c r="I96" s="5">
        <v>2024</v>
      </c>
      <c r="J96" s="5" t="s">
        <v>1295</v>
      </c>
      <c r="K96" s="9">
        <v>10</v>
      </c>
      <c r="L96" s="9">
        <v>2000</v>
      </c>
      <c r="N96" s="10" t="s">
        <v>1327</v>
      </c>
    </row>
    <row r="97" spans="1:25" x14ac:dyDescent="0.2">
      <c r="A97" s="5">
        <v>26</v>
      </c>
      <c r="B97" s="6" t="s">
        <v>1231</v>
      </c>
      <c r="C97" s="7" t="s">
        <v>48</v>
      </c>
      <c r="D97" s="7">
        <v>70111</v>
      </c>
      <c r="E97" s="5" t="s">
        <v>149</v>
      </c>
      <c r="G97" s="5" t="s">
        <v>150</v>
      </c>
      <c r="H97" s="5" t="s">
        <v>1294</v>
      </c>
      <c r="I97" s="5">
        <v>2004</v>
      </c>
      <c r="J97" s="5" t="s">
        <v>1295</v>
      </c>
      <c r="K97" s="9">
        <v>4000</v>
      </c>
      <c r="L97" s="9">
        <v>4000</v>
      </c>
      <c r="O97" s="13"/>
      <c r="P97" s="13"/>
      <c r="Q97" s="13"/>
    </row>
    <row r="98" spans="1:25" x14ac:dyDescent="0.2">
      <c r="A98" s="5">
        <v>26</v>
      </c>
      <c r="B98" s="6" t="s">
        <v>1231</v>
      </c>
      <c r="C98" s="7" t="s">
        <v>48</v>
      </c>
      <c r="D98" s="7">
        <v>70111</v>
      </c>
      <c r="E98" s="5" t="s">
        <v>149</v>
      </c>
      <c r="G98" s="5" t="s">
        <v>150</v>
      </c>
      <c r="H98" s="8" t="s">
        <v>1328</v>
      </c>
      <c r="I98" s="5">
        <v>2023</v>
      </c>
      <c r="J98" s="5" t="s">
        <v>1290</v>
      </c>
      <c r="K98" s="9">
        <v>193</v>
      </c>
      <c r="L98" s="9">
        <v>313</v>
      </c>
      <c r="O98" s="13">
        <v>2330</v>
      </c>
      <c r="P98" s="13">
        <v>2330</v>
      </c>
      <c r="Q98" s="13"/>
    </row>
    <row r="99" spans="1:25" x14ac:dyDescent="0.2">
      <c r="A99" s="5">
        <v>5</v>
      </c>
      <c r="B99" s="6">
        <v>26.100999999999999</v>
      </c>
      <c r="C99" s="7" t="s">
        <v>48</v>
      </c>
      <c r="D99" s="7">
        <v>70113</v>
      </c>
      <c r="E99" s="5" t="s">
        <v>295</v>
      </c>
      <c r="G99" s="5" t="s">
        <v>296</v>
      </c>
      <c r="H99" s="14" t="s">
        <v>1294</v>
      </c>
      <c r="I99" s="5">
        <v>2004</v>
      </c>
      <c r="J99" s="5" t="s">
        <v>1295</v>
      </c>
      <c r="K99" s="9">
        <v>200</v>
      </c>
      <c r="L99" s="9">
        <v>2000</v>
      </c>
      <c r="N99" s="10" t="s">
        <v>1329</v>
      </c>
      <c r="X99" s="5" t="s">
        <v>1330</v>
      </c>
      <c r="Y99" s="5" t="s">
        <v>1331</v>
      </c>
    </row>
    <row r="100" spans="1:25" x14ac:dyDescent="0.2">
      <c r="A100" s="5">
        <v>5</v>
      </c>
      <c r="B100" s="6">
        <v>26.100999999999999</v>
      </c>
      <c r="C100" s="7" t="s">
        <v>48</v>
      </c>
      <c r="D100" s="7">
        <v>70113</v>
      </c>
      <c r="E100" s="5" t="s">
        <v>295</v>
      </c>
      <c r="G100" s="5" t="s">
        <v>296</v>
      </c>
      <c r="H100" s="14" t="s">
        <v>1332</v>
      </c>
      <c r="I100" s="5">
        <v>2024</v>
      </c>
      <c r="J100" s="5" t="s">
        <v>1293</v>
      </c>
      <c r="K100" s="9">
        <v>100</v>
      </c>
      <c r="L100" s="9">
        <v>3000</v>
      </c>
      <c r="N100" s="10" t="s">
        <v>1333</v>
      </c>
      <c r="T100" s="9">
        <f>(0.078 + 0.065)/2</f>
        <v>7.1500000000000008E-2</v>
      </c>
      <c r="X100" s="5" t="s">
        <v>1334</v>
      </c>
    </row>
    <row r="101" spans="1:25" x14ac:dyDescent="0.2">
      <c r="A101" s="5">
        <v>5</v>
      </c>
      <c r="B101" s="6">
        <v>26.100999999999999</v>
      </c>
      <c r="C101" s="7" t="s">
        <v>48</v>
      </c>
      <c r="D101" s="7">
        <v>70113</v>
      </c>
      <c r="E101" s="5" t="s">
        <v>295</v>
      </c>
      <c r="G101" s="5" t="s">
        <v>296</v>
      </c>
      <c r="H101" s="14" t="s">
        <v>1335</v>
      </c>
      <c r="I101" s="5">
        <v>2012</v>
      </c>
      <c r="J101" s="5" t="s">
        <v>1336</v>
      </c>
      <c r="K101" s="9">
        <v>200</v>
      </c>
      <c r="L101" s="9">
        <v>2000</v>
      </c>
      <c r="N101" s="10" t="s">
        <v>1337</v>
      </c>
      <c r="O101" s="13">
        <v>500</v>
      </c>
      <c r="P101" s="13">
        <v>4500</v>
      </c>
      <c r="Q101" s="13"/>
      <c r="R101" s="12" t="s">
        <v>299</v>
      </c>
      <c r="X101" s="5" t="s">
        <v>1338</v>
      </c>
    </row>
    <row r="102" spans="1:25" x14ac:dyDescent="0.2">
      <c r="A102" s="5">
        <v>5</v>
      </c>
      <c r="B102" s="6">
        <v>26.100999999999999</v>
      </c>
      <c r="C102" s="7" t="s">
        <v>48</v>
      </c>
      <c r="D102" s="7">
        <v>70113</v>
      </c>
      <c r="E102" s="5" t="s">
        <v>295</v>
      </c>
      <c r="G102" s="5" t="s">
        <v>296</v>
      </c>
      <c r="H102" s="14" t="s">
        <v>1328</v>
      </c>
      <c r="I102" s="5">
        <v>2023</v>
      </c>
      <c r="J102" s="5" t="s">
        <v>1290</v>
      </c>
      <c r="K102" s="9">
        <v>15</v>
      </c>
      <c r="L102" s="9">
        <v>3621</v>
      </c>
      <c r="O102" s="13">
        <v>50</v>
      </c>
      <c r="P102" s="13">
        <v>50</v>
      </c>
      <c r="Q102" s="13"/>
    </row>
    <row r="103" spans="1:25" x14ac:dyDescent="0.2">
      <c r="A103" s="5">
        <v>26</v>
      </c>
      <c r="B103" s="6" t="s">
        <v>1232</v>
      </c>
      <c r="C103" s="7" t="s">
        <v>48</v>
      </c>
      <c r="D103" s="7">
        <v>70113</v>
      </c>
      <c r="E103" s="5" t="s">
        <v>295</v>
      </c>
      <c r="G103" s="5" t="s">
        <v>296</v>
      </c>
      <c r="H103" s="14" t="s">
        <v>1294</v>
      </c>
      <c r="I103" s="5">
        <v>2004</v>
      </c>
      <c r="J103" s="5" t="s">
        <v>1295</v>
      </c>
      <c r="K103" s="9">
        <v>200</v>
      </c>
      <c r="L103" s="9">
        <v>2000</v>
      </c>
      <c r="N103" s="10" t="s">
        <v>1329</v>
      </c>
      <c r="X103" s="5" t="s">
        <v>1330</v>
      </c>
      <c r="Y103" s="5" t="s">
        <v>1331</v>
      </c>
    </row>
    <row r="104" spans="1:25" x14ac:dyDescent="0.2">
      <c r="A104" s="5">
        <v>26</v>
      </c>
      <c r="B104" s="6" t="s">
        <v>1232</v>
      </c>
      <c r="C104" s="7" t="s">
        <v>48</v>
      </c>
      <c r="D104" s="7">
        <v>70113</v>
      </c>
      <c r="E104" s="5" t="s">
        <v>295</v>
      </c>
      <c r="G104" s="5" t="s">
        <v>296</v>
      </c>
      <c r="H104" s="14" t="s">
        <v>1332</v>
      </c>
      <c r="I104" s="5">
        <v>2024</v>
      </c>
      <c r="J104" s="5" t="s">
        <v>1293</v>
      </c>
      <c r="K104" s="9">
        <v>100</v>
      </c>
      <c r="L104" s="9">
        <v>3000</v>
      </c>
      <c r="N104" s="10" t="s">
        <v>1333</v>
      </c>
      <c r="T104" s="9">
        <f>(0.078 + 0.065)/2</f>
        <v>7.1500000000000008E-2</v>
      </c>
      <c r="X104" s="5" t="s">
        <v>1334</v>
      </c>
    </row>
    <row r="105" spans="1:25" x14ac:dyDescent="0.2">
      <c r="A105" s="5">
        <v>26</v>
      </c>
      <c r="B105" s="6" t="s">
        <v>1232</v>
      </c>
      <c r="C105" s="7" t="s">
        <v>48</v>
      </c>
      <c r="D105" s="7">
        <v>70113</v>
      </c>
      <c r="E105" s="5" t="s">
        <v>295</v>
      </c>
      <c r="G105" s="5" t="s">
        <v>296</v>
      </c>
      <c r="H105" s="14" t="s">
        <v>1335</v>
      </c>
      <c r="I105" s="5">
        <v>2012</v>
      </c>
      <c r="J105" s="5" t="s">
        <v>1336</v>
      </c>
      <c r="K105" s="9">
        <v>200</v>
      </c>
      <c r="L105" s="9">
        <v>2000</v>
      </c>
      <c r="N105" s="10" t="s">
        <v>1337</v>
      </c>
      <c r="O105" s="13">
        <v>500</v>
      </c>
      <c r="P105" s="13">
        <v>4500</v>
      </c>
      <c r="Q105" s="13"/>
      <c r="R105" s="12" t="s">
        <v>299</v>
      </c>
      <c r="X105" s="5" t="s">
        <v>1338</v>
      </c>
    </row>
    <row r="106" spans="1:25" x14ac:dyDescent="0.2">
      <c r="A106" s="5">
        <v>26</v>
      </c>
      <c r="B106" s="6" t="s">
        <v>1232</v>
      </c>
      <c r="C106" s="7" t="s">
        <v>48</v>
      </c>
      <c r="D106" s="7">
        <v>70113</v>
      </c>
      <c r="E106" s="5" t="s">
        <v>295</v>
      </c>
      <c r="G106" s="5" t="s">
        <v>296</v>
      </c>
      <c r="H106" s="14" t="s">
        <v>1328</v>
      </c>
      <c r="I106" s="5">
        <v>2023</v>
      </c>
      <c r="J106" s="5" t="s">
        <v>1290</v>
      </c>
      <c r="K106" s="9">
        <v>15</v>
      </c>
      <c r="L106" s="9">
        <v>3621</v>
      </c>
      <c r="O106" s="13">
        <v>50</v>
      </c>
      <c r="P106" s="13">
        <v>50</v>
      </c>
      <c r="Q106" s="13"/>
    </row>
    <row r="107" spans="1:25" x14ac:dyDescent="0.2">
      <c r="A107" s="5">
        <v>3</v>
      </c>
      <c r="B107" s="6">
        <v>26</v>
      </c>
      <c r="C107" s="7" t="s">
        <v>48</v>
      </c>
      <c r="D107" s="7">
        <v>70114</v>
      </c>
      <c r="E107" s="5" t="s">
        <v>161</v>
      </c>
      <c r="G107" s="5" t="s">
        <v>162</v>
      </c>
      <c r="H107" s="5" t="s">
        <v>1339</v>
      </c>
      <c r="I107" s="5">
        <v>2010</v>
      </c>
      <c r="J107" s="5" t="s">
        <v>1293</v>
      </c>
      <c r="K107" s="9">
        <v>2000</v>
      </c>
      <c r="L107" s="9">
        <v>2000</v>
      </c>
      <c r="N107" s="10" t="s">
        <v>1340</v>
      </c>
      <c r="O107" s="13"/>
      <c r="P107" s="13"/>
      <c r="Q107" s="13"/>
      <c r="Y107" s="5" t="s">
        <v>1341</v>
      </c>
    </row>
    <row r="108" spans="1:25" x14ac:dyDescent="0.2">
      <c r="A108" s="5">
        <v>3</v>
      </c>
      <c r="B108" s="6">
        <v>26</v>
      </c>
      <c r="C108" s="7" t="s">
        <v>48</v>
      </c>
      <c r="D108" s="7">
        <v>70114</v>
      </c>
      <c r="E108" s="5" t="s">
        <v>161</v>
      </c>
      <c r="G108" s="5" t="s">
        <v>162</v>
      </c>
      <c r="H108" s="5" t="s">
        <v>1342</v>
      </c>
      <c r="I108" s="5">
        <v>2012</v>
      </c>
      <c r="J108" s="5" t="s">
        <v>1293</v>
      </c>
      <c r="K108" s="9">
        <v>100</v>
      </c>
      <c r="L108" s="9">
        <v>5000</v>
      </c>
      <c r="M108" s="9">
        <v>700</v>
      </c>
      <c r="N108" s="10" t="s">
        <v>1343</v>
      </c>
    </row>
    <row r="109" spans="1:25" x14ac:dyDescent="0.2">
      <c r="A109" s="5">
        <v>3</v>
      </c>
      <c r="B109" s="6">
        <v>26</v>
      </c>
      <c r="C109" s="7" t="s">
        <v>48</v>
      </c>
      <c r="D109" s="7">
        <v>70114</v>
      </c>
      <c r="E109" s="5" t="s">
        <v>161</v>
      </c>
      <c r="G109" s="5" t="s">
        <v>162</v>
      </c>
      <c r="H109" s="5" t="s">
        <v>1344</v>
      </c>
      <c r="I109" s="5">
        <v>2024</v>
      </c>
      <c r="J109" s="5" t="s">
        <v>1295</v>
      </c>
      <c r="K109" s="9">
        <v>240</v>
      </c>
      <c r="L109" s="9">
        <v>5000</v>
      </c>
      <c r="M109" s="9">
        <f>(1000+3000)/2</f>
        <v>2000</v>
      </c>
      <c r="N109" s="10" t="s">
        <v>1345</v>
      </c>
    </row>
    <row r="110" spans="1:25" x14ac:dyDescent="0.2">
      <c r="A110" s="5">
        <v>3</v>
      </c>
      <c r="B110" s="6">
        <v>26</v>
      </c>
      <c r="C110" s="7" t="s">
        <v>48</v>
      </c>
      <c r="D110" s="7">
        <v>70114</v>
      </c>
      <c r="E110" s="5" t="s">
        <v>161</v>
      </c>
      <c r="G110" s="5" t="s">
        <v>162</v>
      </c>
      <c r="H110" s="8" t="s">
        <v>1346</v>
      </c>
      <c r="I110" s="5">
        <v>2025</v>
      </c>
      <c r="J110" s="5" t="s">
        <v>1293</v>
      </c>
      <c r="T110" s="9">
        <v>0.06</v>
      </c>
    </row>
    <row r="111" spans="1:25" x14ac:dyDescent="0.2">
      <c r="A111" s="5">
        <v>3</v>
      </c>
      <c r="B111" s="6">
        <v>26</v>
      </c>
      <c r="C111" s="7" t="s">
        <v>48</v>
      </c>
      <c r="D111" s="7">
        <v>70114</v>
      </c>
      <c r="E111" s="5" t="s">
        <v>161</v>
      </c>
      <c r="G111" s="5" t="s">
        <v>162</v>
      </c>
      <c r="H111" s="8" t="s">
        <v>1294</v>
      </c>
      <c r="I111" s="5">
        <v>2004</v>
      </c>
      <c r="J111" s="5" t="s">
        <v>1295</v>
      </c>
      <c r="K111" s="9">
        <v>2000</v>
      </c>
      <c r="L111" s="9">
        <v>2000</v>
      </c>
      <c r="N111" s="10" t="s">
        <v>1347</v>
      </c>
      <c r="O111" s="13"/>
      <c r="P111" s="13"/>
      <c r="Q111" s="13"/>
      <c r="R111" s="12" t="s">
        <v>165</v>
      </c>
    </row>
    <row r="112" spans="1:25" x14ac:dyDescent="0.2">
      <c r="A112" s="5">
        <v>3</v>
      </c>
      <c r="B112" s="6">
        <v>26</v>
      </c>
      <c r="C112" s="7" t="s">
        <v>48</v>
      </c>
      <c r="D112" s="7">
        <v>70114</v>
      </c>
      <c r="E112" s="5" t="s">
        <v>161</v>
      </c>
      <c r="G112" s="5" t="s">
        <v>162</v>
      </c>
      <c r="H112" s="5" t="s">
        <v>1348</v>
      </c>
      <c r="I112" s="5">
        <v>2024</v>
      </c>
      <c r="J112" s="5" t="s">
        <v>1293</v>
      </c>
      <c r="K112" s="9">
        <v>38.6</v>
      </c>
      <c r="L112" s="9">
        <v>48.6</v>
      </c>
      <c r="M112" s="9">
        <f>(38.6 + 48.6) /2</f>
        <v>43.6</v>
      </c>
      <c r="O112" s="13">
        <v>2700</v>
      </c>
      <c r="P112" s="13">
        <v>47000</v>
      </c>
      <c r="Q112" s="13"/>
    </row>
    <row r="113" spans="1:25" x14ac:dyDescent="0.2">
      <c r="A113" s="5">
        <v>3</v>
      </c>
      <c r="B113" s="6">
        <v>26</v>
      </c>
      <c r="C113" s="7" t="s">
        <v>48</v>
      </c>
      <c r="D113" s="7">
        <v>70114</v>
      </c>
      <c r="E113" s="5" t="s">
        <v>161</v>
      </c>
      <c r="G113" s="5" t="s">
        <v>162</v>
      </c>
      <c r="H113" s="5" t="s">
        <v>1349</v>
      </c>
      <c r="I113" s="5">
        <v>2000</v>
      </c>
      <c r="J113" s="5" t="s">
        <v>1305</v>
      </c>
      <c r="K113" s="9">
        <v>125</v>
      </c>
      <c r="L113" s="9">
        <v>1201</v>
      </c>
      <c r="N113" s="10" t="s">
        <v>1350</v>
      </c>
    </row>
    <row r="114" spans="1:25" x14ac:dyDescent="0.2">
      <c r="A114" s="5">
        <v>3</v>
      </c>
      <c r="B114" s="6">
        <v>26</v>
      </c>
      <c r="C114" s="7" t="s">
        <v>48</v>
      </c>
      <c r="D114" s="7">
        <v>70114</v>
      </c>
      <c r="E114" s="5" t="s">
        <v>161</v>
      </c>
      <c r="G114" s="5" t="s">
        <v>162</v>
      </c>
      <c r="H114" s="8" t="s">
        <v>1307</v>
      </c>
      <c r="I114" s="5">
        <v>2023</v>
      </c>
      <c r="J114" s="5" t="s">
        <v>1293</v>
      </c>
      <c r="X114" s="5" t="s">
        <v>166</v>
      </c>
    </row>
    <row r="115" spans="1:25" x14ac:dyDescent="0.2">
      <c r="A115" s="5">
        <v>3</v>
      </c>
      <c r="B115" s="6">
        <v>26</v>
      </c>
      <c r="C115" s="7" t="s">
        <v>48</v>
      </c>
      <c r="D115" s="7">
        <v>70114</v>
      </c>
      <c r="E115" s="5" t="s">
        <v>161</v>
      </c>
      <c r="G115" s="5" t="s">
        <v>162</v>
      </c>
      <c r="H115" s="8" t="s">
        <v>1328</v>
      </c>
      <c r="I115" s="5">
        <v>2023</v>
      </c>
      <c r="J115" s="5" t="s">
        <v>1290</v>
      </c>
      <c r="K115" s="9">
        <v>68</v>
      </c>
      <c r="L115" s="9">
        <v>511</v>
      </c>
      <c r="O115" s="11">
        <v>1450</v>
      </c>
      <c r="P115" s="11">
        <v>1450</v>
      </c>
    </row>
    <row r="116" spans="1:25" x14ac:dyDescent="0.2">
      <c r="A116" s="5">
        <v>26</v>
      </c>
      <c r="B116" s="6" t="s">
        <v>1235</v>
      </c>
      <c r="C116" s="7" t="s">
        <v>48</v>
      </c>
      <c r="D116" s="7">
        <v>70120</v>
      </c>
      <c r="E116" s="5" t="s">
        <v>1233</v>
      </c>
      <c r="G116" s="5" t="s">
        <v>1234</v>
      </c>
      <c r="H116" s="8" t="s">
        <v>1351</v>
      </c>
      <c r="I116" s="5">
        <v>2025</v>
      </c>
      <c r="J116" s="5" t="s">
        <v>1295</v>
      </c>
      <c r="K116" s="9">
        <v>100</v>
      </c>
      <c r="L116" s="9">
        <v>10000</v>
      </c>
      <c r="N116" s="10" t="s">
        <v>1352</v>
      </c>
      <c r="R116" s="6"/>
      <c r="S116" s="6"/>
      <c r="W116" s="5" t="s">
        <v>1237</v>
      </c>
      <c r="X116" s="5" t="s">
        <v>1353</v>
      </c>
    </row>
    <row r="117" spans="1:25" x14ac:dyDescent="0.2">
      <c r="A117" s="5">
        <v>26</v>
      </c>
      <c r="B117" s="6" t="s">
        <v>1235</v>
      </c>
      <c r="C117" s="7" t="s">
        <v>48</v>
      </c>
      <c r="D117" s="7">
        <v>70120</v>
      </c>
      <c r="E117" s="5" t="s">
        <v>1233</v>
      </c>
      <c r="G117" s="5" t="s">
        <v>1234</v>
      </c>
      <c r="H117" s="8" t="s">
        <v>1294</v>
      </c>
      <c r="I117" s="5">
        <v>2004</v>
      </c>
      <c r="J117" s="5" t="s">
        <v>1295</v>
      </c>
      <c r="K117" s="9">
        <v>10000</v>
      </c>
      <c r="L117" s="9">
        <v>10000</v>
      </c>
      <c r="N117" s="10" t="s">
        <v>1354</v>
      </c>
    </row>
    <row r="118" spans="1:25" x14ac:dyDescent="0.2">
      <c r="A118" s="5">
        <v>26</v>
      </c>
      <c r="B118" s="6" t="s">
        <v>1235</v>
      </c>
      <c r="C118" s="7" t="s">
        <v>48</v>
      </c>
      <c r="D118" s="7">
        <v>70120</v>
      </c>
      <c r="E118" s="5" t="s">
        <v>1233</v>
      </c>
      <c r="G118" s="5" t="s">
        <v>1234</v>
      </c>
      <c r="H118" s="8" t="s">
        <v>1355</v>
      </c>
      <c r="I118" s="5">
        <v>2025</v>
      </c>
      <c r="J118" s="5" t="s">
        <v>1295</v>
      </c>
      <c r="K118" s="9">
        <v>500</v>
      </c>
      <c r="L118" s="9">
        <v>12000</v>
      </c>
      <c r="M118" s="9">
        <v>500</v>
      </c>
      <c r="N118" s="10" t="s">
        <v>1356</v>
      </c>
    </row>
    <row r="119" spans="1:25" x14ac:dyDescent="0.2">
      <c r="A119" s="5">
        <v>26</v>
      </c>
      <c r="B119" s="6" t="s">
        <v>1235</v>
      </c>
      <c r="C119" s="7" t="s">
        <v>48</v>
      </c>
      <c r="D119" s="7">
        <v>70120</v>
      </c>
      <c r="E119" s="5" t="s">
        <v>1233</v>
      </c>
      <c r="G119" s="5" t="s">
        <v>1234</v>
      </c>
      <c r="H119" s="8" t="s">
        <v>1307</v>
      </c>
      <c r="I119" s="5">
        <v>2023</v>
      </c>
      <c r="J119" s="5" t="s">
        <v>1293</v>
      </c>
      <c r="K119" s="9">
        <v>12000</v>
      </c>
      <c r="X119" s="5" t="s">
        <v>1248</v>
      </c>
    </row>
    <row r="120" spans="1:25" x14ac:dyDescent="0.2">
      <c r="A120" s="5">
        <v>26</v>
      </c>
      <c r="B120" s="6" t="s">
        <v>1235</v>
      </c>
      <c r="C120" s="7" t="s">
        <v>48</v>
      </c>
      <c r="D120" s="7">
        <v>70120</v>
      </c>
      <c r="E120" s="5" t="s">
        <v>1233</v>
      </c>
      <c r="G120" s="5" t="s">
        <v>1234</v>
      </c>
      <c r="H120" s="8" t="s">
        <v>1357</v>
      </c>
      <c r="I120" s="5">
        <v>2025</v>
      </c>
      <c r="J120" s="5" t="s">
        <v>1293</v>
      </c>
      <c r="T120" s="9">
        <v>0.04</v>
      </c>
    </row>
    <row r="121" spans="1:25" x14ac:dyDescent="0.2">
      <c r="A121" s="5">
        <v>26</v>
      </c>
      <c r="B121" s="6" t="s">
        <v>1235</v>
      </c>
      <c r="C121" s="7" t="s">
        <v>48</v>
      </c>
      <c r="D121" s="7">
        <v>70120</v>
      </c>
      <c r="E121" s="5" t="s">
        <v>1233</v>
      </c>
      <c r="G121" s="5" t="s">
        <v>1234</v>
      </c>
      <c r="H121" s="8" t="s">
        <v>1358</v>
      </c>
      <c r="I121" s="5">
        <v>2010</v>
      </c>
      <c r="J121" s="5" t="s">
        <v>1293</v>
      </c>
      <c r="K121" s="9">
        <v>200</v>
      </c>
      <c r="L121" s="9">
        <v>3000</v>
      </c>
      <c r="N121" s="10" t="s">
        <v>1359</v>
      </c>
      <c r="X121" s="5" t="s">
        <v>1360</v>
      </c>
    </row>
    <row r="122" spans="1:25" x14ac:dyDescent="0.2">
      <c r="A122" s="5">
        <v>26</v>
      </c>
      <c r="B122" s="6" t="s">
        <v>1235</v>
      </c>
      <c r="C122" s="7" t="s">
        <v>48</v>
      </c>
      <c r="D122" s="7">
        <v>70120</v>
      </c>
      <c r="E122" s="5" t="s">
        <v>1233</v>
      </c>
      <c r="G122" s="5" t="s">
        <v>1234</v>
      </c>
      <c r="H122" s="8" t="s">
        <v>1361</v>
      </c>
      <c r="I122" s="5">
        <v>2008</v>
      </c>
      <c r="J122" s="5" t="s">
        <v>1293</v>
      </c>
      <c r="K122" s="9">
        <v>200</v>
      </c>
      <c r="L122" s="9">
        <v>12000</v>
      </c>
      <c r="M122" s="9">
        <f>(200+600)/2</f>
        <v>400</v>
      </c>
      <c r="N122" s="10" t="s">
        <v>1362</v>
      </c>
    </row>
    <row r="123" spans="1:25" x14ac:dyDescent="0.2">
      <c r="A123" s="5">
        <v>26</v>
      </c>
      <c r="B123" s="6" t="s">
        <v>1235</v>
      </c>
      <c r="C123" s="7" t="s">
        <v>48</v>
      </c>
      <c r="D123" s="7">
        <v>70120</v>
      </c>
      <c r="E123" s="5" t="s">
        <v>1233</v>
      </c>
      <c r="G123" s="5" t="s">
        <v>1234</v>
      </c>
      <c r="H123" s="8" t="s">
        <v>1328</v>
      </c>
      <c r="I123" s="5">
        <v>2023</v>
      </c>
      <c r="J123" s="5" t="s">
        <v>1290</v>
      </c>
      <c r="K123" s="9">
        <v>390</v>
      </c>
      <c r="L123" s="9">
        <v>12600</v>
      </c>
      <c r="O123" s="11">
        <v>10</v>
      </c>
      <c r="P123" s="11">
        <v>10</v>
      </c>
    </row>
    <row r="124" spans="1:25" x14ac:dyDescent="0.2">
      <c r="A124" s="5">
        <v>26</v>
      </c>
      <c r="B124" s="6" t="s">
        <v>1235</v>
      </c>
      <c r="C124" s="7" t="s">
        <v>48</v>
      </c>
      <c r="D124" s="7">
        <v>70120</v>
      </c>
      <c r="E124" s="5" t="s">
        <v>1233</v>
      </c>
      <c r="G124" s="5" t="s">
        <v>1234</v>
      </c>
      <c r="H124" s="8" t="s">
        <v>1363</v>
      </c>
      <c r="I124" s="5">
        <v>2013</v>
      </c>
      <c r="J124" s="5" t="s">
        <v>1364</v>
      </c>
      <c r="K124" s="9">
        <v>2500</v>
      </c>
      <c r="L124" s="9">
        <v>2500</v>
      </c>
    </row>
    <row r="125" spans="1:25" x14ac:dyDescent="0.2">
      <c r="A125" s="5">
        <v>5</v>
      </c>
      <c r="B125" s="6" t="s">
        <v>316</v>
      </c>
      <c r="C125" s="7" t="s">
        <v>48</v>
      </c>
      <c r="D125" s="7">
        <v>70119</v>
      </c>
      <c r="E125" s="5" t="s">
        <v>314</v>
      </c>
      <c r="G125" s="5" t="s">
        <v>315</v>
      </c>
      <c r="H125" s="14" t="s">
        <v>1361</v>
      </c>
      <c r="I125" s="5">
        <v>2008</v>
      </c>
      <c r="J125" s="5" t="s">
        <v>1295</v>
      </c>
      <c r="K125" s="9">
        <v>200</v>
      </c>
      <c r="L125" s="9">
        <v>2000</v>
      </c>
      <c r="N125" s="10" t="s">
        <v>1365</v>
      </c>
      <c r="Y125" s="5" t="s">
        <v>1366</v>
      </c>
    </row>
    <row r="126" spans="1:25" x14ac:dyDescent="0.2">
      <c r="A126" s="5">
        <v>5</v>
      </c>
      <c r="B126" s="6" t="s">
        <v>316</v>
      </c>
      <c r="C126" s="7" t="s">
        <v>48</v>
      </c>
      <c r="D126" s="7">
        <v>70119</v>
      </c>
      <c r="E126" s="5" t="s">
        <v>314</v>
      </c>
      <c r="G126" s="5" t="s">
        <v>315</v>
      </c>
      <c r="H126" s="14" t="s">
        <v>1358</v>
      </c>
      <c r="I126" s="5">
        <v>2010</v>
      </c>
      <c r="J126" s="5" t="s">
        <v>1293</v>
      </c>
      <c r="K126" s="9">
        <v>2000</v>
      </c>
      <c r="L126" s="9">
        <v>3000</v>
      </c>
      <c r="N126" s="10" t="s">
        <v>1367</v>
      </c>
      <c r="X126" s="5" t="s">
        <v>1368</v>
      </c>
      <c r="Y126" s="5" t="s">
        <v>1369</v>
      </c>
    </row>
    <row r="127" spans="1:25" x14ac:dyDescent="0.2">
      <c r="A127" s="5">
        <v>5</v>
      </c>
      <c r="B127" s="6" t="s">
        <v>316</v>
      </c>
      <c r="C127" s="7" t="s">
        <v>48</v>
      </c>
      <c r="D127" s="7">
        <v>70119</v>
      </c>
      <c r="E127" s="5" t="s">
        <v>314</v>
      </c>
      <c r="G127" s="5" t="s">
        <v>315</v>
      </c>
      <c r="H127" s="14" t="s">
        <v>1357</v>
      </c>
      <c r="I127" s="5">
        <v>2025</v>
      </c>
      <c r="J127" s="5" t="s">
        <v>1293</v>
      </c>
      <c r="T127" s="9">
        <v>0.04</v>
      </c>
    </row>
    <row r="128" spans="1:25" x14ac:dyDescent="0.2">
      <c r="A128" s="5">
        <v>5</v>
      </c>
      <c r="B128" s="6" t="s">
        <v>316</v>
      </c>
      <c r="C128" s="7" t="s">
        <v>48</v>
      </c>
      <c r="D128" s="7">
        <v>70119</v>
      </c>
      <c r="E128" s="5" t="s">
        <v>314</v>
      </c>
      <c r="G128" s="5" t="s">
        <v>315</v>
      </c>
      <c r="H128" s="8" t="s">
        <v>1307</v>
      </c>
      <c r="I128" s="5">
        <v>2023</v>
      </c>
      <c r="J128" s="5" t="s">
        <v>1293</v>
      </c>
      <c r="X128" s="5" t="s">
        <v>1248</v>
      </c>
    </row>
    <row r="129" spans="1:25" x14ac:dyDescent="0.2">
      <c r="A129" s="5">
        <v>26</v>
      </c>
      <c r="B129" s="6" t="s">
        <v>1235</v>
      </c>
      <c r="C129" s="7" t="s">
        <v>48</v>
      </c>
      <c r="D129" s="7">
        <v>70119</v>
      </c>
      <c r="E129" s="5" t="s">
        <v>314</v>
      </c>
      <c r="G129" s="5" t="s">
        <v>315</v>
      </c>
      <c r="H129" s="14" t="s">
        <v>1361</v>
      </c>
      <c r="I129" s="5">
        <v>2008</v>
      </c>
      <c r="J129" s="5" t="s">
        <v>1295</v>
      </c>
      <c r="K129" s="9">
        <v>200</v>
      </c>
      <c r="L129" s="9">
        <v>2000</v>
      </c>
      <c r="N129" s="10" t="s">
        <v>1365</v>
      </c>
      <c r="Y129" s="5" t="s">
        <v>1366</v>
      </c>
    </row>
    <row r="130" spans="1:25" x14ac:dyDescent="0.2">
      <c r="A130" s="5">
        <v>26</v>
      </c>
      <c r="B130" s="6" t="s">
        <v>1235</v>
      </c>
      <c r="C130" s="7" t="s">
        <v>48</v>
      </c>
      <c r="D130" s="7">
        <v>70119</v>
      </c>
      <c r="E130" s="5" t="s">
        <v>314</v>
      </c>
      <c r="G130" s="5" t="s">
        <v>315</v>
      </c>
      <c r="H130" s="14" t="s">
        <v>1358</v>
      </c>
      <c r="I130" s="5">
        <v>2010</v>
      </c>
      <c r="J130" s="5" t="s">
        <v>1293</v>
      </c>
      <c r="K130" s="9">
        <v>2000</v>
      </c>
      <c r="L130" s="9">
        <v>3000</v>
      </c>
      <c r="N130" s="10" t="s">
        <v>1367</v>
      </c>
      <c r="X130" s="5" t="s">
        <v>1368</v>
      </c>
      <c r="Y130" s="5" t="s">
        <v>1369</v>
      </c>
    </row>
    <row r="131" spans="1:25" x14ac:dyDescent="0.2">
      <c r="A131" s="5">
        <v>26</v>
      </c>
      <c r="B131" s="6" t="s">
        <v>1235</v>
      </c>
      <c r="C131" s="7" t="s">
        <v>48</v>
      </c>
      <c r="D131" s="7">
        <v>70119</v>
      </c>
      <c r="E131" s="5" t="s">
        <v>314</v>
      </c>
      <c r="G131" s="5" t="s">
        <v>315</v>
      </c>
      <c r="H131" s="14" t="s">
        <v>1357</v>
      </c>
      <c r="I131" s="5">
        <v>2025</v>
      </c>
      <c r="J131" s="5" t="s">
        <v>1293</v>
      </c>
      <c r="T131" s="9">
        <v>0.04</v>
      </c>
    </row>
    <row r="132" spans="1:25" x14ac:dyDescent="0.2">
      <c r="A132" s="5">
        <v>26</v>
      </c>
      <c r="B132" s="6" t="s">
        <v>1235</v>
      </c>
      <c r="C132" s="7" t="s">
        <v>48</v>
      </c>
      <c r="D132" s="7">
        <v>70119</v>
      </c>
      <c r="E132" s="5" t="s">
        <v>314</v>
      </c>
      <c r="G132" s="5" t="s">
        <v>315</v>
      </c>
      <c r="H132" s="8" t="s">
        <v>1307</v>
      </c>
      <c r="I132" s="5">
        <v>2023</v>
      </c>
      <c r="J132" s="5" t="s">
        <v>1293</v>
      </c>
      <c r="X132" s="5" t="s">
        <v>1248</v>
      </c>
    </row>
    <row r="133" spans="1:25" x14ac:dyDescent="0.2">
      <c r="A133" s="5">
        <v>26</v>
      </c>
      <c r="C133" s="7" t="s">
        <v>48</v>
      </c>
      <c r="D133" s="7">
        <v>70104</v>
      </c>
      <c r="E133" s="5" t="s">
        <v>1240</v>
      </c>
      <c r="F133" s="5" t="s">
        <v>1241</v>
      </c>
      <c r="G133" s="5" t="s">
        <v>1242</v>
      </c>
      <c r="H133" s="8" t="s">
        <v>1294</v>
      </c>
      <c r="I133" s="5">
        <v>2004</v>
      </c>
      <c r="J133" s="5" t="s">
        <v>1295</v>
      </c>
      <c r="K133" s="9">
        <v>500</v>
      </c>
      <c r="L133" s="9">
        <v>600</v>
      </c>
    </row>
    <row r="134" spans="1:25" x14ac:dyDescent="0.2">
      <c r="A134" s="5">
        <v>26</v>
      </c>
      <c r="C134" s="7" t="s">
        <v>48</v>
      </c>
      <c r="D134" s="7">
        <v>70104</v>
      </c>
      <c r="E134" s="5" t="s">
        <v>1240</v>
      </c>
      <c r="F134" s="5" t="s">
        <v>1241</v>
      </c>
      <c r="G134" s="5" t="s">
        <v>1242</v>
      </c>
      <c r="H134" s="8" t="s">
        <v>1370</v>
      </c>
      <c r="I134" s="5">
        <v>2014</v>
      </c>
      <c r="J134" s="5" t="s">
        <v>1293</v>
      </c>
      <c r="N134" s="10" t="s">
        <v>1371</v>
      </c>
    </row>
    <row r="135" spans="1:25" x14ac:dyDescent="0.2">
      <c r="A135" s="5">
        <v>26</v>
      </c>
      <c r="C135" s="7" t="s">
        <v>48</v>
      </c>
      <c r="D135" s="7">
        <v>70104</v>
      </c>
      <c r="E135" s="5" t="s">
        <v>1240</v>
      </c>
      <c r="F135" s="5" t="s">
        <v>1241</v>
      </c>
      <c r="G135" s="5" t="s">
        <v>1242</v>
      </c>
      <c r="H135" s="8" t="s">
        <v>1372</v>
      </c>
      <c r="I135" s="5">
        <v>2019</v>
      </c>
      <c r="J135" s="5" t="s">
        <v>1293</v>
      </c>
      <c r="K135" s="9">
        <v>100</v>
      </c>
      <c r="L135" s="9">
        <v>4000</v>
      </c>
      <c r="M135" s="9">
        <f>(100+1000)/2</f>
        <v>550</v>
      </c>
      <c r="N135" s="10" t="s">
        <v>1373</v>
      </c>
    </row>
    <row r="136" spans="1:25" x14ac:dyDescent="0.2">
      <c r="A136" s="5">
        <v>26</v>
      </c>
      <c r="C136" s="7" t="s">
        <v>48</v>
      </c>
      <c r="D136" s="7">
        <v>70104</v>
      </c>
      <c r="E136" s="5" t="s">
        <v>1240</v>
      </c>
      <c r="F136" s="5" t="s">
        <v>1241</v>
      </c>
      <c r="G136" s="5" t="s">
        <v>1242</v>
      </c>
      <c r="H136" s="8" t="s">
        <v>1374</v>
      </c>
      <c r="I136" s="5">
        <v>2025</v>
      </c>
      <c r="J136" s="5" t="s">
        <v>1293</v>
      </c>
      <c r="T136" s="9">
        <v>0.09</v>
      </c>
    </row>
    <row r="137" spans="1:25" x14ac:dyDescent="0.2">
      <c r="A137" s="5">
        <v>26</v>
      </c>
      <c r="C137" s="7" t="s">
        <v>48</v>
      </c>
      <c r="D137" s="7">
        <v>70104</v>
      </c>
      <c r="E137" s="5" t="s">
        <v>1240</v>
      </c>
      <c r="F137" s="5" t="s">
        <v>1241</v>
      </c>
      <c r="G137" s="5" t="s">
        <v>1242</v>
      </c>
      <c r="H137" s="8" t="s">
        <v>1375</v>
      </c>
      <c r="I137" s="5">
        <v>2014</v>
      </c>
      <c r="J137" s="5" t="s">
        <v>1364</v>
      </c>
      <c r="K137" s="9">
        <v>1238</v>
      </c>
      <c r="L137" s="9">
        <v>3000</v>
      </c>
      <c r="M137" s="9">
        <v>1238</v>
      </c>
      <c r="N137" s="10" t="s">
        <v>1376</v>
      </c>
    </row>
    <row r="138" spans="1:25" x14ac:dyDescent="0.2">
      <c r="A138" s="5">
        <v>26</v>
      </c>
      <c r="B138" s="6" t="s">
        <v>1232</v>
      </c>
      <c r="C138" s="7" t="s">
        <v>48</v>
      </c>
      <c r="D138" s="7">
        <v>70107</v>
      </c>
      <c r="E138" s="5" t="s">
        <v>1245</v>
      </c>
      <c r="G138" s="5" t="s">
        <v>1246</v>
      </c>
      <c r="H138" s="8" t="s">
        <v>1294</v>
      </c>
      <c r="I138" s="5">
        <v>2004</v>
      </c>
      <c r="J138" s="5" t="s">
        <v>1295</v>
      </c>
      <c r="K138" s="9">
        <v>400</v>
      </c>
      <c r="L138" s="9">
        <v>400</v>
      </c>
    </row>
    <row r="139" spans="1:25" x14ac:dyDescent="0.2">
      <c r="A139" s="5">
        <v>26</v>
      </c>
      <c r="B139" s="6" t="s">
        <v>1232</v>
      </c>
      <c r="C139" s="7" t="s">
        <v>48</v>
      </c>
      <c r="D139" s="7">
        <v>70107</v>
      </c>
      <c r="E139" s="5" t="s">
        <v>1245</v>
      </c>
      <c r="G139" s="5" t="s">
        <v>1246</v>
      </c>
      <c r="H139" s="8" t="s">
        <v>1307</v>
      </c>
      <c r="I139" s="5">
        <v>2023</v>
      </c>
      <c r="J139" s="5" t="s">
        <v>1293</v>
      </c>
      <c r="X139" s="5" t="s">
        <v>1248</v>
      </c>
    </row>
    <row r="140" spans="1:25" x14ac:dyDescent="0.2">
      <c r="A140" s="5">
        <v>26</v>
      </c>
      <c r="B140" s="6" t="s">
        <v>1232</v>
      </c>
      <c r="C140" s="7" t="s">
        <v>48</v>
      </c>
      <c r="D140" s="7">
        <v>70107</v>
      </c>
      <c r="E140" s="5" t="s">
        <v>1245</v>
      </c>
      <c r="G140" s="5" t="s">
        <v>1246</v>
      </c>
      <c r="H140" s="8" t="s">
        <v>1377</v>
      </c>
      <c r="I140" s="5">
        <v>2025</v>
      </c>
      <c r="J140" s="5" t="s">
        <v>1293</v>
      </c>
      <c r="K140" s="9">
        <v>200</v>
      </c>
      <c r="L140" s="9">
        <v>200</v>
      </c>
      <c r="N140" s="10" t="s">
        <v>1247</v>
      </c>
      <c r="Y140" s="5" t="s">
        <v>1378</v>
      </c>
    </row>
    <row r="141" spans="1:25" x14ac:dyDescent="0.2">
      <c r="A141" s="5">
        <v>26</v>
      </c>
      <c r="B141" s="6" t="s">
        <v>1232</v>
      </c>
      <c r="C141" s="7" t="s">
        <v>48</v>
      </c>
      <c r="D141" s="7">
        <v>70107</v>
      </c>
      <c r="E141" s="5" t="s">
        <v>1245</v>
      </c>
      <c r="G141" s="5" t="s">
        <v>1246</v>
      </c>
      <c r="H141" s="8" t="s">
        <v>1379</v>
      </c>
      <c r="I141" s="5">
        <v>2017</v>
      </c>
      <c r="J141" s="5" t="s">
        <v>1364</v>
      </c>
      <c r="K141" s="9">
        <v>3300</v>
      </c>
      <c r="L141" s="9">
        <v>3300</v>
      </c>
    </row>
    <row r="142" spans="1:25" x14ac:dyDescent="0.2">
      <c r="A142" s="5">
        <v>6</v>
      </c>
      <c r="B142" s="6" t="s">
        <v>399</v>
      </c>
      <c r="C142" s="7" t="s">
        <v>48</v>
      </c>
      <c r="D142" s="7">
        <v>70108</v>
      </c>
      <c r="E142" s="5" t="s">
        <v>397</v>
      </c>
      <c r="G142" s="5" t="s">
        <v>398</v>
      </c>
      <c r="H142" s="8" t="s">
        <v>1294</v>
      </c>
      <c r="I142" s="5">
        <v>2004</v>
      </c>
      <c r="J142" s="5" t="s">
        <v>1295</v>
      </c>
      <c r="K142" s="9">
        <v>200</v>
      </c>
      <c r="L142" s="9">
        <v>200</v>
      </c>
      <c r="N142" s="10" t="s">
        <v>1380</v>
      </c>
    </row>
    <row r="143" spans="1:25" x14ac:dyDescent="0.2">
      <c r="A143" s="5">
        <v>6</v>
      </c>
      <c r="B143" s="6" t="s">
        <v>399</v>
      </c>
      <c r="C143" s="7" t="s">
        <v>48</v>
      </c>
      <c r="D143" s="7">
        <v>70108</v>
      </c>
      <c r="E143" s="5" t="s">
        <v>397</v>
      </c>
      <c r="G143" s="5" t="s">
        <v>398</v>
      </c>
      <c r="H143" s="8" t="s">
        <v>1381</v>
      </c>
      <c r="I143" s="5">
        <v>2025</v>
      </c>
      <c r="J143" s="5" t="s">
        <v>1295</v>
      </c>
      <c r="N143" s="10" t="s">
        <v>1382</v>
      </c>
      <c r="X143" s="5" t="s">
        <v>1383</v>
      </c>
    </row>
    <row r="144" spans="1:25" x14ac:dyDescent="0.2">
      <c r="A144" s="5">
        <v>6</v>
      </c>
      <c r="B144" s="6" t="s">
        <v>399</v>
      </c>
      <c r="C144" s="7" t="s">
        <v>48</v>
      </c>
      <c r="D144" s="7">
        <v>70108</v>
      </c>
      <c r="E144" s="5" t="s">
        <v>397</v>
      </c>
      <c r="G144" s="5" t="s">
        <v>398</v>
      </c>
      <c r="H144" s="8" t="s">
        <v>1384</v>
      </c>
      <c r="I144" s="5">
        <v>2025</v>
      </c>
      <c r="J144" s="5" t="s">
        <v>1293</v>
      </c>
      <c r="K144" s="9">
        <v>100</v>
      </c>
      <c r="L144" s="9">
        <v>1000</v>
      </c>
      <c r="N144" s="10" t="s">
        <v>1385</v>
      </c>
      <c r="T144" s="9">
        <v>0.08</v>
      </c>
      <c r="Y144" s="5" t="s">
        <v>1386</v>
      </c>
    </row>
    <row r="145" spans="1:25" x14ac:dyDescent="0.2">
      <c r="A145" s="5">
        <v>6</v>
      </c>
      <c r="B145" s="6" t="s">
        <v>399</v>
      </c>
      <c r="C145" s="7" t="s">
        <v>48</v>
      </c>
      <c r="D145" s="7">
        <v>70108</v>
      </c>
      <c r="E145" s="5" t="s">
        <v>397</v>
      </c>
      <c r="G145" s="5" t="s">
        <v>398</v>
      </c>
      <c r="H145" s="8" t="s">
        <v>1307</v>
      </c>
      <c r="I145" s="5">
        <v>2023</v>
      </c>
      <c r="J145" s="5" t="s">
        <v>1293</v>
      </c>
      <c r="X145" s="5" t="s">
        <v>1248</v>
      </c>
    </row>
    <row r="146" spans="1:25" x14ac:dyDescent="0.2">
      <c r="A146" s="5">
        <v>8</v>
      </c>
      <c r="B146" s="7" t="s">
        <v>475</v>
      </c>
      <c r="C146" s="7" t="s">
        <v>48</v>
      </c>
      <c r="D146" s="7">
        <v>70108</v>
      </c>
      <c r="E146" s="5" t="s">
        <v>397</v>
      </c>
      <c r="G146" s="5" t="s">
        <v>398</v>
      </c>
      <c r="H146" s="8" t="s">
        <v>1294</v>
      </c>
      <c r="I146" s="5">
        <v>2004</v>
      </c>
      <c r="J146" s="5" t="s">
        <v>1295</v>
      </c>
      <c r="K146" s="9">
        <v>200</v>
      </c>
      <c r="L146" s="9">
        <v>200</v>
      </c>
      <c r="N146" s="10" t="s">
        <v>1380</v>
      </c>
    </row>
    <row r="147" spans="1:25" x14ac:dyDescent="0.2">
      <c r="A147" s="5">
        <v>8</v>
      </c>
      <c r="B147" s="7" t="s">
        <v>475</v>
      </c>
      <c r="C147" s="7" t="s">
        <v>48</v>
      </c>
      <c r="D147" s="7">
        <v>70108</v>
      </c>
      <c r="E147" s="5" t="s">
        <v>397</v>
      </c>
      <c r="G147" s="5" t="s">
        <v>398</v>
      </c>
      <c r="H147" s="8" t="s">
        <v>1381</v>
      </c>
      <c r="I147" s="5">
        <v>2025</v>
      </c>
      <c r="J147" s="5" t="s">
        <v>1295</v>
      </c>
      <c r="N147" s="10" t="s">
        <v>1382</v>
      </c>
      <c r="X147" s="5" t="s">
        <v>1383</v>
      </c>
    </row>
    <row r="148" spans="1:25" x14ac:dyDescent="0.2">
      <c r="A148" s="5">
        <v>8</v>
      </c>
      <c r="B148" s="7" t="s">
        <v>475</v>
      </c>
      <c r="C148" s="7" t="s">
        <v>48</v>
      </c>
      <c r="D148" s="7">
        <v>70108</v>
      </c>
      <c r="E148" s="5" t="s">
        <v>397</v>
      </c>
      <c r="G148" s="5" t="s">
        <v>398</v>
      </c>
      <c r="H148" s="8" t="s">
        <v>1384</v>
      </c>
      <c r="I148" s="5">
        <v>2025</v>
      </c>
      <c r="J148" s="5" t="s">
        <v>1293</v>
      </c>
      <c r="K148" s="9">
        <v>100</v>
      </c>
      <c r="L148" s="9">
        <v>1000</v>
      </c>
      <c r="N148" s="10" t="s">
        <v>1385</v>
      </c>
      <c r="T148" s="9">
        <v>0.08</v>
      </c>
      <c r="Y148" s="5" t="s">
        <v>1386</v>
      </c>
    </row>
    <row r="149" spans="1:25" x14ac:dyDescent="0.2">
      <c r="A149" s="5">
        <v>8</v>
      </c>
      <c r="B149" s="7" t="s">
        <v>475</v>
      </c>
      <c r="C149" s="7" t="s">
        <v>48</v>
      </c>
      <c r="D149" s="7">
        <v>70108</v>
      </c>
      <c r="E149" s="5" t="s">
        <v>397</v>
      </c>
      <c r="G149" s="5" t="s">
        <v>398</v>
      </c>
      <c r="H149" s="8" t="s">
        <v>1307</v>
      </c>
      <c r="I149" s="5">
        <v>2023</v>
      </c>
      <c r="J149" s="5" t="s">
        <v>1293</v>
      </c>
      <c r="X149" s="5" t="s">
        <v>1248</v>
      </c>
    </row>
    <row r="150" spans="1:25" x14ac:dyDescent="0.2">
      <c r="A150" s="5">
        <v>26</v>
      </c>
      <c r="C150" s="7" t="s">
        <v>48</v>
      </c>
      <c r="D150" s="7">
        <v>70123</v>
      </c>
      <c r="E150" s="5" t="s">
        <v>1269</v>
      </c>
      <c r="G150" s="5" t="s">
        <v>1270</v>
      </c>
      <c r="H150" s="8" t="s">
        <v>1307</v>
      </c>
      <c r="I150" s="5">
        <v>2023</v>
      </c>
      <c r="J150" s="5" t="s">
        <v>1293</v>
      </c>
      <c r="X150" s="5" t="s">
        <v>1387</v>
      </c>
    </row>
    <row r="151" spans="1:25" x14ac:dyDescent="0.2">
      <c r="A151" s="5">
        <v>26</v>
      </c>
      <c r="C151" s="7" t="s">
        <v>48</v>
      </c>
      <c r="D151" s="7">
        <v>70123</v>
      </c>
      <c r="E151" s="5" t="s">
        <v>1269</v>
      </c>
      <c r="G151" s="5" t="s">
        <v>1270</v>
      </c>
      <c r="H151" s="8" t="s">
        <v>1388</v>
      </c>
      <c r="I151" s="5">
        <v>2003</v>
      </c>
      <c r="J151" s="5" t="s">
        <v>1293</v>
      </c>
      <c r="N151" s="10" t="s">
        <v>1271</v>
      </c>
      <c r="T151" s="9">
        <f>(0.055 + 0.085)/2</f>
        <v>7.0000000000000007E-2</v>
      </c>
      <c r="X151" s="5" t="s">
        <v>1389</v>
      </c>
      <c r="Y151" s="5" t="s">
        <v>1390</v>
      </c>
    </row>
    <row r="152" spans="1:25" x14ac:dyDescent="0.2">
      <c r="A152" s="5">
        <v>5</v>
      </c>
      <c r="B152" s="6" t="s">
        <v>344</v>
      </c>
      <c r="C152" s="7" t="s">
        <v>48</v>
      </c>
      <c r="D152" s="7">
        <v>70122</v>
      </c>
      <c r="E152" s="5" t="s">
        <v>342</v>
      </c>
      <c r="G152" s="5" t="s">
        <v>343</v>
      </c>
      <c r="H152" s="14" t="s">
        <v>1391</v>
      </c>
      <c r="I152" s="5">
        <v>2024</v>
      </c>
      <c r="J152" s="5" t="s">
        <v>1293</v>
      </c>
      <c r="K152" s="9">
        <v>1000</v>
      </c>
      <c r="L152" s="9">
        <v>1000</v>
      </c>
      <c r="N152" s="10" t="s">
        <v>1392</v>
      </c>
      <c r="O152" s="13"/>
      <c r="P152" s="13"/>
      <c r="Q152" s="13"/>
      <c r="T152" s="9">
        <v>7.4999999999999997E-2</v>
      </c>
    </row>
    <row r="153" spans="1:25" x14ac:dyDescent="0.2">
      <c r="A153" s="5">
        <v>5</v>
      </c>
      <c r="B153" s="6" t="s">
        <v>344</v>
      </c>
      <c r="C153" s="7" t="s">
        <v>48</v>
      </c>
      <c r="D153" s="7">
        <v>70122</v>
      </c>
      <c r="E153" s="5" t="s">
        <v>342</v>
      </c>
      <c r="G153" s="5" t="s">
        <v>343</v>
      </c>
      <c r="H153" s="14" t="s">
        <v>1393</v>
      </c>
      <c r="I153" s="5">
        <v>2010</v>
      </c>
      <c r="J153" s="5" t="s">
        <v>1293</v>
      </c>
      <c r="K153" s="9">
        <v>2000</v>
      </c>
      <c r="L153" s="9">
        <v>2000</v>
      </c>
      <c r="N153" s="10" t="s">
        <v>1394</v>
      </c>
      <c r="O153" s="13"/>
      <c r="P153" s="13"/>
      <c r="Q153" s="13"/>
      <c r="Y153" s="5" t="s">
        <v>1395</v>
      </c>
    </row>
    <row r="154" spans="1:25" x14ac:dyDescent="0.2">
      <c r="A154" s="5">
        <v>5</v>
      </c>
      <c r="B154" s="6" t="s">
        <v>344</v>
      </c>
      <c r="C154" s="7" t="s">
        <v>48</v>
      </c>
      <c r="D154" s="7">
        <v>70122</v>
      </c>
      <c r="E154" s="5" t="s">
        <v>342</v>
      </c>
      <c r="G154" s="5" t="s">
        <v>343</v>
      </c>
      <c r="H154" s="14" t="s">
        <v>1396</v>
      </c>
      <c r="I154" s="5">
        <v>2019</v>
      </c>
      <c r="J154" s="5" t="s">
        <v>1295</v>
      </c>
      <c r="K154" s="9">
        <v>1500</v>
      </c>
      <c r="L154" s="9">
        <v>1500</v>
      </c>
      <c r="N154" s="10" t="s">
        <v>1397</v>
      </c>
      <c r="O154" s="13"/>
      <c r="P154" s="13"/>
      <c r="Q154" s="13"/>
    </row>
    <row r="155" spans="1:25" x14ac:dyDescent="0.2">
      <c r="A155" s="5">
        <v>5</v>
      </c>
      <c r="B155" s="6" t="s">
        <v>344</v>
      </c>
      <c r="C155" s="7" t="s">
        <v>48</v>
      </c>
      <c r="D155" s="7">
        <v>70122</v>
      </c>
      <c r="E155" s="5" t="s">
        <v>342</v>
      </c>
      <c r="G155" s="5" t="s">
        <v>343</v>
      </c>
      <c r="H155" s="14" t="s">
        <v>1398</v>
      </c>
      <c r="I155" s="5">
        <v>2024</v>
      </c>
      <c r="J155" s="5" t="s">
        <v>1295</v>
      </c>
      <c r="K155" s="9">
        <v>100</v>
      </c>
      <c r="L155" s="9">
        <v>1600</v>
      </c>
      <c r="M155" s="9">
        <f>(100+700)/2</f>
        <v>400</v>
      </c>
      <c r="N155" s="10" t="s">
        <v>1399</v>
      </c>
      <c r="O155" s="13"/>
      <c r="P155" s="13"/>
      <c r="Q155" s="13"/>
      <c r="R155" s="12" t="s">
        <v>346</v>
      </c>
      <c r="X155" s="5" t="s">
        <v>1400</v>
      </c>
    </row>
    <row r="156" spans="1:25" x14ac:dyDescent="0.2">
      <c r="A156" s="5">
        <v>5</v>
      </c>
      <c r="B156" s="6" t="s">
        <v>344</v>
      </c>
      <c r="C156" s="7" t="s">
        <v>48</v>
      </c>
      <c r="D156" s="7">
        <v>70122</v>
      </c>
      <c r="E156" s="5" t="s">
        <v>342</v>
      </c>
      <c r="G156" s="5" t="s">
        <v>343</v>
      </c>
      <c r="H156" s="14" t="s">
        <v>1294</v>
      </c>
      <c r="I156" s="5">
        <v>2004</v>
      </c>
      <c r="J156" s="5" t="s">
        <v>1295</v>
      </c>
      <c r="K156" s="9">
        <v>1500</v>
      </c>
      <c r="L156" s="9">
        <v>1500</v>
      </c>
      <c r="O156" s="13"/>
      <c r="P156" s="13"/>
      <c r="Q156" s="13"/>
    </row>
    <row r="157" spans="1:25" x14ac:dyDescent="0.2">
      <c r="A157" s="5">
        <v>5</v>
      </c>
      <c r="B157" s="6" t="s">
        <v>344</v>
      </c>
      <c r="C157" s="7" t="s">
        <v>48</v>
      </c>
      <c r="D157" s="7">
        <v>70122</v>
      </c>
      <c r="E157" s="5" t="s">
        <v>342</v>
      </c>
      <c r="G157" s="5" t="s">
        <v>343</v>
      </c>
      <c r="H157" s="8" t="s">
        <v>1307</v>
      </c>
      <c r="I157" s="5">
        <v>2023</v>
      </c>
      <c r="J157" s="5" t="s">
        <v>1293</v>
      </c>
      <c r="O157" s="13"/>
      <c r="P157" s="13"/>
      <c r="Q157" s="13"/>
      <c r="X157" s="5" t="s">
        <v>1248</v>
      </c>
    </row>
    <row r="158" spans="1:25" x14ac:dyDescent="0.2">
      <c r="A158" s="5">
        <v>5</v>
      </c>
      <c r="B158" s="6" t="s">
        <v>344</v>
      </c>
      <c r="C158" s="7" t="s">
        <v>48</v>
      </c>
      <c r="D158" s="7">
        <v>70122</v>
      </c>
      <c r="E158" s="5" t="s">
        <v>342</v>
      </c>
      <c r="G158" s="5" t="s">
        <v>343</v>
      </c>
      <c r="H158" s="8" t="s">
        <v>1328</v>
      </c>
      <c r="I158" s="5">
        <v>2023</v>
      </c>
      <c r="J158" s="5" t="s">
        <v>1290</v>
      </c>
      <c r="K158" s="9">
        <v>194</v>
      </c>
      <c r="L158" s="9">
        <v>300</v>
      </c>
      <c r="O158" s="13">
        <v>90</v>
      </c>
      <c r="P158" s="13">
        <v>90</v>
      </c>
      <c r="Q158" s="13"/>
    </row>
    <row r="159" spans="1:25" x14ac:dyDescent="0.2">
      <c r="A159" s="6">
        <v>8</v>
      </c>
      <c r="B159" s="6" t="s">
        <v>50</v>
      </c>
      <c r="C159" s="7" t="s">
        <v>48</v>
      </c>
      <c r="D159" s="7">
        <v>70122</v>
      </c>
      <c r="E159" s="5" t="s">
        <v>342</v>
      </c>
      <c r="G159" s="5" t="s">
        <v>343</v>
      </c>
      <c r="H159" s="14" t="s">
        <v>1391</v>
      </c>
      <c r="I159" s="5">
        <v>2024</v>
      </c>
      <c r="J159" s="5" t="s">
        <v>1293</v>
      </c>
      <c r="K159" s="9">
        <v>1000</v>
      </c>
      <c r="L159" s="9">
        <v>1000</v>
      </c>
      <c r="N159" s="10" t="s">
        <v>1392</v>
      </c>
      <c r="O159" s="13"/>
      <c r="P159" s="13"/>
      <c r="Q159" s="13"/>
      <c r="T159" s="9">
        <v>7.4999999999999997E-2</v>
      </c>
    </row>
    <row r="160" spans="1:25" x14ac:dyDescent="0.2">
      <c r="A160" s="6">
        <v>8</v>
      </c>
      <c r="B160" s="6" t="s">
        <v>50</v>
      </c>
      <c r="C160" s="7" t="s">
        <v>48</v>
      </c>
      <c r="D160" s="7">
        <v>70122</v>
      </c>
      <c r="E160" s="5" t="s">
        <v>342</v>
      </c>
      <c r="G160" s="5" t="s">
        <v>343</v>
      </c>
      <c r="H160" s="14" t="s">
        <v>1393</v>
      </c>
      <c r="I160" s="5">
        <v>2010</v>
      </c>
      <c r="J160" s="5" t="s">
        <v>1293</v>
      </c>
      <c r="K160" s="9">
        <v>2000</v>
      </c>
      <c r="L160" s="9">
        <v>2000</v>
      </c>
      <c r="N160" s="10" t="s">
        <v>1394</v>
      </c>
      <c r="O160" s="13"/>
      <c r="P160" s="13"/>
      <c r="Q160" s="13"/>
      <c r="Y160" s="5" t="s">
        <v>1395</v>
      </c>
    </row>
    <row r="161" spans="1:25" x14ac:dyDescent="0.2">
      <c r="A161" s="6">
        <v>8</v>
      </c>
      <c r="B161" s="6" t="s">
        <v>50</v>
      </c>
      <c r="C161" s="7" t="s">
        <v>48</v>
      </c>
      <c r="D161" s="7">
        <v>70122</v>
      </c>
      <c r="E161" s="5" t="s">
        <v>342</v>
      </c>
      <c r="G161" s="5" t="s">
        <v>343</v>
      </c>
      <c r="H161" s="14" t="s">
        <v>1396</v>
      </c>
      <c r="I161" s="5">
        <v>2019</v>
      </c>
      <c r="J161" s="5" t="s">
        <v>1295</v>
      </c>
      <c r="K161" s="9">
        <v>1500</v>
      </c>
      <c r="L161" s="9">
        <v>1500</v>
      </c>
      <c r="N161" s="10" t="s">
        <v>1397</v>
      </c>
      <c r="O161" s="13"/>
      <c r="P161" s="13"/>
      <c r="Q161" s="13"/>
    </row>
    <row r="162" spans="1:25" x14ac:dyDescent="0.2">
      <c r="A162" s="6">
        <v>8</v>
      </c>
      <c r="B162" s="6" t="s">
        <v>50</v>
      </c>
      <c r="C162" s="7" t="s">
        <v>48</v>
      </c>
      <c r="D162" s="7">
        <v>70122</v>
      </c>
      <c r="E162" s="5" t="s">
        <v>342</v>
      </c>
      <c r="G162" s="5" t="s">
        <v>343</v>
      </c>
      <c r="H162" s="14" t="s">
        <v>1398</v>
      </c>
      <c r="I162" s="5">
        <v>2024</v>
      </c>
      <c r="J162" s="5" t="s">
        <v>1295</v>
      </c>
      <c r="K162" s="9">
        <v>100</v>
      </c>
      <c r="L162" s="9">
        <v>1600</v>
      </c>
      <c r="M162" s="9">
        <f>(100+700)/2</f>
        <v>400</v>
      </c>
      <c r="N162" s="10" t="s">
        <v>1399</v>
      </c>
      <c r="O162" s="13"/>
      <c r="P162" s="13"/>
      <c r="Q162" s="13"/>
      <c r="R162" s="12" t="s">
        <v>346</v>
      </c>
      <c r="X162" s="5" t="s">
        <v>1400</v>
      </c>
    </row>
    <row r="163" spans="1:25" x14ac:dyDescent="0.2">
      <c r="A163" s="6">
        <v>8</v>
      </c>
      <c r="B163" s="6" t="s">
        <v>50</v>
      </c>
      <c r="C163" s="7" t="s">
        <v>48</v>
      </c>
      <c r="D163" s="7">
        <v>70122</v>
      </c>
      <c r="E163" s="5" t="s">
        <v>342</v>
      </c>
      <c r="G163" s="5" t="s">
        <v>343</v>
      </c>
      <c r="H163" s="14" t="s">
        <v>1294</v>
      </c>
      <c r="I163" s="5">
        <v>2004</v>
      </c>
      <c r="J163" s="5" t="s">
        <v>1295</v>
      </c>
      <c r="K163" s="9">
        <v>1500</v>
      </c>
      <c r="L163" s="9">
        <v>1500</v>
      </c>
      <c r="O163" s="13"/>
      <c r="P163" s="13"/>
      <c r="Q163" s="13"/>
    </row>
    <row r="164" spans="1:25" x14ac:dyDescent="0.2">
      <c r="A164" s="6">
        <v>8</v>
      </c>
      <c r="B164" s="6" t="s">
        <v>50</v>
      </c>
      <c r="C164" s="7" t="s">
        <v>48</v>
      </c>
      <c r="D164" s="7">
        <v>70122</v>
      </c>
      <c r="E164" s="5" t="s">
        <v>342</v>
      </c>
      <c r="G164" s="5" t="s">
        <v>343</v>
      </c>
      <c r="H164" s="8" t="s">
        <v>1307</v>
      </c>
      <c r="I164" s="5">
        <v>2023</v>
      </c>
      <c r="J164" s="5" t="s">
        <v>1293</v>
      </c>
      <c r="O164" s="13"/>
      <c r="P164" s="13"/>
      <c r="Q164" s="13"/>
      <c r="X164" s="5" t="s">
        <v>1248</v>
      </c>
    </row>
    <row r="165" spans="1:25" x14ac:dyDescent="0.2">
      <c r="A165" s="6">
        <v>8</v>
      </c>
      <c r="B165" s="6" t="s">
        <v>50</v>
      </c>
      <c r="C165" s="7" t="s">
        <v>48</v>
      </c>
      <c r="D165" s="7">
        <v>70122</v>
      </c>
      <c r="E165" s="5" t="s">
        <v>342</v>
      </c>
      <c r="G165" s="5" t="s">
        <v>343</v>
      </c>
      <c r="H165" s="8" t="s">
        <v>1328</v>
      </c>
      <c r="I165" s="5">
        <v>2023</v>
      </c>
      <c r="J165" s="5" t="s">
        <v>1290</v>
      </c>
      <c r="K165" s="9">
        <v>194</v>
      </c>
      <c r="L165" s="9">
        <v>300</v>
      </c>
      <c r="O165" s="13">
        <v>90</v>
      </c>
      <c r="P165" s="13">
        <v>90</v>
      </c>
      <c r="Q165" s="13"/>
    </row>
    <row r="166" spans="1:25" x14ac:dyDescent="0.2">
      <c r="A166" s="5">
        <v>1</v>
      </c>
      <c r="B166" s="6" t="s">
        <v>50</v>
      </c>
      <c r="C166" s="7" t="s">
        <v>48</v>
      </c>
      <c r="D166" s="7">
        <v>70124</v>
      </c>
      <c r="E166" s="5" t="s">
        <v>47</v>
      </c>
      <c r="G166" s="5" t="s">
        <v>49</v>
      </c>
      <c r="H166" s="8" t="s">
        <v>1401</v>
      </c>
      <c r="I166" s="5">
        <v>2024</v>
      </c>
      <c r="J166" s="5" t="s">
        <v>1293</v>
      </c>
      <c r="K166" s="9">
        <v>200</v>
      </c>
      <c r="L166" s="9">
        <v>1000</v>
      </c>
      <c r="N166" s="10" t="s">
        <v>51</v>
      </c>
      <c r="O166" s="13"/>
      <c r="P166" s="13"/>
      <c r="Q166" s="13"/>
      <c r="T166" s="9">
        <f>(0.06 + 0.07)/2</f>
        <v>6.5000000000000002E-2</v>
      </c>
      <c r="W166" s="5" t="s">
        <v>1402</v>
      </c>
    </row>
    <row r="167" spans="1:25" x14ac:dyDescent="0.2">
      <c r="A167" s="5">
        <v>1</v>
      </c>
      <c r="B167" s="6" t="s">
        <v>50</v>
      </c>
      <c r="C167" s="7" t="s">
        <v>48</v>
      </c>
      <c r="D167" s="7">
        <v>70124</v>
      </c>
      <c r="E167" s="5" t="s">
        <v>47</v>
      </c>
      <c r="G167" s="5" t="s">
        <v>49</v>
      </c>
      <c r="H167" s="5" t="s">
        <v>1403</v>
      </c>
      <c r="I167" s="5">
        <v>2015</v>
      </c>
      <c r="J167" s="5" t="s">
        <v>1293</v>
      </c>
      <c r="O167" s="13"/>
      <c r="P167" s="13"/>
      <c r="Q167" s="13"/>
      <c r="X167" s="5" t="s">
        <v>1404</v>
      </c>
      <c r="Y167" s="5" t="s">
        <v>1405</v>
      </c>
    </row>
    <row r="168" spans="1:25" x14ac:dyDescent="0.2">
      <c r="A168" s="5">
        <v>1</v>
      </c>
      <c r="B168" s="6" t="s">
        <v>50</v>
      </c>
      <c r="C168" s="7" t="s">
        <v>48</v>
      </c>
      <c r="D168" s="7">
        <v>70124</v>
      </c>
      <c r="E168" s="5" t="s">
        <v>47</v>
      </c>
      <c r="G168" s="5" t="s">
        <v>49</v>
      </c>
      <c r="H168" s="5" t="s">
        <v>1406</v>
      </c>
      <c r="I168" s="5">
        <v>2023</v>
      </c>
      <c r="J168" s="5" t="s">
        <v>1407</v>
      </c>
      <c r="O168" s="13"/>
      <c r="P168" s="13"/>
      <c r="Q168" s="13"/>
      <c r="X168" s="5" t="s">
        <v>1408</v>
      </c>
    </row>
    <row r="169" spans="1:25" x14ac:dyDescent="0.2">
      <c r="A169" s="5">
        <v>26</v>
      </c>
      <c r="C169" s="7" t="s">
        <v>48</v>
      </c>
      <c r="D169" s="7">
        <v>70127</v>
      </c>
      <c r="E169" s="5" t="s">
        <v>1274</v>
      </c>
      <c r="G169" s="5" t="s">
        <v>1275</v>
      </c>
      <c r="H169" s="8" t="s">
        <v>1294</v>
      </c>
      <c r="I169" s="5">
        <v>2004</v>
      </c>
      <c r="J169" s="5" t="s">
        <v>1295</v>
      </c>
      <c r="K169" s="9">
        <v>8000</v>
      </c>
      <c r="L169" s="9">
        <v>10000</v>
      </c>
      <c r="N169" s="10" t="s">
        <v>1409</v>
      </c>
    </row>
    <row r="170" spans="1:25" x14ac:dyDescent="0.2">
      <c r="A170" s="5">
        <v>26</v>
      </c>
      <c r="C170" s="7" t="s">
        <v>48</v>
      </c>
      <c r="D170" s="7">
        <v>70127</v>
      </c>
      <c r="E170" s="5" t="s">
        <v>1274</v>
      </c>
      <c r="G170" s="5" t="s">
        <v>1275</v>
      </c>
      <c r="H170" s="8" t="s">
        <v>1410</v>
      </c>
      <c r="I170" s="5">
        <v>2025</v>
      </c>
      <c r="J170" s="5" t="s">
        <v>1293</v>
      </c>
      <c r="T170" s="9">
        <v>0.08</v>
      </c>
    </row>
    <row r="171" spans="1:25" x14ac:dyDescent="0.2">
      <c r="A171" s="5">
        <v>26</v>
      </c>
      <c r="C171" s="7" t="s">
        <v>48</v>
      </c>
      <c r="D171" s="7">
        <v>70127</v>
      </c>
      <c r="E171" s="5" t="s">
        <v>1274</v>
      </c>
      <c r="G171" s="5" t="s">
        <v>1275</v>
      </c>
      <c r="H171" s="8" t="s">
        <v>1328</v>
      </c>
      <c r="I171" s="5">
        <v>2023</v>
      </c>
      <c r="J171" s="5" t="s">
        <v>1290</v>
      </c>
      <c r="K171" s="9">
        <v>31</v>
      </c>
      <c r="L171" s="9">
        <v>460</v>
      </c>
      <c r="O171" s="11">
        <v>120</v>
      </c>
      <c r="P171" s="11">
        <v>120</v>
      </c>
    </row>
    <row r="172" spans="1:25" x14ac:dyDescent="0.2">
      <c r="A172" s="5">
        <v>25</v>
      </c>
      <c r="C172" s="7" t="s">
        <v>48</v>
      </c>
      <c r="D172" s="7">
        <v>70100</v>
      </c>
      <c r="E172" s="5" t="s">
        <v>1222</v>
      </c>
      <c r="G172" s="5" t="s">
        <v>1223</v>
      </c>
      <c r="H172" s="8" t="s">
        <v>1411</v>
      </c>
      <c r="I172" s="5">
        <v>2025</v>
      </c>
      <c r="J172" s="5" t="s">
        <v>1295</v>
      </c>
      <c r="K172" s="9">
        <v>500</v>
      </c>
      <c r="L172" s="9">
        <v>1000</v>
      </c>
      <c r="N172" s="10" t="s">
        <v>1224</v>
      </c>
    </row>
    <row r="173" spans="1:25" x14ac:dyDescent="0.2">
      <c r="A173" s="5">
        <v>25</v>
      </c>
      <c r="C173" s="7" t="s">
        <v>48</v>
      </c>
      <c r="D173" s="7">
        <v>70100</v>
      </c>
      <c r="E173" s="5" t="s">
        <v>1222</v>
      </c>
      <c r="G173" s="5" t="s">
        <v>1223</v>
      </c>
      <c r="H173" s="8" t="s">
        <v>1412</v>
      </c>
      <c r="I173" s="5">
        <v>2025</v>
      </c>
      <c r="J173" s="5" t="s">
        <v>1293</v>
      </c>
      <c r="T173" s="9">
        <f>(0.09 + 0.13)/2</f>
        <v>0.11</v>
      </c>
    </row>
    <row r="174" spans="1:25" x14ac:dyDescent="0.2">
      <c r="A174" s="5">
        <v>25</v>
      </c>
      <c r="C174" s="7" t="s">
        <v>48</v>
      </c>
      <c r="D174" s="7">
        <v>70100</v>
      </c>
      <c r="E174" s="5" t="s">
        <v>1222</v>
      </c>
      <c r="G174" s="5" t="s">
        <v>1223</v>
      </c>
      <c r="H174" s="8" t="s">
        <v>1413</v>
      </c>
      <c r="I174" s="5">
        <v>2003</v>
      </c>
      <c r="J174" s="5" t="s">
        <v>1407</v>
      </c>
      <c r="K174" s="9">
        <v>5</v>
      </c>
      <c r="L174" s="9">
        <v>12</v>
      </c>
      <c r="M174" s="9">
        <v>5</v>
      </c>
    </row>
    <row r="175" spans="1:25" x14ac:dyDescent="0.2">
      <c r="A175" s="5">
        <v>1</v>
      </c>
      <c r="B175" s="6" t="s">
        <v>57</v>
      </c>
      <c r="C175" s="7" t="s">
        <v>48</v>
      </c>
      <c r="D175" s="7">
        <v>70101</v>
      </c>
      <c r="E175" s="5" t="s">
        <v>55</v>
      </c>
      <c r="G175" s="5" t="s">
        <v>56</v>
      </c>
      <c r="H175" s="5" t="s">
        <v>1414</v>
      </c>
      <c r="I175" s="5">
        <v>2021</v>
      </c>
      <c r="J175" s="5" t="s">
        <v>1415</v>
      </c>
      <c r="K175" s="9">
        <v>1</v>
      </c>
      <c r="L175" s="9">
        <v>224</v>
      </c>
      <c r="M175" s="9">
        <f>(23+33/2)</f>
        <v>39.5</v>
      </c>
      <c r="N175" s="10" t="s">
        <v>1416</v>
      </c>
      <c r="O175" s="13">
        <v>4</v>
      </c>
      <c r="P175" s="13">
        <v>2329</v>
      </c>
      <c r="Q175" s="13">
        <f>(87+152)/2</f>
        <v>119.5</v>
      </c>
      <c r="R175" s="16"/>
      <c r="S175" s="16"/>
      <c r="W175" s="5" t="s">
        <v>59</v>
      </c>
      <c r="X175" s="5" t="s">
        <v>1417</v>
      </c>
    </row>
    <row r="176" spans="1:25" x14ac:dyDescent="0.2">
      <c r="A176" s="5">
        <v>1</v>
      </c>
      <c r="B176" s="6" t="s">
        <v>57</v>
      </c>
      <c r="C176" s="7" t="s">
        <v>48</v>
      </c>
      <c r="D176" s="7">
        <v>70101</v>
      </c>
      <c r="E176" s="5" t="s">
        <v>55</v>
      </c>
      <c r="G176" s="5" t="s">
        <v>56</v>
      </c>
      <c r="H176" s="5" t="s">
        <v>1418</v>
      </c>
      <c r="I176" s="5">
        <v>2007</v>
      </c>
      <c r="J176" s="5" t="s">
        <v>1295</v>
      </c>
      <c r="K176" s="9">
        <v>52</v>
      </c>
      <c r="L176" s="9">
        <v>503</v>
      </c>
      <c r="M176" s="9">
        <f>(52+117)/2</f>
        <v>84.5</v>
      </c>
      <c r="N176" s="10" t="s">
        <v>1419</v>
      </c>
      <c r="O176" s="13">
        <v>78</v>
      </c>
      <c r="P176" s="13">
        <v>2265</v>
      </c>
      <c r="Q176" s="13">
        <f>(494+1295)/2</f>
        <v>894.5</v>
      </c>
      <c r="R176" s="16"/>
      <c r="S176" s="16"/>
    </row>
    <row r="177" spans="1:25" x14ac:dyDescent="0.2">
      <c r="A177" s="5">
        <v>1</v>
      </c>
      <c r="B177" s="6" t="s">
        <v>57</v>
      </c>
      <c r="C177" s="7" t="s">
        <v>48</v>
      </c>
      <c r="D177" s="7">
        <v>70101</v>
      </c>
      <c r="E177" s="5" t="s">
        <v>55</v>
      </c>
      <c r="G177" s="5" t="s">
        <v>56</v>
      </c>
      <c r="H177" s="8" t="s">
        <v>1420</v>
      </c>
      <c r="I177" s="5">
        <v>2025</v>
      </c>
      <c r="J177" s="5" t="s">
        <v>1293</v>
      </c>
      <c r="K177" s="9">
        <v>500</v>
      </c>
      <c r="L177" s="9">
        <v>500</v>
      </c>
      <c r="N177" s="10" t="s">
        <v>1421</v>
      </c>
      <c r="O177" s="13"/>
      <c r="P177" s="13"/>
      <c r="Q177" s="13"/>
      <c r="T177" s="9">
        <v>0.02</v>
      </c>
    </row>
    <row r="178" spans="1:25" x14ac:dyDescent="0.2">
      <c r="A178" s="5">
        <v>1</v>
      </c>
      <c r="B178" s="6" t="s">
        <v>57</v>
      </c>
      <c r="C178" s="7" t="s">
        <v>48</v>
      </c>
      <c r="D178" s="7">
        <v>70101</v>
      </c>
      <c r="E178" s="5" t="s">
        <v>55</v>
      </c>
      <c r="G178" s="5" t="s">
        <v>56</v>
      </c>
      <c r="H178" s="5" t="s">
        <v>1422</v>
      </c>
      <c r="I178" s="5">
        <v>2017</v>
      </c>
      <c r="J178" s="5" t="s">
        <v>1295</v>
      </c>
      <c r="K178" s="9">
        <v>10</v>
      </c>
      <c r="L178" s="9">
        <v>1900</v>
      </c>
      <c r="M178" s="9">
        <v>200</v>
      </c>
      <c r="N178" s="10" t="s">
        <v>1423</v>
      </c>
      <c r="O178" s="13">
        <v>429</v>
      </c>
      <c r="P178" s="13">
        <v>14594</v>
      </c>
      <c r="Q178" s="13">
        <v>3894</v>
      </c>
      <c r="W178" s="5" t="s">
        <v>59</v>
      </c>
    </row>
    <row r="179" spans="1:25" x14ac:dyDescent="0.2">
      <c r="A179" s="5">
        <v>1</v>
      </c>
      <c r="B179" s="6" t="s">
        <v>57</v>
      </c>
      <c r="C179" s="7" t="s">
        <v>48</v>
      </c>
      <c r="D179" s="7">
        <v>70101</v>
      </c>
      <c r="E179" s="5" t="s">
        <v>55</v>
      </c>
      <c r="G179" s="5" t="s">
        <v>56</v>
      </c>
      <c r="H179" s="5" t="s">
        <v>1424</v>
      </c>
      <c r="I179" s="5">
        <v>1996</v>
      </c>
      <c r="J179" s="5" t="s">
        <v>1425</v>
      </c>
      <c r="O179" s="13">
        <v>5</v>
      </c>
      <c r="P179" s="13">
        <v>255</v>
      </c>
      <c r="Q179" s="13">
        <v>55</v>
      </c>
      <c r="X179" s="5" t="s">
        <v>1426</v>
      </c>
    </row>
    <row r="180" spans="1:25" x14ac:dyDescent="0.2">
      <c r="A180" s="5">
        <v>1</v>
      </c>
      <c r="B180" s="6" t="s">
        <v>57</v>
      </c>
      <c r="C180" s="7" t="s">
        <v>48</v>
      </c>
      <c r="D180" s="7">
        <v>70101</v>
      </c>
      <c r="E180" s="5" t="s">
        <v>55</v>
      </c>
      <c r="G180" s="5" t="s">
        <v>56</v>
      </c>
      <c r="H180" s="5" t="s">
        <v>1294</v>
      </c>
      <c r="I180" s="5">
        <v>2004</v>
      </c>
      <c r="J180" s="5" t="s">
        <v>1295</v>
      </c>
      <c r="K180" s="9">
        <v>200</v>
      </c>
      <c r="L180" s="9">
        <v>200</v>
      </c>
      <c r="N180" s="10" t="s">
        <v>1427</v>
      </c>
      <c r="O180" s="13"/>
      <c r="P180" s="13"/>
      <c r="Q180" s="13"/>
      <c r="Y180" s="5" t="s">
        <v>1296</v>
      </c>
    </row>
    <row r="181" spans="1:25" x14ac:dyDescent="0.2">
      <c r="A181" s="5">
        <v>1</v>
      </c>
      <c r="B181" s="6" t="s">
        <v>57</v>
      </c>
      <c r="C181" s="7" t="s">
        <v>48</v>
      </c>
      <c r="D181" s="7">
        <v>70101</v>
      </c>
      <c r="E181" s="5" t="s">
        <v>55</v>
      </c>
      <c r="G181" s="5" t="s">
        <v>56</v>
      </c>
      <c r="H181" s="8" t="s">
        <v>1307</v>
      </c>
      <c r="I181" s="5">
        <v>2023</v>
      </c>
      <c r="J181" s="5" t="s">
        <v>1293</v>
      </c>
      <c r="O181" s="13"/>
      <c r="P181" s="13"/>
      <c r="Q181" s="13"/>
      <c r="X181" s="5" t="s">
        <v>1428</v>
      </c>
      <c r="Y181" s="5" t="s">
        <v>1429</v>
      </c>
    </row>
    <row r="182" spans="1:25" x14ac:dyDescent="0.2">
      <c r="A182" s="5">
        <v>1</v>
      </c>
      <c r="B182" s="6" t="s">
        <v>57</v>
      </c>
      <c r="C182" s="7" t="s">
        <v>48</v>
      </c>
      <c r="D182" s="7">
        <v>70101</v>
      </c>
      <c r="E182" s="5" t="s">
        <v>55</v>
      </c>
      <c r="G182" s="5" t="s">
        <v>56</v>
      </c>
      <c r="H182" s="8" t="s">
        <v>1328</v>
      </c>
      <c r="I182" s="5">
        <v>2023</v>
      </c>
      <c r="J182" s="5" t="s">
        <v>1290</v>
      </c>
      <c r="K182" s="9">
        <v>30</v>
      </c>
      <c r="L182" s="9">
        <v>67</v>
      </c>
      <c r="O182" s="13">
        <v>494</v>
      </c>
      <c r="P182" s="13">
        <v>494</v>
      </c>
      <c r="Q182" s="13"/>
    </row>
    <row r="183" spans="1:25" x14ac:dyDescent="0.2">
      <c r="A183" s="5">
        <v>5</v>
      </c>
      <c r="B183" s="6" t="s">
        <v>361</v>
      </c>
      <c r="C183" s="7" t="s">
        <v>48</v>
      </c>
      <c r="D183" s="7">
        <v>70105</v>
      </c>
      <c r="E183" s="5" t="s">
        <v>359</v>
      </c>
      <c r="G183" s="5" t="s">
        <v>360</v>
      </c>
      <c r="H183" s="14" t="s">
        <v>1430</v>
      </c>
      <c r="I183" s="5">
        <v>2025</v>
      </c>
      <c r="J183" s="5" t="s">
        <v>1293</v>
      </c>
      <c r="T183" s="9">
        <v>1.4E-2</v>
      </c>
    </row>
    <row r="184" spans="1:25" x14ac:dyDescent="0.2">
      <c r="A184" s="5">
        <v>5</v>
      </c>
      <c r="B184" s="6" t="s">
        <v>361</v>
      </c>
      <c r="C184" s="7" t="s">
        <v>48</v>
      </c>
      <c r="D184" s="7">
        <v>70105</v>
      </c>
      <c r="E184" s="5" t="s">
        <v>359</v>
      </c>
      <c r="G184" s="5" t="s">
        <v>360</v>
      </c>
      <c r="H184" s="14" t="s">
        <v>1430</v>
      </c>
      <c r="I184" s="5">
        <v>2014</v>
      </c>
      <c r="J184" s="5" t="s">
        <v>1293</v>
      </c>
      <c r="K184" s="9">
        <v>20</v>
      </c>
      <c r="L184" s="9">
        <v>200</v>
      </c>
      <c r="N184" s="10" t="s">
        <v>1431</v>
      </c>
      <c r="Y184" s="5" t="s">
        <v>1432</v>
      </c>
    </row>
    <row r="185" spans="1:25" x14ac:dyDescent="0.2">
      <c r="A185" s="5">
        <v>5</v>
      </c>
      <c r="B185" s="6" t="s">
        <v>361</v>
      </c>
      <c r="C185" s="7" t="s">
        <v>48</v>
      </c>
      <c r="D185" s="7">
        <v>70105</v>
      </c>
      <c r="E185" s="5" t="s">
        <v>359</v>
      </c>
      <c r="G185" s="5" t="s">
        <v>360</v>
      </c>
      <c r="H185" s="14" t="s">
        <v>1433</v>
      </c>
      <c r="I185" s="5">
        <v>2010</v>
      </c>
      <c r="J185" s="5" t="s">
        <v>1293</v>
      </c>
      <c r="K185" s="9">
        <v>200</v>
      </c>
      <c r="L185" s="9">
        <v>1000</v>
      </c>
      <c r="N185" s="10" t="s">
        <v>1434</v>
      </c>
      <c r="X185" s="5" t="s">
        <v>1435</v>
      </c>
      <c r="Y185" s="5" t="s">
        <v>1436</v>
      </c>
    </row>
    <row r="186" spans="1:25" x14ac:dyDescent="0.2">
      <c r="A186" s="5">
        <v>5</v>
      </c>
      <c r="B186" s="6" t="s">
        <v>361</v>
      </c>
      <c r="C186" s="7" t="s">
        <v>48</v>
      </c>
      <c r="D186" s="7">
        <v>70105</v>
      </c>
      <c r="E186" s="5" t="s">
        <v>359</v>
      </c>
      <c r="G186" s="5" t="s">
        <v>360</v>
      </c>
      <c r="H186" s="8" t="s">
        <v>1307</v>
      </c>
      <c r="I186" s="5">
        <v>2023</v>
      </c>
      <c r="J186" s="5" t="s">
        <v>1293</v>
      </c>
      <c r="X186" s="5" t="s">
        <v>1248</v>
      </c>
    </row>
    <row r="187" spans="1:25" x14ac:dyDescent="0.2">
      <c r="A187" s="6">
        <v>8</v>
      </c>
      <c r="B187" s="6" t="s">
        <v>496</v>
      </c>
      <c r="C187" s="7" t="s">
        <v>48</v>
      </c>
      <c r="D187" s="7">
        <v>70105</v>
      </c>
      <c r="E187" s="5" t="s">
        <v>359</v>
      </c>
      <c r="G187" s="5" t="s">
        <v>360</v>
      </c>
      <c r="H187" s="14" t="s">
        <v>1430</v>
      </c>
      <c r="I187" s="5">
        <v>2025</v>
      </c>
      <c r="J187" s="5" t="s">
        <v>1293</v>
      </c>
      <c r="T187" s="9">
        <v>1.4E-2</v>
      </c>
    </row>
    <row r="188" spans="1:25" x14ac:dyDescent="0.2">
      <c r="A188" s="6">
        <v>8</v>
      </c>
      <c r="B188" s="6" t="s">
        <v>496</v>
      </c>
      <c r="C188" s="7" t="s">
        <v>48</v>
      </c>
      <c r="D188" s="7">
        <v>70105</v>
      </c>
      <c r="E188" s="5" t="s">
        <v>359</v>
      </c>
      <c r="G188" s="5" t="s">
        <v>360</v>
      </c>
      <c r="H188" s="14" t="s">
        <v>1430</v>
      </c>
      <c r="I188" s="5">
        <v>2014</v>
      </c>
      <c r="J188" s="5" t="s">
        <v>1293</v>
      </c>
      <c r="K188" s="9">
        <v>20</v>
      </c>
      <c r="L188" s="9">
        <v>200</v>
      </c>
      <c r="N188" s="10" t="s">
        <v>1431</v>
      </c>
      <c r="Y188" s="5" t="s">
        <v>1432</v>
      </c>
    </row>
    <row r="189" spans="1:25" x14ac:dyDescent="0.2">
      <c r="A189" s="6">
        <v>8</v>
      </c>
      <c r="B189" s="6" t="s">
        <v>496</v>
      </c>
      <c r="C189" s="7" t="s">
        <v>48</v>
      </c>
      <c r="D189" s="7">
        <v>70105</v>
      </c>
      <c r="E189" s="5" t="s">
        <v>359</v>
      </c>
      <c r="G189" s="5" t="s">
        <v>360</v>
      </c>
      <c r="H189" s="14" t="s">
        <v>1433</v>
      </c>
      <c r="I189" s="5">
        <v>2010</v>
      </c>
      <c r="J189" s="5" t="s">
        <v>1293</v>
      </c>
      <c r="K189" s="9">
        <v>200</v>
      </c>
      <c r="L189" s="9">
        <v>1000</v>
      </c>
      <c r="N189" s="10" t="s">
        <v>1434</v>
      </c>
      <c r="X189" s="5" t="s">
        <v>1435</v>
      </c>
      <c r="Y189" s="5" t="s">
        <v>1436</v>
      </c>
    </row>
    <row r="190" spans="1:25" x14ac:dyDescent="0.2">
      <c r="A190" s="6">
        <v>8</v>
      </c>
      <c r="B190" s="6" t="s">
        <v>496</v>
      </c>
      <c r="C190" s="7" t="s">
        <v>48</v>
      </c>
      <c r="D190" s="7">
        <v>70105</v>
      </c>
      <c r="E190" s="5" t="s">
        <v>359</v>
      </c>
      <c r="G190" s="5" t="s">
        <v>360</v>
      </c>
      <c r="H190" s="8" t="s">
        <v>1307</v>
      </c>
      <c r="I190" s="5">
        <v>2023</v>
      </c>
      <c r="J190" s="5" t="s">
        <v>1293</v>
      </c>
      <c r="X190" s="5" t="s">
        <v>1248</v>
      </c>
    </row>
    <row r="191" spans="1:25" x14ac:dyDescent="0.2">
      <c r="A191" s="6">
        <v>26</v>
      </c>
      <c r="B191" s="6" t="s">
        <v>1278</v>
      </c>
      <c r="C191" s="7" t="s">
        <v>48</v>
      </c>
      <c r="D191" s="7">
        <v>70105</v>
      </c>
      <c r="E191" s="5" t="s">
        <v>359</v>
      </c>
      <c r="G191" s="5" t="s">
        <v>360</v>
      </c>
      <c r="H191" s="14" t="s">
        <v>1430</v>
      </c>
      <c r="I191" s="5">
        <v>2025</v>
      </c>
      <c r="J191" s="5" t="s">
        <v>1293</v>
      </c>
      <c r="T191" s="9">
        <v>1.4E-2</v>
      </c>
    </row>
    <row r="192" spans="1:25" x14ac:dyDescent="0.2">
      <c r="A192" s="6">
        <v>26</v>
      </c>
      <c r="B192" s="6" t="s">
        <v>1278</v>
      </c>
      <c r="C192" s="7" t="s">
        <v>48</v>
      </c>
      <c r="D192" s="7">
        <v>70105</v>
      </c>
      <c r="E192" s="5" t="s">
        <v>359</v>
      </c>
      <c r="G192" s="5" t="s">
        <v>360</v>
      </c>
      <c r="H192" s="14" t="s">
        <v>1430</v>
      </c>
      <c r="I192" s="5">
        <v>2014</v>
      </c>
      <c r="J192" s="5" t="s">
        <v>1293</v>
      </c>
      <c r="K192" s="9">
        <v>20</v>
      </c>
      <c r="L192" s="9">
        <v>200</v>
      </c>
      <c r="N192" s="10" t="s">
        <v>1431</v>
      </c>
      <c r="Y192" s="5" t="s">
        <v>1432</v>
      </c>
    </row>
    <row r="193" spans="1:25" x14ac:dyDescent="0.2">
      <c r="A193" s="6">
        <v>26</v>
      </c>
      <c r="B193" s="6" t="s">
        <v>1278</v>
      </c>
      <c r="C193" s="7" t="s">
        <v>48</v>
      </c>
      <c r="D193" s="7">
        <v>70105</v>
      </c>
      <c r="E193" s="5" t="s">
        <v>359</v>
      </c>
      <c r="G193" s="5" t="s">
        <v>360</v>
      </c>
      <c r="H193" s="14" t="s">
        <v>1433</v>
      </c>
      <c r="I193" s="5">
        <v>2010</v>
      </c>
      <c r="J193" s="5" t="s">
        <v>1293</v>
      </c>
      <c r="K193" s="9">
        <v>200</v>
      </c>
      <c r="L193" s="9">
        <v>1000</v>
      </c>
      <c r="N193" s="10" t="s">
        <v>1434</v>
      </c>
      <c r="X193" s="5" t="s">
        <v>1435</v>
      </c>
      <c r="Y193" s="5" t="s">
        <v>1436</v>
      </c>
    </row>
    <row r="194" spans="1:25" x14ac:dyDescent="0.2">
      <c r="A194" s="6">
        <v>26</v>
      </c>
      <c r="B194" s="6" t="s">
        <v>1278</v>
      </c>
      <c r="C194" s="7" t="s">
        <v>48</v>
      </c>
      <c r="D194" s="7">
        <v>70105</v>
      </c>
      <c r="E194" s="5" t="s">
        <v>359</v>
      </c>
      <c r="G194" s="5" t="s">
        <v>360</v>
      </c>
      <c r="H194" s="8" t="s">
        <v>1307</v>
      </c>
      <c r="I194" s="5">
        <v>2023</v>
      </c>
      <c r="J194" s="5" t="s">
        <v>1293</v>
      </c>
      <c r="X194" s="5" t="s">
        <v>1248</v>
      </c>
    </row>
    <row r="195" spans="1:25" x14ac:dyDescent="0.2">
      <c r="A195" s="5">
        <v>5</v>
      </c>
      <c r="B195" s="6" t="s">
        <v>361</v>
      </c>
      <c r="C195" s="7" t="s">
        <v>48</v>
      </c>
      <c r="D195" s="7">
        <v>70106</v>
      </c>
      <c r="E195" s="5" t="s">
        <v>365</v>
      </c>
      <c r="G195" s="5" t="s">
        <v>366</v>
      </c>
      <c r="H195" s="14" t="s">
        <v>1294</v>
      </c>
      <c r="I195" s="5">
        <v>2004</v>
      </c>
      <c r="J195" s="5" t="s">
        <v>1295</v>
      </c>
      <c r="K195" s="9">
        <v>500</v>
      </c>
      <c r="L195" s="9">
        <v>1000</v>
      </c>
    </row>
    <row r="196" spans="1:25" x14ac:dyDescent="0.2">
      <c r="A196" s="5">
        <v>5</v>
      </c>
      <c r="B196" s="6" t="s">
        <v>361</v>
      </c>
      <c r="C196" s="7" t="s">
        <v>48</v>
      </c>
      <c r="D196" s="7">
        <v>70106</v>
      </c>
      <c r="E196" s="5" t="s">
        <v>365</v>
      </c>
      <c r="G196" s="5" t="s">
        <v>366</v>
      </c>
      <c r="H196" s="14" t="s">
        <v>1437</v>
      </c>
      <c r="I196" s="5">
        <v>2014</v>
      </c>
      <c r="J196" s="5" t="s">
        <v>1293</v>
      </c>
      <c r="K196" s="9">
        <v>20</v>
      </c>
      <c r="L196" s="9">
        <v>200</v>
      </c>
      <c r="N196" s="10" t="s">
        <v>1438</v>
      </c>
      <c r="Y196" s="5" t="s">
        <v>1432</v>
      </c>
    </row>
    <row r="197" spans="1:25" x14ac:dyDescent="0.2">
      <c r="A197" s="5">
        <v>5</v>
      </c>
      <c r="B197" s="6" t="s">
        <v>361</v>
      </c>
      <c r="C197" s="7" t="s">
        <v>48</v>
      </c>
      <c r="D197" s="7">
        <v>70106</v>
      </c>
      <c r="E197" s="5" t="s">
        <v>365</v>
      </c>
      <c r="G197" s="5" t="s">
        <v>366</v>
      </c>
      <c r="H197" s="14" t="s">
        <v>1439</v>
      </c>
      <c r="I197" s="5">
        <v>2025</v>
      </c>
      <c r="J197" s="5" t="s">
        <v>1295</v>
      </c>
      <c r="K197" s="9">
        <v>500</v>
      </c>
      <c r="L197" s="9">
        <v>1000</v>
      </c>
      <c r="N197" s="10" t="s">
        <v>1440</v>
      </c>
      <c r="X197" s="5" t="s">
        <v>1441</v>
      </c>
    </row>
    <row r="198" spans="1:25" x14ac:dyDescent="0.2">
      <c r="A198" s="5">
        <v>5</v>
      </c>
      <c r="B198" s="6" t="s">
        <v>361</v>
      </c>
      <c r="C198" s="7" t="s">
        <v>48</v>
      </c>
      <c r="D198" s="7">
        <v>70106</v>
      </c>
      <c r="E198" s="5" t="s">
        <v>365</v>
      </c>
      <c r="G198" s="5" t="s">
        <v>366</v>
      </c>
      <c r="H198" s="14" t="s">
        <v>1442</v>
      </c>
      <c r="I198" s="5">
        <v>2019</v>
      </c>
      <c r="J198" s="5" t="s">
        <v>1295</v>
      </c>
      <c r="K198" s="9">
        <v>1000</v>
      </c>
      <c r="L198" s="9">
        <v>1000</v>
      </c>
      <c r="N198" s="10" t="s">
        <v>1443</v>
      </c>
    </row>
    <row r="199" spans="1:25" x14ac:dyDescent="0.2">
      <c r="A199" s="5">
        <v>5</v>
      </c>
      <c r="B199" s="6" t="s">
        <v>361</v>
      </c>
      <c r="C199" s="7" t="s">
        <v>48</v>
      </c>
      <c r="D199" s="7">
        <v>70106</v>
      </c>
      <c r="E199" s="5" t="s">
        <v>365</v>
      </c>
      <c r="G199" s="5" t="s">
        <v>366</v>
      </c>
      <c r="H199" s="14" t="s">
        <v>1433</v>
      </c>
      <c r="I199" s="5">
        <v>2010</v>
      </c>
      <c r="J199" s="5" t="s">
        <v>1293</v>
      </c>
      <c r="K199" s="9">
        <v>200</v>
      </c>
      <c r="L199" s="9">
        <v>1000</v>
      </c>
      <c r="N199" s="10" t="s">
        <v>1444</v>
      </c>
      <c r="X199" s="5" t="s">
        <v>1435</v>
      </c>
      <c r="Y199" s="5" t="s">
        <v>1436</v>
      </c>
    </row>
    <row r="200" spans="1:25" x14ac:dyDescent="0.2">
      <c r="A200" s="5">
        <v>5</v>
      </c>
      <c r="B200" s="6" t="s">
        <v>361</v>
      </c>
      <c r="C200" s="7" t="s">
        <v>48</v>
      </c>
      <c r="D200" s="7">
        <v>70106</v>
      </c>
      <c r="E200" s="5" t="s">
        <v>365</v>
      </c>
      <c r="G200" s="5" t="s">
        <v>366</v>
      </c>
      <c r="H200" s="14" t="s">
        <v>1430</v>
      </c>
      <c r="I200" s="5">
        <v>2025</v>
      </c>
      <c r="J200" s="5" t="s">
        <v>1293</v>
      </c>
      <c r="T200" s="9">
        <v>1.4E-2</v>
      </c>
    </row>
    <row r="201" spans="1:25" x14ac:dyDescent="0.2">
      <c r="A201" s="5">
        <v>8</v>
      </c>
      <c r="B201" s="7" t="s">
        <v>496</v>
      </c>
      <c r="C201" s="7" t="s">
        <v>48</v>
      </c>
      <c r="D201" s="7">
        <v>70106</v>
      </c>
      <c r="E201" s="5" t="s">
        <v>365</v>
      </c>
      <c r="G201" s="5" t="s">
        <v>366</v>
      </c>
      <c r="H201" s="14" t="s">
        <v>1294</v>
      </c>
      <c r="I201" s="5">
        <v>2004</v>
      </c>
      <c r="J201" s="5" t="s">
        <v>1295</v>
      </c>
      <c r="K201" s="9">
        <v>500</v>
      </c>
      <c r="L201" s="9">
        <v>1000</v>
      </c>
    </row>
    <row r="202" spans="1:25" x14ac:dyDescent="0.2">
      <c r="A202" s="5">
        <v>8</v>
      </c>
      <c r="B202" s="7" t="s">
        <v>496</v>
      </c>
      <c r="C202" s="7" t="s">
        <v>48</v>
      </c>
      <c r="D202" s="7">
        <v>70106</v>
      </c>
      <c r="E202" s="5" t="s">
        <v>365</v>
      </c>
      <c r="G202" s="5" t="s">
        <v>366</v>
      </c>
      <c r="H202" s="14" t="s">
        <v>1437</v>
      </c>
      <c r="I202" s="5">
        <v>2014</v>
      </c>
      <c r="J202" s="5" t="s">
        <v>1293</v>
      </c>
      <c r="K202" s="9">
        <v>20</v>
      </c>
      <c r="L202" s="9">
        <v>200</v>
      </c>
      <c r="N202" s="10" t="s">
        <v>1438</v>
      </c>
      <c r="Y202" s="5" t="s">
        <v>1432</v>
      </c>
    </row>
    <row r="203" spans="1:25" x14ac:dyDescent="0.2">
      <c r="A203" s="5">
        <v>8</v>
      </c>
      <c r="B203" s="7" t="s">
        <v>496</v>
      </c>
      <c r="C203" s="7" t="s">
        <v>48</v>
      </c>
      <c r="D203" s="7">
        <v>70106</v>
      </c>
      <c r="E203" s="5" t="s">
        <v>365</v>
      </c>
      <c r="G203" s="5" t="s">
        <v>366</v>
      </c>
      <c r="H203" s="14" t="s">
        <v>1439</v>
      </c>
      <c r="I203" s="5">
        <v>2025</v>
      </c>
      <c r="J203" s="5" t="s">
        <v>1295</v>
      </c>
      <c r="K203" s="9">
        <v>500</v>
      </c>
      <c r="L203" s="9">
        <v>1000</v>
      </c>
      <c r="N203" s="10" t="s">
        <v>1440</v>
      </c>
      <c r="X203" s="5" t="s">
        <v>1441</v>
      </c>
    </row>
    <row r="204" spans="1:25" x14ac:dyDescent="0.2">
      <c r="A204" s="5">
        <v>8</v>
      </c>
      <c r="B204" s="7" t="s">
        <v>496</v>
      </c>
      <c r="C204" s="7" t="s">
        <v>48</v>
      </c>
      <c r="D204" s="7">
        <v>70106</v>
      </c>
      <c r="E204" s="5" t="s">
        <v>365</v>
      </c>
      <c r="G204" s="5" t="s">
        <v>366</v>
      </c>
      <c r="H204" s="14" t="s">
        <v>1442</v>
      </c>
      <c r="I204" s="5">
        <v>2019</v>
      </c>
      <c r="J204" s="5" t="s">
        <v>1295</v>
      </c>
      <c r="K204" s="9">
        <v>1000</v>
      </c>
      <c r="L204" s="9">
        <v>1000</v>
      </c>
      <c r="N204" s="10" t="s">
        <v>1443</v>
      </c>
    </row>
    <row r="205" spans="1:25" x14ac:dyDescent="0.2">
      <c r="A205" s="5">
        <v>8</v>
      </c>
      <c r="B205" s="7" t="s">
        <v>496</v>
      </c>
      <c r="C205" s="7" t="s">
        <v>48</v>
      </c>
      <c r="D205" s="7">
        <v>70106</v>
      </c>
      <c r="E205" s="5" t="s">
        <v>365</v>
      </c>
      <c r="G205" s="5" t="s">
        <v>366</v>
      </c>
      <c r="H205" s="14" t="s">
        <v>1433</v>
      </c>
      <c r="I205" s="5">
        <v>2010</v>
      </c>
      <c r="J205" s="5" t="s">
        <v>1293</v>
      </c>
      <c r="K205" s="9">
        <v>200</v>
      </c>
      <c r="L205" s="9">
        <v>1000</v>
      </c>
      <c r="N205" s="10" t="s">
        <v>1444</v>
      </c>
      <c r="X205" s="5" t="s">
        <v>1435</v>
      </c>
      <c r="Y205" s="5" t="s">
        <v>1436</v>
      </c>
    </row>
    <row r="206" spans="1:25" x14ac:dyDescent="0.2">
      <c r="A206" s="5">
        <v>8</v>
      </c>
      <c r="B206" s="7" t="s">
        <v>496</v>
      </c>
      <c r="C206" s="7" t="s">
        <v>48</v>
      </c>
      <c r="D206" s="7">
        <v>70106</v>
      </c>
      <c r="E206" s="5" t="s">
        <v>365</v>
      </c>
      <c r="G206" s="5" t="s">
        <v>366</v>
      </c>
      <c r="H206" s="14" t="s">
        <v>1430</v>
      </c>
      <c r="I206" s="5">
        <v>2025</v>
      </c>
      <c r="J206" s="5" t="s">
        <v>1293</v>
      </c>
      <c r="T206" s="9">
        <v>1.4E-2</v>
      </c>
    </row>
    <row r="207" spans="1:25" x14ac:dyDescent="0.2">
      <c r="A207" s="5">
        <v>26</v>
      </c>
      <c r="B207" s="7" t="s">
        <v>1278</v>
      </c>
      <c r="C207" s="7" t="s">
        <v>48</v>
      </c>
      <c r="D207" s="7">
        <v>70106</v>
      </c>
      <c r="E207" s="5" t="s">
        <v>365</v>
      </c>
      <c r="G207" s="5" t="s">
        <v>366</v>
      </c>
      <c r="H207" s="14" t="s">
        <v>1294</v>
      </c>
      <c r="I207" s="5">
        <v>2004</v>
      </c>
      <c r="J207" s="5" t="s">
        <v>1295</v>
      </c>
      <c r="K207" s="9">
        <v>500</v>
      </c>
      <c r="L207" s="9">
        <v>1000</v>
      </c>
    </row>
    <row r="208" spans="1:25" x14ac:dyDescent="0.2">
      <c r="A208" s="5">
        <v>26</v>
      </c>
      <c r="B208" s="7" t="s">
        <v>1278</v>
      </c>
      <c r="C208" s="7" t="s">
        <v>48</v>
      </c>
      <c r="D208" s="7">
        <v>70106</v>
      </c>
      <c r="E208" s="5" t="s">
        <v>365</v>
      </c>
      <c r="G208" s="5" t="s">
        <v>366</v>
      </c>
      <c r="H208" s="14" t="s">
        <v>1437</v>
      </c>
      <c r="I208" s="5">
        <v>2014</v>
      </c>
      <c r="J208" s="5" t="s">
        <v>1293</v>
      </c>
      <c r="K208" s="9">
        <v>20</v>
      </c>
      <c r="L208" s="9">
        <v>200</v>
      </c>
      <c r="N208" s="10" t="s">
        <v>1438</v>
      </c>
      <c r="Y208" s="5" t="s">
        <v>1432</v>
      </c>
    </row>
    <row r="209" spans="1:25" x14ac:dyDescent="0.2">
      <c r="A209" s="5">
        <v>26</v>
      </c>
      <c r="B209" s="7" t="s">
        <v>1278</v>
      </c>
      <c r="C209" s="7" t="s">
        <v>48</v>
      </c>
      <c r="D209" s="7">
        <v>70106</v>
      </c>
      <c r="E209" s="5" t="s">
        <v>365</v>
      </c>
      <c r="G209" s="5" t="s">
        <v>366</v>
      </c>
      <c r="H209" s="14" t="s">
        <v>1439</v>
      </c>
      <c r="I209" s="5">
        <v>2025</v>
      </c>
      <c r="J209" s="5" t="s">
        <v>1295</v>
      </c>
      <c r="K209" s="9">
        <v>500</v>
      </c>
      <c r="L209" s="9">
        <v>1000</v>
      </c>
      <c r="N209" s="10" t="s">
        <v>1440</v>
      </c>
      <c r="X209" s="5" t="s">
        <v>1441</v>
      </c>
    </row>
    <row r="210" spans="1:25" x14ac:dyDescent="0.2">
      <c r="A210" s="5">
        <v>26</v>
      </c>
      <c r="B210" s="7" t="s">
        <v>1278</v>
      </c>
      <c r="C210" s="7" t="s">
        <v>48</v>
      </c>
      <c r="D210" s="7">
        <v>70106</v>
      </c>
      <c r="E210" s="5" t="s">
        <v>365</v>
      </c>
      <c r="G210" s="5" t="s">
        <v>366</v>
      </c>
      <c r="H210" s="14" t="s">
        <v>1442</v>
      </c>
      <c r="I210" s="5">
        <v>2019</v>
      </c>
      <c r="J210" s="5" t="s">
        <v>1295</v>
      </c>
      <c r="K210" s="9">
        <v>1000</v>
      </c>
      <c r="L210" s="9">
        <v>1000</v>
      </c>
      <c r="N210" s="10" t="s">
        <v>1443</v>
      </c>
    </row>
    <row r="211" spans="1:25" x14ac:dyDescent="0.2">
      <c r="A211" s="5">
        <v>26</v>
      </c>
      <c r="B211" s="7" t="s">
        <v>1278</v>
      </c>
      <c r="C211" s="7" t="s">
        <v>48</v>
      </c>
      <c r="D211" s="7">
        <v>70106</v>
      </c>
      <c r="E211" s="5" t="s">
        <v>365</v>
      </c>
      <c r="G211" s="5" t="s">
        <v>366</v>
      </c>
      <c r="H211" s="14" t="s">
        <v>1433</v>
      </c>
      <c r="I211" s="5">
        <v>2010</v>
      </c>
      <c r="J211" s="5" t="s">
        <v>1293</v>
      </c>
      <c r="K211" s="9">
        <v>200</v>
      </c>
      <c r="L211" s="9">
        <v>1000</v>
      </c>
      <c r="N211" s="10" t="s">
        <v>1444</v>
      </c>
      <c r="X211" s="5" t="s">
        <v>1435</v>
      </c>
      <c r="Y211" s="5" t="s">
        <v>1436</v>
      </c>
    </row>
    <row r="212" spans="1:25" x14ac:dyDescent="0.2">
      <c r="A212" s="5">
        <v>26</v>
      </c>
      <c r="B212" s="7" t="s">
        <v>1278</v>
      </c>
      <c r="C212" s="7" t="s">
        <v>48</v>
      </c>
      <c r="D212" s="7">
        <v>70106</v>
      </c>
      <c r="E212" s="5" t="s">
        <v>365</v>
      </c>
      <c r="G212" s="5" t="s">
        <v>366</v>
      </c>
      <c r="H212" s="14" t="s">
        <v>1430</v>
      </c>
      <c r="I212" s="5">
        <v>2025</v>
      </c>
      <c r="J212" s="5" t="s">
        <v>1293</v>
      </c>
      <c r="T212" s="9">
        <v>1.4E-2</v>
      </c>
    </row>
    <row r="213" spans="1:25" x14ac:dyDescent="0.2">
      <c r="A213" s="5">
        <v>10</v>
      </c>
      <c r="C213" s="7" t="s">
        <v>144</v>
      </c>
      <c r="D213" s="7">
        <v>59101</v>
      </c>
      <c r="E213" s="5" t="s">
        <v>538</v>
      </c>
      <c r="H213" s="8" t="s">
        <v>1445</v>
      </c>
      <c r="I213" s="5">
        <v>2025</v>
      </c>
      <c r="J213" s="5" t="s">
        <v>1293</v>
      </c>
      <c r="K213" s="9">
        <v>5000</v>
      </c>
      <c r="L213" s="9">
        <v>5000</v>
      </c>
      <c r="N213" s="10" t="s">
        <v>1446</v>
      </c>
      <c r="T213" s="9">
        <v>1.4E-2</v>
      </c>
    </row>
    <row r="214" spans="1:25" x14ac:dyDescent="0.2">
      <c r="A214" s="5">
        <v>20</v>
      </c>
      <c r="C214" s="7" t="s">
        <v>144</v>
      </c>
      <c r="D214" s="7">
        <v>59204</v>
      </c>
      <c r="E214" s="5" t="s">
        <v>948</v>
      </c>
      <c r="H214" s="8" t="s">
        <v>1447</v>
      </c>
      <c r="I214" s="5">
        <v>2025</v>
      </c>
      <c r="J214" s="5" t="s">
        <v>1293</v>
      </c>
      <c r="T214" s="9">
        <v>1.0999999999999999E-2</v>
      </c>
    </row>
    <row r="215" spans="1:25" x14ac:dyDescent="0.2">
      <c r="A215" s="5">
        <v>14</v>
      </c>
      <c r="B215" s="6">
        <v>102</v>
      </c>
      <c r="C215" s="7" t="s">
        <v>144</v>
      </c>
      <c r="D215" s="7">
        <v>59146</v>
      </c>
      <c r="E215" s="5" t="s">
        <v>712</v>
      </c>
      <c r="H215" s="8" t="s">
        <v>1448</v>
      </c>
      <c r="I215" s="5">
        <v>2024</v>
      </c>
      <c r="J215" s="5" t="s">
        <v>1293</v>
      </c>
      <c r="N215" s="10" t="s">
        <v>1449</v>
      </c>
    </row>
    <row r="216" spans="1:25" x14ac:dyDescent="0.2">
      <c r="A216" s="5">
        <v>14</v>
      </c>
      <c r="B216" s="6">
        <v>102</v>
      </c>
      <c r="C216" s="7" t="s">
        <v>144</v>
      </c>
      <c r="D216" s="7">
        <v>59146</v>
      </c>
      <c r="E216" s="5" t="s">
        <v>712</v>
      </c>
      <c r="H216" s="8" t="s">
        <v>1450</v>
      </c>
      <c r="I216" s="5">
        <v>2025</v>
      </c>
      <c r="J216" s="5" t="s">
        <v>1295</v>
      </c>
      <c r="T216" s="9">
        <v>0.15</v>
      </c>
      <c r="X216" s="5" t="s">
        <v>715</v>
      </c>
      <c r="Y216" s="5" t="s">
        <v>1451</v>
      </c>
    </row>
    <row r="217" spans="1:25" x14ac:dyDescent="0.2">
      <c r="A217" s="5">
        <v>14</v>
      </c>
      <c r="B217" s="6">
        <v>102</v>
      </c>
      <c r="C217" s="7" t="s">
        <v>144</v>
      </c>
      <c r="D217" s="7">
        <v>59146</v>
      </c>
      <c r="E217" s="5" t="s">
        <v>712</v>
      </c>
      <c r="H217" s="8" t="s">
        <v>1452</v>
      </c>
      <c r="I217" s="5">
        <v>2025</v>
      </c>
      <c r="J217" s="5" t="s">
        <v>1293</v>
      </c>
      <c r="K217" s="9">
        <v>10</v>
      </c>
      <c r="L217" s="9">
        <v>900</v>
      </c>
      <c r="M217" s="9">
        <v>46</v>
      </c>
      <c r="N217" s="10" t="s">
        <v>1453</v>
      </c>
      <c r="T217" s="9">
        <v>0.15</v>
      </c>
    </row>
    <row r="218" spans="1:25" x14ac:dyDescent="0.2">
      <c r="A218" s="5">
        <v>14</v>
      </c>
      <c r="B218" s="6">
        <v>102</v>
      </c>
      <c r="C218" s="7" t="s">
        <v>144</v>
      </c>
      <c r="D218" s="7">
        <v>59146</v>
      </c>
      <c r="E218" s="5" t="s">
        <v>712</v>
      </c>
      <c r="H218" s="8" t="s">
        <v>1454</v>
      </c>
      <c r="I218" s="5">
        <v>2007</v>
      </c>
      <c r="J218" s="5" t="s">
        <v>1455</v>
      </c>
      <c r="K218" s="9">
        <v>46</v>
      </c>
      <c r="L218" s="9">
        <v>900</v>
      </c>
      <c r="M218" s="9">
        <v>46</v>
      </c>
      <c r="O218" s="11">
        <v>12500</v>
      </c>
      <c r="P218" s="11">
        <v>12500</v>
      </c>
    </row>
    <row r="219" spans="1:25" x14ac:dyDescent="0.2">
      <c r="A219" s="5">
        <v>10</v>
      </c>
      <c r="C219" s="7" t="s">
        <v>144</v>
      </c>
      <c r="D219" s="7">
        <v>59157</v>
      </c>
      <c r="E219" s="5" t="s">
        <v>541</v>
      </c>
      <c r="H219" s="8" t="s">
        <v>1456</v>
      </c>
      <c r="I219" s="5">
        <v>2025</v>
      </c>
      <c r="J219" s="5" t="s">
        <v>1293</v>
      </c>
      <c r="R219" s="12" t="s">
        <v>542</v>
      </c>
      <c r="T219" s="9">
        <v>1.0500000000000001E-2</v>
      </c>
    </row>
    <row r="220" spans="1:25" x14ac:dyDescent="0.2">
      <c r="A220" s="5">
        <v>14</v>
      </c>
      <c r="B220" s="6">
        <v>102</v>
      </c>
      <c r="C220" s="7" t="s">
        <v>144</v>
      </c>
      <c r="D220" s="7">
        <v>59181</v>
      </c>
      <c r="E220" s="5" t="s">
        <v>717</v>
      </c>
      <c r="H220" s="8" t="s">
        <v>1457</v>
      </c>
      <c r="I220" s="5">
        <v>2025</v>
      </c>
      <c r="J220" s="5" t="s">
        <v>1293</v>
      </c>
      <c r="K220" s="9">
        <v>300</v>
      </c>
      <c r="L220" s="9">
        <v>300</v>
      </c>
      <c r="N220" s="10" t="s">
        <v>718</v>
      </c>
      <c r="T220" s="9">
        <v>1.0999999999999999E-2</v>
      </c>
    </row>
    <row r="221" spans="1:25" x14ac:dyDescent="0.2">
      <c r="A221" s="5">
        <v>20</v>
      </c>
      <c r="C221" s="7" t="s">
        <v>144</v>
      </c>
      <c r="D221" s="7">
        <v>59212</v>
      </c>
      <c r="E221" s="5" t="s">
        <v>950</v>
      </c>
      <c r="H221" s="8" t="s">
        <v>1458</v>
      </c>
      <c r="I221" s="5">
        <v>2025</v>
      </c>
      <c r="J221" s="5" t="s">
        <v>1293</v>
      </c>
      <c r="T221" s="9">
        <v>8.0000000000000002E-3</v>
      </c>
    </row>
    <row r="222" spans="1:25" x14ac:dyDescent="0.2">
      <c r="A222" s="5">
        <v>3</v>
      </c>
      <c r="C222" s="7" t="s">
        <v>144</v>
      </c>
      <c r="D222" s="7">
        <v>59217</v>
      </c>
      <c r="E222" s="5" t="s">
        <v>143</v>
      </c>
      <c r="H222" s="5" t="s">
        <v>1459</v>
      </c>
      <c r="I222" s="5">
        <v>1978</v>
      </c>
      <c r="J222" s="5" t="s">
        <v>1460</v>
      </c>
      <c r="O222" s="13">
        <v>49</v>
      </c>
      <c r="P222" s="13">
        <v>49</v>
      </c>
      <c r="Q222" s="13"/>
    </row>
    <row r="223" spans="1:25" x14ac:dyDescent="0.2">
      <c r="A223" s="5">
        <v>3</v>
      </c>
      <c r="C223" s="7" t="s">
        <v>144</v>
      </c>
      <c r="D223" s="7">
        <v>59217</v>
      </c>
      <c r="E223" s="5" t="s">
        <v>143</v>
      </c>
      <c r="H223" s="5" t="s">
        <v>1461</v>
      </c>
      <c r="I223" s="5">
        <v>2003</v>
      </c>
      <c r="J223" s="5" t="s">
        <v>1295</v>
      </c>
      <c r="K223" s="9">
        <v>200</v>
      </c>
      <c r="L223" s="9">
        <v>200</v>
      </c>
      <c r="N223" s="10" t="s">
        <v>1462</v>
      </c>
      <c r="O223" s="13"/>
      <c r="P223" s="13"/>
      <c r="Q223" s="13"/>
    </row>
    <row r="224" spans="1:25" x14ac:dyDescent="0.2">
      <c r="A224" s="5">
        <v>3</v>
      </c>
      <c r="C224" s="7" t="s">
        <v>144</v>
      </c>
      <c r="D224" s="7">
        <v>59217</v>
      </c>
      <c r="E224" s="5" t="s">
        <v>143</v>
      </c>
      <c r="H224" s="5" t="s">
        <v>1463</v>
      </c>
      <c r="I224" s="5">
        <v>2002</v>
      </c>
      <c r="J224" s="5" t="s">
        <v>1295</v>
      </c>
      <c r="K224" s="9">
        <v>260</v>
      </c>
      <c r="L224" s="9">
        <v>260</v>
      </c>
      <c r="N224" s="10" t="s">
        <v>1464</v>
      </c>
      <c r="T224" s="9">
        <v>1.4E-2</v>
      </c>
    </row>
    <row r="225" spans="1:25" x14ac:dyDescent="0.2">
      <c r="A225" s="5">
        <v>3</v>
      </c>
      <c r="C225" s="7" t="s">
        <v>144</v>
      </c>
      <c r="D225" s="7">
        <v>59217</v>
      </c>
      <c r="E225" s="5" t="s">
        <v>143</v>
      </c>
      <c r="H225" s="8" t="s">
        <v>1465</v>
      </c>
      <c r="I225" s="5">
        <v>2025</v>
      </c>
      <c r="J225" s="5" t="s">
        <v>1295</v>
      </c>
      <c r="O225" s="13"/>
      <c r="P225" s="13"/>
      <c r="Q225" s="13"/>
      <c r="T225" s="9">
        <v>1.4E-2</v>
      </c>
    </row>
    <row r="226" spans="1:25" x14ac:dyDescent="0.2">
      <c r="A226" s="5">
        <v>3</v>
      </c>
      <c r="C226" s="7" t="s">
        <v>144</v>
      </c>
      <c r="D226" s="7">
        <v>59217</v>
      </c>
      <c r="E226" s="5" t="s">
        <v>143</v>
      </c>
      <c r="H226" s="8" t="s">
        <v>1466</v>
      </c>
      <c r="I226" s="5">
        <v>2025</v>
      </c>
      <c r="J226" s="5" t="s">
        <v>1293</v>
      </c>
      <c r="K226" s="9">
        <v>510</v>
      </c>
      <c r="L226" s="9">
        <v>510</v>
      </c>
      <c r="N226" s="10" t="s">
        <v>1467</v>
      </c>
      <c r="O226" s="13"/>
      <c r="P226" s="13"/>
      <c r="Q226" s="13"/>
      <c r="T226" s="9">
        <v>1.4E-2</v>
      </c>
    </row>
    <row r="227" spans="1:25" x14ac:dyDescent="0.2">
      <c r="A227" s="5">
        <v>3</v>
      </c>
      <c r="C227" s="7" t="s">
        <v>144</v>
      </c>
      <c r="D227" s="7">
        <v>59219</v>
      </c>
      <c r="E227" s="5" t="s">
        <v>147</v>
      </c>
      <c r="H227" s="8" t="s">
        <v>1468</v>
      </c>
      <c r="I227" s="5">
        <v>2025</v>
      </c>
      <c r="J227" s="5" t="s">
        <v>1293</v>
      </c>
      <c r="T227" s="9">
        <v>8.5000000000000006E-3</v>
      </c>
    </row>
    <row r="228" spans="1:25" x14ac:dyDescent="0.2">
      <c r="A228" s="5">
        <v>22</v>
      </c>
      <c r="C228" s="7" t="s">
        <v>144</v>
      </c>
      <c r="D228" s="7">
        <v>59529</v>
      </c>
      <c r="E228" s="5" t="s">
        <v>1469</v>
      </c>
      <c r="H228" s="5" t="s">
        <v>1470</v>
      </c>
    </row>
    <row r="229" spans="1:25" x14ac:dyDescent="0.2">
      <c r="A229" s="5">
        <v>20</v>
      </c>
      <c r="C229" s="7" t="s">
        <v>144</v>
      </c>
      <c r="D229" s="7">
        <v>59901</v>
      </c>
      <c r="E229" s="5" t="s">
        <v>953</v>
      </c>
      <c r="H229" s="8" t="s">
        <v>1471</v>
      </c>
      <c r="I229" s="5">
        <v>2025</v>
      </c>
      <c r="J229" s="5" t="s">
        <v>1293</v>
      </c>
      <c r="X229" s="5" t="s">
        <v>954</v>
      </c>
    </row>
    <row r="230" spans="1:25" x14ac:dyDescent="0.2">
      <c r="A230" s="5">
        <v>14</v>
      </c>
      <c r="B230" s="6">
        <v>102</v>
      </c>
      <c r="C230" s="7" t="s">
        <v>144</v>
      </c>
      <c r="D230" s="7">
        <v>59910</v>
      </c>
      <c r="E230" s="5" t="s">
        <v>725</v>
      </c>
      <c r="H230" s="8" t="s">
        <v>1472</v>
      </c>
      <c r="I230" s="5">
        <v>2025</v>
      </c>
      <c r="J230" s="5" t="s">
        <v>1293</v>
      </c>
      <c r="X230" s="5" t="s">
        <v>726</v>
      </c>
    </row>
    <row r="231" spans="1:25" x14ac:dyDescent="0.2">
      <c r="A231" s="5">
        <v>20</v>
      </c>
      <c r="C231" s="7" t="s">
        <v>144</v>
      </c>
      <c r="D231" s="7">
        <v>59919</v>
      </c>
      <c r="E231" s="5" t="s">
        <v>956</v>
      </c>
      <c r="H231" s="8" t="s">
        <v>1473</v>
      </c>
      <c r="I231" s="5">
        <v>2025</v>
      </c>
      <c r="J231" s="5" t="s">
        <v>1293</v>
      </c>
      <c r="X231" s="5" t="s">
        <v>957</v>
      </c>
    </row>
    <row r="232" spans="1:25" x14ac:dyDescent="0.2">
      <c r="A232" s="5">
        <v>22</v>
      </c>
      <c r="C232" s="7" t="s">
        <v>144</v>
      </c>
      <c r="D232" s="7">
        <v>59929</v>
      </c>
      <c r="E232" s="5" t="s">
        <v>1028</v>
      </c>
      <c r="H232" s="8" t="s">
        <v>1474</v>
      </c>
      <c r="I232" s="5">
        <v>2025</v>
      </c>
      <c r="J232" s="5" t="s">
        <v>1293</v>
      </c>
      <c r="X232" s="5" t="s">
        <v>1029</v>
      </c>
    </row>
    <row r="233" spans="1:25" x14ac:dyDescent="0.2">
      <c r="A233" s="5">
        <v>3</v>
      </c>
      <c r="C233" s="7" t="s">
        <v>144</v>
      </c>
      <c r="D233" s="7">
        <v>59501</v>
      </c>
      <c r="E233" s="5" t="s">
        <v>155</v>
      </c>
      <c r="H233" s="5" t="s">
        <v>1475</v>
      </c>
      <c r="I233" s="5">
        <v>2025</v>
      </c>
      <c r="J233" s="5" t="s">
        <v>1295</v>
      </c>
      <c r="K233" s="9">
        <v>300</v>
      </c>
      <c r="L233" s="9">
        <v>300</v>
      </c>
      <c r="N233" s="10" t="s">
        <v>1476</v>
      </c>
      <c r="T233" s="9">
        <v>1.2999999999999999E-2</v>
      </c>
      <c r="X233" s="5" t="s">
        <v>157</v>
      </c>
      <c r="Y233" s="5" t="s">
        <v>1477</v>
      </c>
    </row>
    <row r="234" spans="1:25" x14ac:dyDescent="0.2">
      <c r="A234" s="5">
        <v>3</v>
      </c>
      <c r="C234" s="7" t="s">
        <v>144</v>
      </c>
      <c r="D234" s="7">
        <v>59501</v>
      </c>
      <c r="E234" s="5" t="s">
        <v>155</v>
      </c>
      <c r="H234" s="8" t="s">
        <v>1478</v>
      </c>
      <c r="I234" s="5">
        <v>2025</v>
      </c>
      <c r="J234" s="5" t="s">
        <v>1293</v>
      </c>
      <c r="K234" s="9">
        <v>300</v>
      </c>
      <c r="L234" s="9">
        <v>300</v>
      </c>
      <c r="N234" s="10" t="s">
        <v>718</v>
      </c>
      <c r="T234" s="9">
        <v>1.4E-2</v>
      </c>
    </row>
    <row r="235" spans="1:25" x14ac:dyDescent="0.2">
      <c r="A235" s="5">
        <v>20</v>
      </c>
      <c r="C235" s="7" t="s">
        <v>144</v>
      </c>
      <c r="D235" s="7">
        <v>59305</v>
      </c>
      <c r="E235" s="5" t="s">
        <v>959</v>
      </c>
      <c r="H235" s="8" t="s">
        <v>1479</v>
      </c>
      <c r="I235" s="5">
        <v>2025</v>
      </c>
      <c r="J235" s="5" t="s">
        <v>1293</v>
      </c>
      <c r="N235" s="10" t="s">
        <v>960</v>
      </c>
      <c r="T235" s="9">
        <v>9.4999999999999998E-3</v>
      </c>
    </row>
    <row r="236" spans="1:25" x14ac:dyDescent="0.2">
      <c r="A236" s="5">
        <v>22</v>
      </c>
      <c r="C236" s="7" t="s">
        <v>144</v>
      </c>
      <c r="D236" s="7">
        <v>59627</v>
      </c>
      <c r="E236" s="5" t="s">
        <v>1038</v>
      </c>
      <c r="H236" s="8" t="s">
        <v>1480</v>
      </c>
      <c r="I236" s="5">
        <v>2025</v>
      </c>
      <c r="J236" s="5" t="s">
        <v>1293</v>
      </c>
      <c r="K236" s="9">
        <v>300</v>
      </c>
      <c r="L236" s="9">
        <v>300</v>
      </c>
      <c r="N236" s="10" t="s">
        <v>718</v>
      </c>
      <c r="T236" s="9">
        <v>1.0999999999999999E-2</v>
      </c>
    </row>
    <row r="237" spans="1:25" x14ac:dyDescent="0.2">
      <c r="A237" s="5">
        <v>10</v>
      </c>
      <c r="C237" s="7" t="s">
        <v>144</v>
      </c>
      <c r="D237" s="7">
        <v>59027</v>
      </c>
      <c r="E237" s="5" t="s">
        <v>561</v>
      </c>
      <c r="H237" s="8" t="s">
        <v>1481</v>
      </c>
      <c r="I237" s="5">
        <v>2025</v>
      </c>
      <c r="J237" s="5" t="s">
        <v>1293</v>
      </c>
      <c r="T237" s="9">
        <f>(0.006 + 0.0075)/2</f>
        <v>6.7499999999999999E-3</v>
      </c>
    </row>
    <row r="238" spans="1:25" x14ac:dyDescent="0.2">
      <c r="A238" s="5">
        <v>22</v>
      </c>
      <c r="B238" s="6" t="s">
        <v>169</v>
      </c>
      <c r="C238" s="7" t="s">
        <v>144</v>
      </c>
      <c r="D238" s="7">
        <v>59039</v>
      </c>
      <c r="E238" s="5" t="s">
        <v>1040</v>
      </c>
      <c r="H238" s="8" t="s">
        <v>1482</v>
      </c>
      <c r="I238" s="5">
        <v>2025</v>
      </c>
      <c r="J238" s="5" t="s">
        <v>1293</v>
      </c>
      <c r="T238" s="9">
        <f>(0.0045 + 0.006)/2</f>
        <v>5.2499999999999995E-3</v>
      </c>
    </row>
    <row r="239" spans="1:25" x14ac:dyDescent="0.2">
      <c r="A239" s="5">
        <v>12</v>
      </c>
      <c r="B239" s="6">
        <v>14.102</v>
      </c>
      <c r="C239" s="7" t="s">
        <v>144</v>
      </c>
      <c r="D239" s="7">
        <v>59343</v>
      </c>
      <c r="E239" s="5" t="s">
        <v>649</v>
      </c>
      <c r="H239" s="8" t="s">
        <v>1483</v>
      </c>
      <c r="I239" s="5">
        <v>2025</v>
      </c>
      <c r="J239" s="5" t="s">
        <v>1293</v>
      </c>
      <c r="K239" s="9">
        <v>100</v>
      </c>
      <c r="L239" s="9">
        <v>100</v>
      </c>
      <c r="N239" s="10" t="s">
        <v>650</v>
      </c>
      <c r="T239" s="9">
        <v>7.4999999999999997E-3</v>
      </c>
      <c r="X239" s="5" t="s">
        <v>651</v>
      </c>
    </row>
    <row r="240" spans="1:25" x14ac:dyDescent="0.2">
      <c r="A240" s="5">
        <v>3</v>
      </c>
      <c r="B240" s="6">
        <v>14.102</v>
      </c>
      <c r="C240" s="7" t="s">
        <v>144</v>
      </c>
      <c r="D240" s="7">
        <v>59350</v>
      </c>
      <c r="E240" s="5" t="s">
        <v>173</v>
      </c>
      <c r="H240" s="8" t="s">
        <v>1484</v>
      </c>
      <c r="I240" s="5">
        <v>2025</v>
      </c>
      <c r="J240" s="5" t="s">
        <v>1293</v>
      </c>
      <c r="O240" s="13"/>
      <c r="P240" s="13"/>
      <c r="Q240" s="13"/>
      <c r="T240" s="9">
        <v>6.4999999999999997E-3</v>
      </c>
    </row>
    <row r="241" spans="1:25" x14ac:dyDescent="0.2">
      <c r="A241" s="5">
        <v>10</v>
      </c>
      <c r="C241" s="7" t="s">
        <v>144</v>
      </c>
      <c r="D241" s="7">
        <v>59361</v>
      </c>
      <c r="E241" s="5" t="s">
        <v>566</v>
      </c>
      <c r="H241" s="8" t="s">
        <v>1485</v>
      </c>
      <c r="I241" s="5">
        <v>2025</v>
      </c>
      <c r="J241" s="5" t="s">
        <v>1293</v>
      </c>
      <c r="T241" s="9">
        <v>7.0000000000000001E-3</v>
      </c>
    </row>
    <row r="242" spans="1:25" x14ac:dyDescent="0.2">
      <c r="A242" s="5">
        <v>3</v>
      </c>
      <c r="C242" s="7" t="s">
        <v>144</v>
      </c>
      <c r="D242" s="7">
        <v>59576</v>
      </c>
      <c r="E242" s="5" t="s">
        <v>176</v>
      </c>
      <c r="H242" s="5" t="s">
        <v>1486</v>
      </c>
      <c r="I242" s="5">
        <v>2019</v>
      </c>
      <c r="J242" s="5" t="s">
        <v>1293</v>
      </c>
      <c r="K242" s="9">
        <v>300</v>
      </c>
      <c r="L242" s="9">
        <v>300</v>
      </c>
      <c r="N242" s="10" t="s">
        <v>1487</v>
      </c>
    </row>
    <row r="243" spans="1:25" x14ac:dyDescent="0.2">
      <c r="A243" s="5">
        <v>3</v>
      </c>
      <c r="C243" s="7" t="s">
        <v>144</v>
      </c>
      <c r="D243" s="7">
        <v>59576</v>
      </c>
      <c r="E243" s="5" t="s">
        <v>176</v>
      </c>
      <c r="H243" s="8" t="s">
        <v>1488</v>
      </c>
      <c r="I243" s="5">
        <v>2025</v>
      </c>
      <c r="J243" s="5" t="s">
        <v>1293</v>
      </c>
      <c r="K243" s="9">
        <v>300</v>
      </c>
      <c r="L243" s="9">
        <v>300</v>
      </c>
      <c r="N243" s="10" t="s">
        <v>1489</v>
      </c>
      <c r="T243" s="9">
        <v>1.7000000000000001E-2</v>
      </c>
    </row>
    <row r="244" spans="1:25" x14ac:dyDescent="0.2">
      <c r="A244" s="5">
        <v>3</v>
      </c>
      <c r="C244" s="7" t="s">
        <v>144</v>
      </c>
      <c r="D244" s="7">
        <v>59576</v>
      </c>
      <c r="E244" s="5" t="s">
        <v>176</v>
      </c>
      <c r="H244" s="8" t="s">
        <v>1490</v>
      </c>
      <c r="I244" s="5">
        <v>2025</v>
      </c>
      <c r="J244" s="5" t="s">
        <v>1295</v>
      </c>
      <c r="K244" s="9">
        <v>300</v>
      </c>
      <c r="L244" s="9">
        <v>300</v>
      </c>
      <c r="N244" s="10" t="s">
        <v>1491</v>
      </c>
      <c r="T244" s="9">
        <v>1.6E-2</v>
      </c>
    </row>
    <row r="245" spans="1:25" x14ac:dyDescent="0.2">
      <c r="A245" s="5">
        <v>14</v>
      </c>
      <c r="B245" s="6">
        <v>102</v>
      </c>
      <c r="C245" s="7" t="s">
        <v>144</v>
      </c>
      <c r="D245" s="7">
        <v>59580</v>
      </c>
      <c r="E245" s="5" t="s">
        <v>747</v>
      </c>
      <c r="F245" s="5" t="s">
        <v>748</v>
      </c>
      <c r="H245" s="8" t="s">
        <v>1492</v>
      </c>
      <c r="I245" s="5">
        <v>2025</v>
      </c>
      <c r="J245" s="5" t="s">
        <v>1293</v>
      </c>
      <c r="T245" s="9">
        <v>1.2E-2</v>
      </c>
    </row>
    <row r="246" spans="1:25" x14ac:dyDescent="0.2">
      <c r="A246" s="5">
        <v>10</v>
      </c>
      <c r="C246" s="7" t="s">
        <v>144</v>
      </c>
      <c r="D246" s="7">
        <v>59593</v>
      </c>
      <c r="E246" s="5" t="s">
        <v>568</v>
      </c>
      <c r="H246" s="8" t="s">
        <v>1493</v>
      </c>
      <c r="I246" s="5">
        <v>2025</v>
      </c>
      <c r="J246" s="5" t="s">
        <v>1295</v>
      </c>
      <c r="N246" s="10" t="s">
        <v>1494</v>
      </c>
      <c r="T246" s="9">
        <f>(0.008 + 0.011)/2</f>
        <v>9.4999999999999998E-3</v>
      </c>
    </row>
    <row r="247" spans="1:25" x14ac:dyDescent="0.2">
      <c r="A247" s="5">
        <v>10</v>
      </c>
      <c r="C247" s="7" t="s">
        <v>144</v>
      </c>
      <c r="D247" s="7">
        <v>59593</v>
      </c>
      <c r="E247" s="5" t="s">
        <v>568</v>
      </c>
      <c r="H247" s="8" t="s">
        <v>1495</v>
      </c>
      <c r="I247" s="5">
        <v>2025</v>
      </c>
      <c r="J247" s="5" t="s">
        <v>1293</v>
      </c>
      <c r="K247" s="9">
        <v>300</v>
      </c>
      <c r="L247" s="9">
        <v>300</v>
      </c>
      <c r="N247" s="10" t="s">
        <v>718</v>
      </c>
      <c r="T247" s="9">
        <v>1.0999999999999999E-2</v>
      </c>
      <c r="Y247" s="5" t="s">
        <v>1496</v>
      </c>
    </row>
    <row r="248" spans="1:25" x14ac:dyDescent="0.2">
      <c r="A248" s="5">
        <v>12</v>
      </c>
      <c r="C248" s="7" t="s">
        <v>144</v>
      </c>
      <c r="D248" s="7">
        <v>59645</v>
      </c>
      <c r="E248" s="5" t="s">
        <v>659</v>
      </c>
      <c r="H248" s="8" t="s">
        <v>1497</v>
      </c>
      <c r="I248" s="5">
        <v>2025</v>
      </c>
      <c r="J248" s="5" t="s">
        <v>1293</v>
      </c>
      <c r="K248" s="9">
        <v>200</v>
      </c>
      <c r="L248" s="9">
        <v>200</v>
      </c>
      <c r="N248" s="10" t="s">
        <v>660</v>
      </c>
      <c r="T248" s="9">
        <v>7.0000000000000001E-3</v>
      </c>
      <c r="X248" s="5" t="s">
        <v>651</v>
      </c>
    </row>
    <row r="249" spans="1:25" x14ac:dyDescent="0.2">
      <c r="A249" s="5">
        <v>12</v>
      </c>
      <c r="C249" s="7" t="s">
        <v>144</v>
      </c>
      <c r="D249" s="7">
        <v>59437</v>
      </c>
      <c r="E249" s="5" t="s">
        <v>665</v>
      </c>
      <c r="H249" s="8" t="s">
        <v>1498</v>
      </c>
      <c r="I249" s="5">
        <v>2025</v>
      </c>
      <c r="J249" s="5" t="s">
        <v>1293</v>
      </c>
      <c r="K249" s="9">
        <v>300</v>
      </c>
      <c r="L249" s="9">
        <v>300</v>
      </c>
      <c r="N249" s="10" t="s">
        <v>1499</v>
      </c>
      <c r="T249" s="9">
        <v>1.0500000000000001E-2</v>
      </c>
    </row>
    <row r="250" spans="1:25" x14ac:dyDescent="0.2">
      <c r="A250" s="5">
        <v>14</v>
      </c>
      <c r="B250" s="6">
        <v>102</v>
      </c>
      <c r="C250" s="7" t="s">
        <v>144</v>
      </c>
      <c r="D250" s="7">
        <v>59644</v>
      </c>
      <c r="E250" s="5" t="s">
        <v>779</v>
      </c>
      <c r="H250" s="8" t="s">
        <v>1500</v>
      </c>
      <c r="I250" s="5">
        <v>2025</v>
      </c>
      <c r="J250" s="5" t="s">
        <v>1293</v>
      </c>
      <c r="T250" s="9">
        <f>(0.009 + 0.012)/2</f>
        <v>1.0499999999999999E-2</v>
      </c>
    </row>
    <row r="251" spans="1:25" x14ac:dyDescent="0.2">
      <c r="A251" s="5">
        <v>4</v>
      </c>
      <c r="C251" s="7" t="s">
        <v>65</v>
      </c>
      <c r="D251" s="7">
        <v>4450</v>
      </c>
      <c r="E251" s="5" t="s">
        <v>204</v>
      </c>
      <c r="G251" s="5" t="s">
        <v>205</v>
      </c>
      <c r="H251" s="5" t="s">
        <v>1501</v>
      </c>
      <c r="I251" s="5">
        <v>2010</v>
      </c>
      <c r="J251" s="5" t="s">
        <v>1502</v>
      </c>
      <c r="K251" s="9">
        <v>580</v>
      </c>
      <c r="L251" s="9">
        <v>10300</v>
      </c>
      <c r="N251" s="10" t="s">
        <v>1503</v>
      </c>
      <c r="O251" s="13"/>
      <c r="P251" s="13"/>
      <c r="Q251" s="13"/>
    </row>
    <row r="252" spans="1:25" x14ac:dyDescent="0.2">
      <c r="A252" s="5">
        <v>4</v>
      </c>
      <c r="C252" s="7" t="s">
        <v>65</v>
      </c>
      <c r="D252" s="7">
        <v>4450</v>
      </c>
      <c r="E252" s="5" t="s">
        <v>204</v>
      </c>
      <c r="G252" s="5" t="s">
        <v>205</v>
      </c>
      <c r="H252" s="8" t="s">
        <v>1504</v>
      </c>
      <c r="I252" s="5">
        <v>2025</v>
      </c>
      <c r="J252" s="5" t="s">
        <v>1293</v>
      </c>
      <c r="O252" s="13"/>
      <c r="P252" s="13"/>
      <c r="Q252" s="13"/>
      <c r="T252" s="9">
        <v>1.95E-2</v>
      </c>
      <c r="W252" s="5" t="s">
        <v>208</v>
      </c>
    </row>
    <row r="253" spans="1:25" x14ac:dyDescent="0.2">
      <c r="A253" s="5">
        <v>4</v>
      </c>
      <c r="C253" s="7" t="s">
        <v>65</v>
      </c>
      <c r="D253" s="7">
        <v>4450</v>
      </c>
      <c r="E253" s="5" t="s">
        <v>204</v>
      </c>
      <c r="G253" s="5" t="s">
        <v>205</v>
      </c>
      <c r="H253" s="8" t="s">
        <v>1505</v>
      </c>
      <c r="I253" s="5">
        <v>2018</v>
      </c>
      <c r="J253" s="5" t="s">
        <v>1293</v>
      </c>
      <c r="O253" s="13">
        <v>1000</v>
      </c>
      <c r="P253" s="13">
        <v>1000</v>
      </c>
      <c r="Q253" s="13"/>
      <c r="R253" s="12" t="s">
        <v>1506</v>
      </c>
    </row>
    <row r="254" spans="1:25" x14ac:dyDescent="0.2">
      <c r="A254" s="5">
        <v>4</v>
      </c>
      <c r="C254" s="7" t="s">
        <v>65</v>
      </c>
      <c r="D254" s="7">
        <v>4450</v>
      </c>
      <c r="E254" s="5" t="s">
        <v>204</v>
      </c>
      <c r="G254" s="5" t="s">
        <v>205</v>
      </c>
      <c r="H254" s="5" t="s">
        <v>1507</v>
      </c>
      <c r="I254" s="5">
        <v>2024</v>
      </c>
      <c r="J254" s="5" t="s">
        <v>1288</v>
      </c>
      <c r="K254" s="9">
        <v>1000000</v>
      </c>
      <c r="L254" s="9">
        <v>1000000</v>
      </c>
      <c r="M254" s="9">
        <v>1000000</v>
      </c>
      <c r="N254" s="10" t="s">
        <v>1508</v>
      </c>
      <c r="O254" s="13"/>
      <c r="P254" s="13"/>
      <c r="Q254" s="13"/>
    </row>
    <row r="255" spans="1:25" x14ac:dyDescent="0.2">
      <c r="A255" s="5">
        <v>4</v>
      </c>
      <c r="C255" s="7" t="s">
        <v>65</v>
      </c>
      <c r="D255" s="7">
        <v>4450</v>
      </c>
      <c r="E255" s="5" t="s">
        <v>204</v>
      </c>
      <c r="G255" s="5" t="s">
        <v>205</v>
      </c>
      <c r="H255" s="8" t="s">
        <v>1509</v>
      </c>
      <c r="I255" s="5">
        <v>2025</v>
      </c>
      <c r="J255" s="5" t="s">
        <v>1295</v>
      </c>
      <c r="O255" s="13">
        <v>4000</v>
      </c>
      <c r="P255" s="13">
        <v>4000</v>
      </c>
      <c r="Q255" s="13"/>
      <c r="R255" s="12" t="s">
        <v>1510</v>
      </c>
      <c r="T255" s="9">
        <v>1.95E-2</v>
      </c>
    </row>
    <row r="256" spans="1:25" x14ac:dyDescent="0.2">
      <c r="A256" s="5">
        <v>7</v>
      </c>
      <c r="B256" s="6">
        <v>101</v>
      </c>
      <c r="C256" s="7" t="s">
        <v>65</v>
      </c>
      <c r="D256" s="7">
        <v>4470</v>
      </c>
      <c r="E256" s="5" t="s">
        <v>430</v>
      </c>
      <c r="G256" s="5" t="s">
        <v>431</v>
      </c>
      <c r="H256" s="8" t="s">
        <v>1511</v>
      </c>
      <c r="I256" s="5">
        <v>2025</v>
      </c>
      <c r="J256" s="5" t="s">
        <v>1293</v>
      </c>
      <c r="T256" s="9">
        <f>0.13</f>
        <v>0.13</v>
      </c>
      <c r="W256" s="5" t="s">
        <v>208</v>
      </c>
    </row>
    <row r="257" spans="1:25" x14ac:dyDescent="0.2">
      <c r="A257" s="5">
        <v>7</v>
      </c>
      <c r="B257" s="6">
        <v>101</v>
      </c>
      <c r="C257" s="7" t="s">
        <v>65</v>
      </c>
      <c r="D257" s="7">
        <v>4470</v>
      </c>
      <c r="E257" s="5" t="s">
        <v>430</v>
      </c>
      <c r="G257" s="5" t="s">
        <v>431</v>
      </c>
      <c r="H257" s="8" t="s">
        <v>1505</v>
      </c>
      <c r="I257" s="5">
        <v>2018</v>
      </c>
      <c r="J257" s="5" t="s">
        <v>1293</v>
      </c>
      <c r="S257" s="12" t="s">
        <v>432</v>
      </c>
      <c r="X257" s="5" t="s">
        <v>433</v>
      </c>
    </row>
    <row r="258" spans="1:25" x14ac:dyDescent="0.2">
      <c r="A258" s="5">
        <v>2</v>
      </c>
      <c r="C258" s="7" t="s">
        <v>65</v>
      </c>
      <c r="D258" s="7">
        <v>2140</v>
      </c>
      <c r="E258" s="5" t="s">
        <v>64</v>
      </c>
      <c r="G258" s="5" t="s">
        <v>66</v>
      </c>
      <c r="H258" s="8" t="s">
        <v>1512</v>
      </c>
      <c r="I258" s="5">
        <v>2025</v>
      </c>
      <c r="J258" s="5" t="s">
        <v>1293</v>
      </c>
      <c r="O258" s="13"/>
      <c r="P258" s="13"/>
      <c r="Q258" s="13"/>
      <c r="T258" s="9">
        <f>(0.19+0.21)/2</f>
        <v>0.2</v>
      </c>
      <c r="W258" s="5" t="s">
        <v>68</v>
      </c>
    </row>
    <row r="259" spans="1:25" x14ac:dyDescent="0.2">
      <c r="A259" s="5">
        <v>2</v>
      </c>
      <c r="C259" s="7" t="s">
        <v>65</v>
      </c>
      <c r="D259" s="7">
        <v>2140</v>
      </c>
      <c r="E259" s="5" t="s">
        <v>64</v>
      </c>
      <c r="G259" s="5" t="s">
        <v>66</v>
      </c>
      <c r="H259" s="5" t="s">
        <v>1505</v>
      </c>
      <c r="I259" s="5">
        <v>2018</v>
      </c>
      <c r="J259" s="5" t="s">
        <v>1293</v>
      </c>
      <c r="K259" s="9">
        <v>1000</v>
      </c>
      <c r="L259" s="9">
        <v>1000</v>
      </c>
      <c r="N259" s="10" t="s">
        <v>67</v>
      </c>
      <c r="S259" s="12" t="s">
        <v>1513</v>
      </c>
      <c r="X259" s="5" t="s">
        <v>70</v>
      </c>
      <c r="Y259" s="5" t="s">
        <v>1514</v>
      </c>
    </row>
    <row r="260" spans="1:25" x14ac:dyDescent="0.2">
      <c r="A260" s="5">
        <v>2</v>
      </c>
      <c r="C260" s="7" t="s">
        <v>65</v>
      </c>
      <c r="D260" s="7">
        <v>2140</v>
      </c>
      <c r="E260" s="5" t="s">
        <v>64</v>
      </c>
      <c r="G260" s="5" t="s">
        <v>66</v>
      </c>
      <c r="H260" s="8" t="s">
        <v>1515</v>
      </c>
      <c r="I260" s="5">
        <v>2025</v>
      </c>
      <c r="J260" s="5" t="s">
        <v>1295</v>
      </c>
      <c r="S260" s="12" t="s">
        <v>1516</v>
      </c>
      <c r="T260" s="9">
        <v>0.15</v>
      </c>
    </row>
    <row r="261" spans="1:25" x14ac:dyDescent="0.2">
      <c r="A261" s="5">
        <v>4</v>
      </c>
      <c r="C261" s="7" t="s">
        <v>65</v>
      </c>
      <c r="D261" s="7">
        <v>3320</v>
      </c>
      <c r="E261" s="5" t="s">
        <v>214</v>
      </c>
      <c r="G261" s="5" t="s">
        <v>215</v>
      </c>
      <c r="H261" s="5" t="s">
        <v>1517</v>
      </c>
      <c r="I261" s="5">
        <v>2021</v>
      </c>
      <c r="J261" s="5" t="s">
        <v>1364</v>
      </c>
      <c r="K261" s="9">
        <v>18000</v>
      </c>
      <c r="L261" s="9">
        <v>18000</v>
      </c>
      <c r="O261" s="13">
        <v>15600</v>
      </c>
      <c r="P261" s="13">
        <v>38000</v>
      </c>
      <c r="Q261" s="13">
        <v>25000</v>
      </c>
    </row>
    <row r="262" spans="1:25" x14ac:dyDescent="0.2">
      <c r="A262" s="5">
        <v>4</v>
      </c>
      <c r="C262" s="7" t="s">
        <v>65</v>
      </c>
      <c r="D262" s="7">
        <v>3320</v>
      </c>
      <c r="E262" s="5" t="s">
        <v>214</v>
      </c>
      <c r="G262" s="5" t="s">
        <v>215</v>
      </c>
      <c r="H262" s="5" t="s">
        <v>1518</v>
      </c>
      <c r="I262" s="5">
        <v>1987</v>
      </c>
      <c r="J262" s="5" t="s">
        <v>1519</v>
      </c>
      <c r="K262" s="9">
        <v>3</v>
      </c>
      <c r="L262" s="9">
        <v>1500</v>
      </c>
      <c r="N262" s="10" t="s">
        <v>1520</v>
      </c>
    </row>
    <row r="263" spans="1:25" x14ac:dyDescent="0.2">
      <c r="A263" s="5">
        <v>4</v>
      </c>
      <c r="C263" s="7" t="s">
        <v>65</v>
      </c>
      <c r="D263" s="7">
        <v>3320</v>
      </c>
      <c r="E263" s="5" t="s">
        <v>214</v>
      </c>
      <c r="G263" s="5" t="s">
        <v>215</v>
      </c>
      <c r="H263" s="5" t="s">
        <v>1521</v>
      </c>
      <c r="I263" s="5">
        <v>2021</v>
      </c>
      <c r="J263" s="5" t="s">
        <v>1522</v>
      </c>
      <c r="K263" s="9">
        <v>1200</v>
      </c>
      <c r="L263" s="9">
        <v>74000</v>
      </c>
      <c r="M263" s="9">
        <v>5950</v>
      </c>
      <c r="N263" s="10" t="s">
        <v>1523</v>
      </c>
      <c r="O263" s="13"/>
      <c r="P263" s="13"/>
      <c r="Q263" s="13"/>
    </row>
    <row r="264" spans="1:25" x14ac:dyDescent="0.2">
      <c r="A264" s="5">
        <v>4</v>
      </c>
      <c r="C264" s="7" t="s">
        <v>65</v>
      </c>
      <c r="D264" s="7">
        <v>3320</v>
      </c>
      <c r="E264" s="5" t="s">
        <v>214</v>
      </c>
      <c r="G264" s="5" t="s">
        <v>215</v>
      </c>
      <c r="H264" s="8" t="s">
        <v>1524</v>
      </c>
      <c r="I264" s="5">
        <v>2009</v>
      </c>
      <c r="J264" s="5" t="s">
        <v>1293</v>
      </c>
      <c r="K264" s="9">
        <v>1000</v>
      </c>
      <c r="L264" s="9">
        <v>1000</v>
      </c>
      <c r="N264" s="10" t="s">
        <v>1525</v>
      </c>
    </row>
    <row r="265" spans="1:25" x14ac:dyDescent="0.2">
      <c r="A265" s="5">
        <v>4</v>
      </c>
      <c r="C265" s="7" t="s">
        <v>65</v>
      </c>
      <c r="D265" s="7">
        <v>3320</v>
      </c>
      <c r="E265" s="5" t="s">
        <v>214</v>
      </c>
      <c r="G265" s="5" t="s">
        <v>215</v>
      </c>
      <c r="H265" s="8" t="s">
        <v>1526</v>
      </c>
      <c r="I265" s="5">
        <v>2025</v>
      </c>
      <c r="J265" s="5" t="s">
        <v>1293</v>
      </c>
      <c r="O265" s="13"/>
      <c r="P265" s="13"/>
      <c r="Q265" s="13"/>
      <c r="T265" s="9">
        <v>1.6500000000000001E-2</v>
      </c>
      <c r="W265" s="5" t="s">
        <v>103</v>
      </c>
    </row>
    <row r="266" spans="1:25" x14ac:dyDescent="0.2">
      <c r="A266" s="5">
        <v>4</v>
      </c>
      <c r="C266" s="7" t="s">
        <v>65</v>
      </c>
      <c r="D266" s="7">
        <v>3320</v>
      </c>
      <c r="E266" s="5" t="s">
        <v>214</v>
      </c>
      <c r="G266" s="5" t="s">
        <v>215</v>
      </c>
      <c r="H266" s="8" t="s">
        <v>1505</v>
      </c>
      <c r="I266" s="5">
        <v>2018</v>
      </c>
      <c r="J266" s="5" t="s">
        <v>1293</v>
      </c>
      <c r="O266" s="13"/>
      <c r="P266" s="13"/>
      <c r="Q266" s="13"/>
      <c r="S266" s="12" t="s">
        <v>217</v>
      </c>
      <c r="X266" s="5" t="s">
        <v>218</v>
      </c>
      <c r="Y266" s="5" t="s">
        <v>1527</v>
      </c>
    </row>
    <row r="267" spans="1:25" x14ac:dyDescent="0.2">
      <c r="A267" s="5">
        <v>4</v>
      </c>
      <c r="C267" s="7" t="s">
        <v>65</v>
      </c>
      <c r="D267" s="7">
        <v>3320</v>
      </c>
      <c r="E267" s="5" t="s">
        <v>214</v>
      </c>
      <c r="G267" s="5" t="s">
        <v>215</v>
      </c>
      <c r="H267" s="5" t="s">
        <v>1528</v>
      </c>
      <c r="I267" s="5">
        <v>1976</v>
      </c>
      <c r="J267" s="5" t="s">
        <v>1529</v>
      </c>
      <c r="K267" s="9">
        <v>1000</v>
      </c>
      <c r="L267" s="9">
        <v>250000</v>
      </c>
      <c r="M267" s="9" t="s">
        <v>1530</v>
      </c>
      <c r="N267" s="10" t="s">
        <v>1531</v>
      </c>
      <c r="O267" s="13"/>
      <c r="P267" s="13"/>
      <c r="Q267" s="13"/>
    </row>
    <row r="268" spans="1:25" x14ac:dyDescent="0.2">
      <c r="A268" s="5">
        <v>4</v>
      </c>
      <c r="C268" s="7" t="s">
        <v>65</v>
      </c>
      <c r="D268" s="7">
        <v>3320</v>
      </c>
      <c r="E268" s="5" t="s">
        <v>214</v>
      </c>
      <c r="G268" s="5" t="s">
        <v>215</v>
      </c>
      <c r="H268" s="8" t="s">
        <v>1532</v>
      </c>
      <c r="I268" s="5">
        <v>2025</v>
      </c>
      <c r="J268" s="5" t="s">
        <v>1295</v>
      </c>
      <c r="O268" s="13"/>
      <c r="P268" s="13"/>
      <c r="Q268" s="13"/>
      <c r="T268" s="9">
        <v>0.17</v>
      </c>
    </row>
    <row r="269" spans="1:25" x14ac:dyDescent="0.2">
      <c r="A269" s="5">
        <v>4</v>
      </c>
      <c r="C269" s="7" t="s">
        <v>65</v>
      </c>
      <c r="D269" s="7">
        <v>3320</v>
      </c>
      <c r="E269" s="5" t="s">
        <v>214</v>
      </c>
      <c r="G269" s="5" t="s">
        <v>215</v>
      </c>
      <c r="H269" s="8" t="s">
        <v>1533</v>
      </c>
      <c r="I269" s="5">
        <v>2018</v>
      </c>
      <c r="J269" s="5" t="s">
        <v>1529</v>
      </c>
      <c r="K269" s="9">
        <v>3200</v>
      </c>
      <c r="L269" s="9">
        <v>3800</v>
      </c>
      <c r="O269" s="13"/>
      <c r="P269" s="13"/>
      <c r="Q269" s="13"/>
    </row>
    <row r="270" spans="1:25" x14ac:dyDescent="0.2">
      <c r="A270" s="5">
        <v>20</v>
      </c>
      <c r="C270" s="7" t="s">
        <v>65</v>
      </c>
      <c r="D270" s="7">
        <v>1560</v>
      </c>
      <c r="E270" s="5" t="s">
        <v>942</v>
      </c>
      <c r="G270" s="5" t="s">
        <v>943</v>
      </c>
      <c r="H270" s="8" t="s">
        <v>1534</v>
      </c>
      <c r="I270" s="5">
        <v>2025</v>
      </c>
      <c r="J270" s="5" t="s">
        <v>1293</v>
      </c>
      <c r="T270" s="9">
        <f>(0.46 + 0.53)/2</f>
        <v>0.495</v>
      </c>
      <c r="W270" s="5" t="s">
        <v>485</v>
      </c>
    </row>
    <row r="271" spans="1:25" x14ac:dyDescent="0.2">
      <c r="A271" s="5">
        <v>20</v>
      </c>
      <c r="C271" s="7" t="s">
        <v>65</v>
      </c>
      <c r="D271" s="7">
        <v>1560</v>
      </c>
      <c r="E271" s="5" t="s">
        <v>942</v>
      </c>
      <c r="G271" s="5" t="s">
        <v>943</v>
      </c>
      <c r="H271" s="8" t="s">
        <v>1505</v>
      </c>
      <c r="I271" s="5">
        <v>2018</v>
      </c>
      <c r="J271" s="5" t="s">
        <v>1293</v>
      </c>
      <c r="N271" s="10" t="s">
        <v>944</v>
      </c>
      <c r="S271" s="12" t="s">
        <v>945</v>
      </c>
      <c r="X271" s="5" t="s">
        <v>946</v>
      </c>
    </row>
    <row r="272" spans="1:25" x14ac:dyDescent="0.2">
      <c r="A272" s="5">
        <v>20</v>
      </c>
      <c r="C272" s="7" t="s">
        <v>65</v>
      </c>
      <c r="D272" s="7">
        <v>1560</v>
      </c>
      <c r="E272" s="5" t="s">
        <v>942</v>
      </c>
      <c r="G272" s="5" t="s">
        <v>943</v>
      </c>
      <c r="H272" s="8" t="s">
        <v>1535</v>
      </c>
      <c r="I272" s="5">
        <v>1991</v>
      </c>
      <c r="J272" s="5" t="s">
        <v>1364</v>
      </c>
      <c r="K272" s="9">
        <v>4100</v>
      </c>
      <c r="L272" s="9">
        <v>25000</v>
      </c>
    </row>
    <row r="273" spans="1:25" x14ac:dyDescent="0.2">
      <c r="A273" s="5">
        <v>14</v>
      </c>
      <c r="B273" s="6">
        <v>102</v>
      </c>
      <c r="C273" s="7" t="s">
        <v>65</v>
      </c>
      <c r="D273" s="7">
        <v>4950</v>
      </c>
      <c r="E273" s="5" t="s">
        <v>720</v>
      </c>
      <c r="G273" s="5" t="s">
        <v>721</v>
      </c>
      <c r="H273" s="8" t="s">
        <v>1536</v>
      </c>
      <c r="I273" s="5">
        <v>2025</v>
      </c>
      <c r="J273" s="5" t="s">
        <v>1295</v>
      </c>
      <c r="T273" s="9">
        <v>0.16</v>
      </c>
      <c r="W273" s="5" t="s">
        <v>1537</v>
      </c>
    </row>
    <row r="274" spans="1:25" x14ac:dyDescent="0.2">
      <c r="A274" s="5">
        <v>14</v>
      </c>
      <c r="B274" s="6">
        <v>102</v>
      </c>
      <c r="C274" s="7" t="s">
        <v>65</v>
      </c>
      <c r="D274" s="7">
        <v>4950</v>
      </c>
      <c r="E274" s="5" t="s">
        <v>720</v>
      </c>
      <c r="G274" s="5" t="s">
        <v>721</v>
      </c>
      <c r="H274" s="8" t="s">
        <v>1538</v>
      </c>
      <c r="I274" s="5">
        <v>2025</v>
      </c>
      <c r="J274" s="5" t="s">
        <v>1293</v>
      </c>
      <c r="T274" s="9">
        <v>0.17</v>
      </c>
      <c r="W274" s="5" t="s">
        <v>208</v>
      </c>
    </row>
    <row r="275" spans="1:25" x14ac:dyDescent="0.2">
      <c r="A275" s="5">
        <v>14</v>
      </c>
      <c r="B275" s="6">
        <v>102</v>
      </c>
      <c r="C275" s="7" t="s">
        <v>65</v>
      </c>
      <c r="D275" s="7">
        <v>4950</v>
      </c>
      <c r="E275" s="5" t="s">
        <v>720</v>
      </c>
      <c r="G275" s="5" t="s">
        <v>721</v>
      </c>
      <c r="H275" s="8" t="s">
        <v>1505</v>
      </c>
      <c r="I275" s="5">
        <v>2018</v>
      </c>
      <c r="J275" s="5" t="s">
        <v>1293</v>
      </c>
      <c r="X275" s="5" t="s">
        <v>723</v>
      </c>
    </row>
    <row r="276" spans="1:25" x14ac:dyDescent="0.2">
      <c r="A276" s="5">
        <v>25</v>
      </c>
      <c r="C276" s="7" t="s">
        <v>65</v>
      </c>
      <c r="D276" s="7">
        <v>4970</v>
      </c>
      <c r="E276" s="5" t="s">
        <v>1173</v>
      </c>
      <c r="G276" s="5" t="s">
        <v>1174</v>
      </c>
      <c r="H276" s="8" t="s">
        <v>1539</v>
      </c>
      <c r="I276" s="5">
        <v>2025</v>
      </c>
      <c r="J276" s="5" t="s">
        <v>1295</v>
      </c>
      <c r="O276" s="11">
        <v>1500</v>
      </c>
      <c r="P276" s="11">
        <v>25000</v>
      </c>
      <c r="R276" s="12" t="s">
        <v>1540</v>
      </c>
      <c r="T276" s="9">
        <v>0.15</v>
      </c>
    </row>
    <row r="277" spans="1:25" x14ac:dyDescent="0.2">
      <c r="A277" s="5">
        <v>25</v>
      </c>
      <c r="C277" s="7" t="s">
        <v>65</v>
      </c>
      <c r="D277" s="7">
        <v>4970</v>
      </c>
      <c r="E277" s="5" t="s">
        <v>1173</v>
      </c>
      <c r="G277" s="5" t="s">
        <v>1174</v>
      </c>
      <c r="H277" s="8" t="s">
        <v>1541</v>
      </c>
      <c r="I277" s="5">
        <v>2025</v>
      </c>
      <c r="J277" s="5" t="s">
        <v>1293</v>
      </c>
      <c r="T277" s="9">
        <v>0.15</v>
      </c>
      <c r="W277" s="5" t="s">
        <v>208</v>
      </c>
    </row>
    <row r="278" spans="1:25" x14ac:dyDescent="0.2">
      <c r="A278" s="5">
        <v>25</v>
      </c>
      <c r="C278" s="7" t="s">
        <v>65</v>
      </c>
      <c r="D278" s="7">
        <v>4970</v>
      </c>
      <c r="E278" s="5" t="s">
        <v>1173</v>
      </c>
      <c r="G278" s="5" t="s">
        <v>1174</v>
      </c>
      <c r="H278" s="8" t="s">
        <v>1505</v>
      </c>
      <c r="I278" s="5">
        <v>2018</v>
      </c>
      <c r="J278" s="5" t="s">
        <v>1293</v>
      </c>
      <c r="S278" s="12" t="s">
        <v>1176</v>
      </c>
      <c r="X278" s="5" t="s">
        <v>1177</v>
      </c>
    </row>
    <row r="279" spans="1:25" x14ac:dyDescent="0.2">
      <c r="A279" s="5">
        <v>24</v>
      </c>
      <c r="C279" s="7" t="s">
        <v>65</v>
      </c>
      <c r="D279" s="7">
        <v>3270</v>
      </c>
      <c r="E279" s="5" t="s">
        <v>1063</v>
      </c>
      <c r="G279" s="5" t="s">
        <v>1064</v>
      </c>
      <c r="H279" s="8" t="s">
        <v>1542</v>
      </c>
      <c r="I279" s="5">
        <v>2025</v>
      </c>
      <c r="J279" s="5" t="s">
        <v>1293</v>
      </c>
      <c r="T279" s="9">
        <v>0.16500000000000001</v>
      </c>
      <c r="W279" s="5" t="s">
        <v>208</v>
      </c>
    </row>
    <row r="280" spans="1:25" x14ac:dyDescent="0.2">
      <c r="A280" s="5">
        <v>24</v>
      </c>
      <c r="C280" s="7" t="s">
        <v>65</v>
      </c>
      <c r="D280" s="7">
        <v>3270</v>
      </c>
      <c r="E280" s="5" t="s">
        <v>1063</v>
      </c>
      <c r="G280" s="5" t="s">
        <v>1064</v>
      </c>
      <c r="H280" s="8" t="s">
        <v>1505</v>
      </c>
      <c r="I280" s="5">
        <v>2018</v>
      </c>
      <c r="J280" s="5" t="s">
        <v>1293</v>
      </c>
      <c r="Y280" s="5" t="s">
        <v>1543</v>
      </c>
    </row>
    <row r="281" spans="1:25" x14ac:dyDescent="0.2">
      <c r="A281" s="5">
        <v>24</v>
      </c>
      <c r="C281" s="7" t="s">
        <v>65</v>
      </c>
      <c r="D281" s="7">
        <v>3270</v>
      </c>
      <c r="E281" s="5" t="s">
        <v>1063</v>
      </c>
      <c r="G281" s="5" t="s">
        <v>1064</v>
      </c>
      <c r="H281" s="8" t="s">
        <v>1328</v>
      </c>
      <c r="I281" s="5">
        <v>2023</v>
      </c>
      <c r="J281" s="5" t="s">
        <v>1290</v>
      </c>
      <c r="K281" s="9">
        <v>111000</v>
      </c>
      <c r="L281" s="9">
        <v>12000000</v>
      </c>
      <c r="N281" s="10" t="s">
        <v>1065</v>
      </c>
      <c r="O281" s="11">
        <v>9330000000</v>
      </c>
      <c r="P281" s="11">
        <v>9330000000</v>
      </c>
    </row>
    <row r="282" spans="1:25" x14ac:dyDescent="0.2">
      <c r="A282" s="5">
        <v>24</v>
      </c>
      <c r="C282" s="7" t="s">
        <v>65</v>
      </c>
      <c r="D282" s="7">
        <v>3270</v>
      </c>
      <c r="E282" s="5" t="s">
        <v>1063</v>
      </c>
      <c r="G282" s="5" t="s">
        <v>1064</v>
      </c>
      <c r="H282" s="8" t="s">
        <v>1533</v>
      </c>
      <c r="I282" s="5">
        <v>2018</v>
      </c>
      <c r="J282" s="5" t="s">
        <v>1529</v>
      </c>
      <c r="K282" s="9">
        <v>2600</v>
      </c>
      <c r="L282" s="9">
        <v>11500</v>
      </c>
    </row>
    <row r="283" spans="1:25" x14ac:dyDescent="0.2">
      <c r="A283" s="5">
        <v>24</v>
      </c>
      <c r="C283" s="7" t="s">
        <v>65</v>
      </c>
      <c r="D283" s="7">
        <v>3260</v>
      </c>
      <c r="E283" s="5" t="s">
        <v>1067</v>
      </c>
      <c r="F283" s="5" t="s">
        <v>1068</v>
      </c>
      <c r="G283" s="5" t="s">
        <v>1069</v>
      </c>
      <c r="H283" s="8" t="s">
        <v>1544</v>
      </c>
      <c r="I283" s="5">
        <v>2025</v>
      </c>
      <c r="J283" s="5" t="s">
        <v>1293</v>
      </c>
      <c r="T283" s="9">
        <f>(0.2 + 0.23)/2</f>
        <v>0.21500000000000002</v>
      </c>
      <c r="W283" s="5" t="s">
        <v>208</v>
      </c>
    </row>
    <row r="284" spans="1:25" x14ac:dyDescent="0.2">
      <c r="A284" s="5">
        <v>24</v>
      </c>
      <c r="C284" s="7" t="s">
        <v>65</v>
      </c>
      <c r="D284" s="7">
        <v>3280</v>
      </c>
      <c r="E284" s="5" t="s">
        <v>1071</v>
      </c>
      <c r="G284" s="5" t="s">
        <v>1072</v>
      </c>
      <c r="H284" s="8" t="s">
        <v>1545</v>
      </c>
      <c r="I284" s="5">
        <v>2025</v>
      </c>
      <c r="J284" s="5" t="s">
        <v>1293</v>
      </c>
      <c r="T284" s="9">
        <f>(0.16 + 0.17)/2</f>
        <v>0.16500000000000001</v>
      </c>
      <c r="W284" s="5" t="s">
        <v>208</v>
      </c>
    </row>
    <row r="285" spans="1:25" x14ac:dyDescent="0.2">
      <c r="A285" s="5">
        <v>11</v>
      </c>
      <c r="B285" s="6">
        <v>25</v>
      </c>
      <c r="C285" s="7" t="s">
        <v>65</v>
      </c>
      <c r="D285" s="7">
        <v>3130</v>
      </c>
      <c r="E285" s="5" t="s">
        <v>595</v>
      </c>
      <c r="G285" s="5" t="s">
        <v>596</v>
      </c>
      <c r="H285" s="8" t="s">
        <v>1546</v>
      </c>
      <c r="I285" s="5">
        <v>2025</v>
      </c>
      <c r="J285" s="5" t="s">
        <v>1295</v>
      </c>
      <c r="K285" s="9">
        <v>10000</v>
      </c>
      <c r="L285" s="9">
        <v>10000</v>
      </c>
      <c r="N285" s="10" t="s">
        <v>597</v>
      </c>
      <c r="O285" s="11">
        <v>50000</v>
      </c>
      <c r="P285" s="11">
        <v>500000</v>
      </c>
      <c r="R285" s="12" t="s">
        <v>598</v>
      </c>
      <c r="T285" s="9">
        <v>0.22</v>
      </c>
    </row>
    <row r="286" spans="1:25" x14ac:dyDescent="0.2">
      <c r="A286" s="5">
        <v>11</v>
      </c>
      <c r="B286" s="6">
        <v>25</v>
      </c>
      <c r="C286" s="7" t="s">
        <v>65</v>
      </c>
      <c r="D286" s="7">
        <v>3130</v>
      </c>
      <c r="E286" s="5" t="s">
        <v>595</v>
      </c>
      <c r="G286" s="5" t="s">
        <v>596</v>
      </c>
      <c r="H286" s="8" t="s">
        <v>1547</v>
      </c>
      <c r="I286" s="5">
        <v>2025</v>
      </c>
      <c r="J286" s="5" t="s">
        <v>1293</v>
      </c>
      <c r="T286" s="9">
        <v>0.22</v>
      </c>
      <c r="W286" s="5" t="s">
        <v>485</v>
      </c>
    </row>
    <row r="287" spans="1:25" x14ac:dyDescent="0.2">
      <c r="A287" s="5">
        <v>11</v>
      </c>
      <c r="B287" s="6">
        <v>25</v>
      </c>
      <c r="C287" s="7" t="s">
        <v>65</v>
      </c>
      <c r="D287" s="7">
        <v>3130</v>
      </c>
      <c r="E287" s="5" t="s">
        <v>595</v>
      </c>
      <c r="G287" s="5" t="s">
        <v>596</v>
      </c>
      <c r="H287" s="8" t="s">
        <v>1505</v>
      </c>
      <c r="I287" s="5">
        <v>2018</v>
      </c>
      <c r="J287" s="5" t="s">
        <v>1293</v>
      </c>
      <c r="S287" s="12" t="s">
        <v>599</v>
      </c>
      <c r="X287" s="5" t="s">
        <v>600</v>
      </c>
    </row>
    <row r="288" spans="1:25" x14ac:dyDescent="0.2">
      <c r="A288" s="5">
        <v>11</v>
      </c>
      <c r="B288" s="6">
        <v>25</v>
      </c>
      <c r="C288" s="7" t="s">
        <v>65</v>
      </c>
      <c r="D288" s="7">
        <v>3130</v>
      </c>
      <c r="E288" s="5" t="s">
        <v>595</v>
      </c>
      <c r="G288" s="5" t="s">
        <v>596</v>
      </c>
      <c r="H288" s="8" t="s">
        <v>1328</v>
      </c>
      <c r="I288" s="5">
        <v>2023</v>
      </c>
      <c r="J288" s="5" t="s">
        <v>1290</v>
      </c>
      <c r="K288" s="9">
        <v>94300</v>
      </c>
      <c r="L288" s="9">
        <v>94300</v>
      </c>
      <c r="O288" s="11">
        <v>280000</v>
      </c>
      <c r="P288" s="11">
        <v>280000</v>
      </c>
    </row>
    <row r="289" spans="1:24" x14ac:dyDescent="0.2">
      <c r="A289" s="5">
        <v>11</v>
      </c>
      <c r="B289" s="6">
        <v>25</v>
      </c>
      <c r="C289" s="7" t="s">
        <v>65</v>
      </c>
      <c r="D289" s="7">
        <v>3130</v>
      </c>
      <c r="E289" s="5" t="s">
        <v>595</v>
      </c>
      <c r="G289" s="5" t="s">
        <v>596</v>
      </c>
      <c r="H289" s="8" t="s">
        <v>1533</v>
      </c>
      <c r="I289" s="5">
        <v>2018</v>
      </c>
      <c r="J289" s="5" t="s">
        <v>1529</v>
      </c>
      <c r="K289" s="9">
        <v>400</v>
      </c>
      <c r="L289" s="9">
        <v>3300</v>
      </c>
    </row>
    <row r="290" spans="1:24" x14ac:dyDescent="0.2">
      <c r="A290" s="5">
        <v>11</v>
      </c>
      <c r="B290" s="6">
        <v>25</v>
      </c>
      <c r="C290" s="7" t="s">
        <v>65</v>
      </c>
      <c r="D290" s="7">
        <v>3130</v>
      </c>
      <c r="E290" s="5" t="s">
        <v>595</v>
      </c>
      <c r="G290" s="5" t="s">
        <v>596</v>
      </c>
      <c r="H290" s="8" t="s">
        <v>1548</v>
      </c>
      <c r="I290" s="5">
        <v>2011</v>
      </c>
      <c r="J290" s="5" t="s">
        <v>1305</v>
      </c>
      <c r="O290" s="11">
        <v>10900</v>
      </c>
      <c r="P290" s="11">
        <v>74000</v>
      </c>
    </row>
    <row r="291" spans="1:24" x14ac:dyDescent="0.2">
      <c r="A291" s="5">
        <v>11</v>
      </c>
      <c r="B291" s="6">
        <v>25</v>
      </c>
      <c r="C291" s="7" t="s">
        <v>65</v>
      </c>
      <c r="D291" s="7">
        <v>3130</v>
      </c>
      <c r="E291" s="5" t="s">
        <v>595</v>
      </c>
      <c r="G291" s="5" t="s">
        <v>596</v>
      </c>
      <c r="H291" s="8" t="s">
        <v>1549</v>
      </c>
      <c r="I291" s="5">
        <v>2007</v>
      </c>
      <c r="J291" s="5" t="s">
        <v>1288</v>
      </c>
      <c r="O291" s="11">
        <v>18000</v>
      </c>
      <c r="P291" s="11">
        <v>950000</v>
      </c>
      <c r="Q291" s="11">
        <v>199000</v>
      </c>
    </row>
    <row r="292" spans="1:24" x14ac:dyDescent="0.2">
      <c r="A292" s="5">
        <v>11</v>
      </c>
      <c r="B292" s="6">
        <v>25</v>
      </c>
      <c r="C292" s="7" t="s">
        <v>65</v>
      </c>
      <c r="D292" s="7">
        <v>3130</v>
      </c>
      <c r="E292" s="5" t="s">
        <v>595</v>
      </c>
      <c r="G292" s="5" t="s">
        <v>596</v>
      </c>
      <c r="H292" s="8" t="s">
        <v>1550</v>
      </c>
      <c r="I292" s="5">
        <v>2009</v>
      </c>
      <c r="J292" s="5" t="s">
        <v>1551</v>
      </c>
      <c r="O292" s="11">
        <v>26000</v>
      </c>
      <c r="P292" s="11">
        <v>410000</v>
      </c>
    </row>
    <row r="293" spans="1:24" x14ac:dyDescent="0.2">
      <c r="A293" s="5">
        <v>11</v>
      </c>
      <c r="B293" s="6">
        <v>25</v>
      </c>
      <c r="C293" s="7" t="s">
        <v>65</v>
      </c>
      <c r="D293" s="7">
        <v>3130</v>
      </c>
      <c r="E293" s="5" t="s">
        <v>595</v>
      </c>
      <c r="G293" s="5" t="s">
        <v>596</v>
      </c>
      <c r="H293" s="8" t="s">
        <v>1552</v>
      </c>
      <c r="I293" s="5">
        <v>2007</v>
      </c>
      <c r="J293" s="5" t="s">
        <v>1305</v>
      </c>
      <c r="O293" s="11">
        <v>151000</v>
      </c>
      <c r="P293" s="11">
        <v>1232000</v>
      </c>
      <c r="Q293" s="11">
        <v>151000</v>
      </c>
    </row>
    <row r="294" spans="1:24" x14ac:dyDescent="0.2">
      <c r="A294" s="5">
        <v>25</v>
      </c>
      <c r="B294" s="6" t="s">
        <v>1179</v>
      </c>
      <c r="C294" s="7" t="s">
        <v>65</v>
      </c>
      <c r="D294" s="7">
        <v>3130</v>
      </c>
      <c r="E294" s="5" t="s">
        <v>595</v>
      </c>
      <c r="G294" s="5" t="s">
        <v>596</v>
      </c>
      <c r="H294" s="8" t="s">
        <v>1546</v>
      </c>
      <c r="I294" s="5">
        <v>2025</v>
      </c>
      <c r="J294" s="5" t="s">
        <v>1295</v>
      </c>
      <c r="K294" s="9">
        <v>10000</v>
      </c>
      <c r="L294" s="9">
        <v>10000</v>
      </c>
      <c r="N294" s="10" t="s">
        <v>597</v>
      </c>
      <c r="O294" s="11">
        <v>50000</v>
      </c>
      <c r="P294" s="11">
        <v>500000</v>
      </c>
      <c r="R294" s="12" t="s">
        <v>598</v>
      </c>
      <c r="T294" s="9">
        <v>0.22</v>
      </c>
    </row>
    <row r="295" spans="1:24" x14ac:dyDescent="0.2">
      <c r="A295" s="5">
        <v>25</v>
      </c>
      <c r="B295" s="6" t="s">
        <v>1179</v>
      </c>
      <c r="C295" s="7" t="s">
        <v>65</v>
      </c>
      <c r="D295" s="7">
        <v>3130</v>
      </c>
      <c r="E295" s="5" t="s">
        <v>595</v>
      </c>
      <c r="G295" s="5" t="s">
        <v>596</v>
      </c>
      <c r="H295" s="8" t="s">
        <v>1547</v>
      </c>
      <c r="I295" s="5">
        <v>2025</v>
      </c>
      <c r="J295" s="5" t="s">
        <v>1293</v>
      </c>
      <c r="T295" s="9">
        <v>0.22</v>
      </c>
      <c r="W295" s="5" t="s">
        <v>485</v>
      </c>
    </row>
    <row r="296" spans="1:24" x14ac:dyDescent="0.2">
      <c r="A296" s="5">
        <v>25</v>
      </c>
      <c r="B296" s="6" t="s">
        <v>1179</v>
      </c>
      <c r="C296" s="7" t="s">
        <v>65</v>
      </c>
      <c r="D296" s="7">
        <v>3130</v>
      </c>
      <c r="E296" s="5" t="s">
        <v>595</v>
      </c>
      <c r="G296" s="5" t="s">
        <v>596</v>
      </c>
      <c r="H296" s="8" t="s">
        <v>1505</v>
      </c>
      <c r="I296" s="5">
        <v>2018</v>
      </c>
      <c r="J296" s="5" t="s">
        <v>1293</v>
      </c>
      <c r="S296" s="12" t="s">
        <v>599</v>
      </c>
      <c r="X296" s="5" t="s">
        <v>600</v>
      </c>
    </row>
    <row r="297" spans="1:24" x14ac:dyDescent="0.2">
      <c r="A297" s="5">
        <v>25</v>
      </c>
      <c r="B297" s="6" t="s">
        <v>1179</v>
      </c>
      <c r="C297" s="7" t="s">
        <v>65</v>
      </c>
      <c r="D297" s="7">
        <v>3130</v>
      </c>
      <c r="E297" s="5" t="s">
        <v>595</v>
      </c>
      <c r="G297" s="5" t="s">
        <v>596</v>
      </c>
      <c r="H297" s="8" t="s">
        <v>1328</v>
      </c>
      <c r="I297" s="5">
        <v>2023</v>
      </c>
      <c r="J297" s="5" t="s">
        <v>1290</v>
      </c>
      <c r="K297" s="9">
        <v>94300</v>
      </c>
      <c r="L297" s="9">
        <v>94300</v>
      </c>
      <c r="O297" s="11">
        <v>280000</v>
      </c>
      <c r="P297" s="11">
        <v>280000</v>
      </c>
    </row>
    <row r="298" spans="1:24" x14ac:dyDescent="0.2">
      <c r="A298" s="5">
        <v>25</v>
      </c>
      <c r="B298" s="6" t="s">
        <v>1179</v>
      </c>
      <c r="C298" s="7" t="s">
        <v>65</v>
      </c>
      <c r="D298" s="7">
        <v>3130</v>
      </c>
      <c r="E298" s="5" t="s">
        <v>595</v>
      </c>
      <c r="G298" s="5" t="s">
        <v>596</v>
      </c>
      <c r="H298" s="8" t="s">
        <v>1533</v>
      </c>
      <c r="I298" s="5">
        <v>2018</v>
      </c>
      <c r="J298" s="5" t="s">
        <v>1529</v>
      </c>
      <c r="K298" s="9">
        <v>400</v>
      </c>
      <c r="L298" s="9">
        <v>3300</v>
      </c>
    </row>
    <row r="299" spans="1:24" x14ac:dyDescent="0.2">
      <c r="A299" s="5">
        <v>25</v>
      </c>
      <c r="B299" s="6" t="s">
        <v>1179</v>
      </c>
      <c r="C299" s="7" t="s">
        <v>65</v>
      </c>
      <c r="D299" s="7">
        <v>3130</v>
      </c>
      <c r="E299" s="5" t="s">
        <v>595</v>
      </c>
      <c r="G299" s="5" t="s">
        <v>596</v>
      </c>
      <c r="H299" s="8" t="s">
        <v>1548</v>
      </c>
      <c r="I299" s="5">
        <v>2011</v>
      </c>
      <c r="J299" s="5" t="s">
        <v>1305</v>
      </c>
      <c r="O299" s="11">
        <v>10900</v>
      </c>
      <c r="P299" s="11">
        <v>74000</v>
      </c>
    </row>
    <row r="300" spans="1:24" x14ac:dyDescent="0.2">
      <c r="A300" s="5">
        <v>25</v>
      </c>
      <c r="B300" s="6" t="s">
        <v>1179</v>
      </c>
      <c r="C300" s="7" t="s">
        <v>65</v>
      </c>
      <c r="D300" s="7">
        <v>3130</v>
      </c>
      <c r="E300" s="5" t="s">
        <v>595</v>
      </c>
      <c r="G300" s="5" t="s">
        <v>596</v>
      </c>
      <c r="H300" s="8" t="s">
        <v>1549</v>
      </c>
      <c r="I300" s="5">
        <v>2007</v>
      </c>
      <c r="J300" s="5" t="s">
        <v>1288</v>
      </c>
      <c r="O300" s="11">
        <v>18000</v>
      </c>
      <c r="P300" s="11">
        <v>950000</v>
      </c>
      <c r="Q300" s="11">
        <v>199000</v>
      </c>
    </row>
    <row r="301" spans="1:24" x14ac:dyDescent="0.2">
      <c r="A301" s="5">
        <v>25</v>
      </c>
      <c r="B301" s="6" t="s">
        <v>1179</v>
      </c>
      <c r="C301" s="7" t="s">
        <v>65</v>
      </c>
      <c r="D301" s="7">
        <v>3130</v>
      </c>
      <c r="E301" s="5" t="s">
        <v>595</v>
      </c>
      <c r="G301" s="5" t="s">
        <v>596</v>
      </c>
      <c r="H301" s="8" t="s">
        <v>1550</v>
      </c>
      <c r="I301" s="5">
        <v>2009</v>
      </c>
      <c r="J301" s="5" t="s">
        <v>1551</v>
      </c>
      <c r="O301" s="11">
        <v>26000</v>
      </c>
      <c r="P301" s="11">
        <v>410000</v>
      </c>
    </row>
    <row r="302" spans="1:24" x14ac:dyDescent="0.2">
      <c r="A302" s="5">
        <v>25</v>
      </c>
      <c r="B302" s="6" t="s">
        <v>1179</v>
      </c>
      <c r="C302" s="7" t="s">
        <v>65</v>
      </c>
      <c r="D302" s="7">
        <v>3130</v>
      </c>
      <c r="E302" s="5" t="s">
        <v>595</v>
      </c>
      <c r="G302" s="5" t="s">
        <v>596</v>
      </c>
      <c r="H302" s="8" t="s">
        <v>1552</v>
      </c>
      <c r="I302" s="5">
        <v>2007</v>
      </c>
      <c r="J302" s="5" t="s">
        <v>1305</v>
      </c>
      <c r="O302" s="11">
        <v>151000</v>
      </c>
      <c r="P302" s="11">
        <v>1232000</v>
      </c>
      <c r="Q302" s="11">
        <v>151000</v>
      </c>
    </row>
    <row r="303" spans="1:24" x14ac:dyDescent="0.2">
      <c r="A303" s="5">
        <v>21</v>
      </c>
      <c r="C303" s="7" t="s">
        <v>65</v>
      </c>
      <c r="D303" s="7">
        <v>3090</v>
      </c>
      <c r="E303" s="5" t="s">
        <v>978</v>
      </c>
      <c r="G303" s="5" t="s">
        <v>979</v>
      </c>
      <c r="H303" s="8" t="s">
        <v>1553</v>
      </c>
      <c r="I303" s="5">
        <v>2025</v>
      </c>
      <c r="J303" s="5" t="s">
        <v>1295</v>
      </c>
      <c r="K303" s="9">
        <v>5000</v>
      </c>
      <c r="L303" s="9">
        <v>5000</v>
      </c>
      <c r="N303" s="10" t="s">
        <v>980</v>
      </c>
      <c r="O303" s="11">
        <v>40000000</v>
      </c>
      <c r="P303" s="11">
        <v>40000000</v>
      </c>
      <c r="R303" s="12" t="s">
        <v>1554</v>
      </c>
      <c r="T303" s="9">
        <v>0.7</v>
      </c>
    </row>
    <row r="304" spans="1:24" x14ac:dyDescent="0.2">
      <c r="A304" s="5">
        <v>21</v>
      </c>
      <c r="C304" s="7" t="s">
        <v>65</v>
      </c>
      <c r="D304" s="7">
        <v>3090</v>
      </c>
      <c r="E304" s="5" t="s">
        <v>978</v>
      </c>
      <c r="G304" s="5" t="s">
        <v>979</v>
      </c>
      <c r="H304" s="8" t="s">
        <v>1555</v>
      </c>
      <c r="I304" s="5">
        <v>2025</v>
      </c>
      <c r="J304" s="5" t="s">
        <v>1293</v>
      </c>
      <c r="T304" s="9">
        <f>(0.6 + 0.75)/2</f>
        <v>0.67500000000000004</v>
      </c>
      <c r="W304" s="5" t="s">
        <v>485</v>
      </c>
    </row>
    <row r="305" spans="1:25" x14ac:dyDescent="0.2">
      <c r="A305" s="5">
        <v>21</v>
      </c>
      <c r="C305" s="7" t="s">
        <v>65</v>
      </c>
      <c r="D305" s="7">
        <v>3090</v>
      </c>
      <c r="E305" s="5" t="s">
        <v>978</v>
      </c>
      <c r="G305" s="5" t="s">
        <v>979</v>
      </c>
      <c r="H305" s="8" t="s">
        <v>1505</v>
      </c>
      <c r="I305" s="5">
        <v>2018</v>
      </c>
      <c r="J305" s="5" t="s">
        <v>1293</v>
      </c>
      <c r="Y305" s="5" t="s">
        <v>1556</v>
      </c>
    </row>
    <row r="306" spans="1:25" x14ac:dyDescent="0.2">
      <c r="A306" s="5">
        <v>21</v>
      </c>
      <c r="C306" s="7" t="s">
        <v>65</v>
      </c>
      <c r="D306" s="7">
        <v>3090</v>
      </c>
      <c r="E306" s="5" t="s">
        <v>978</v>
      </c>
      <c r="G306" s="5" t="s">
        <v>979</v>
      </c>
      <c r="H306" s="8" t="s">
        <v>1557</v>
      </c>
      <c r="I306" s="5">
        <v>2010</v>
      </c>
      <c r="J306" s="5" t="s">
        <v>1293</v>
      </c>
      <c r="K306" s="9">
        <v>46000</v>
      </c>
      <c r="L306" s="9">
        <v>230000</v>
      </c>
    </row>
    <row r="307" spans="1:25" x14ac:dyDescent="0.2">
      <c r="A307" s="5">
        <v>21</v>
      </c>
      <c r="C307" s="7" t="s">
        <v>65</v>
      </c>
      <c r="D307" s="7">
        <v>3090</v>
      </c>
      <c r="E307" s="5" t="s">
        <v>978</v>
      </c>
      <c r="G307" s="5" t="s">
        <v>979</v>
      </c>
      <c r="H307" s="8" t="s">
        <v>1558</v>
      </c>
      <c r="I307" s="5">
        <v>2016</v>
      </c>
      <c r="J307" s="5" t="s">
        <v>1305</v>
      </c>
      <c r="K307" s="9">
        <v>1500</v>
      </c>
      <c r="L307" s="9">
        <v>34300</v>
      </c>
    </row>
    <row r="308" spans="1:25" x14ac:dyDescent="0.2">
      <c r="A308" s="5">
        <v>21</v>
      </c>
      <c r="C308" s="7" t="s">
        <v>65</v>
      </c>
      <c r="D308" s="7">
        <v>3090</v>
      </c>
      <c r="E308" s="5" t="s">
        <v>978</v>
      </c>
      <c r="G308" s="5" t="s">
        <v>979</v>
      </c>
      <c r="H308" s="8" t="s">
        <v>1559</v>
      </c>
      <c r="I308" s="5">
        <v>2023</v>
      </c>
      <c r="J308" s="5" t="s">
        <v>1560</v>
      </c>
      <c r="K308" s="9">
        <v>870</v>
      </c>
      <c r="L308" s="9">
        <v>16700</v>
      </c>
      <c r="O308" s="11">
        <v>580000</v>
      </c>
      <c r="P308" s="11">
        <v>110300000</v>
      </c>
    </row>
    <row r="309" spans="1:25" x14ac:dyDescent="0.2">
      <c r="A309" s="5">
        <v>16</v>
      </c>
      <c r="B309" s="6" t="s">
        <v>713</v>
      </c>
      <c r="C309" s="7" t="s">
        <v>65</v>
      </c>
      <c r="D309" s="7">
        <v>3230</v>
      </c>
      <c r="E309" s="5" t="s">
        <v>816</v>
      </c>
      <c r="G309" s="5" t="s">
        <v>817</v>
      </c>
      <c r="H309" s="8" t="s">
        <v>1561</v>
      </c>
      <c r="I309" s="5">
        <v>2025</v>
      </c>
      <c r="J309" s="5" t="s">
        <v>1293</v>
      </c>
      <c r="O309" s="11">
        <v>5000</v>
      </c>
      <c r="P309" s="11">
        <v>10000</v>
      </c>
      <c r="R309" s="12" t="s">
        <v>1562</v>
      </c>
      <c r="S309" s="12" t="s">
        <v>1563</v>
      </c>
    </row>
    <row r="310" spans="1:25" x14ac:dyDescent="0.2">
      <c r="A310" s="5">
        <v>16</v>
      </c>
      <c r="B310" s="6" t="s">
        <v>713</v>
      </c>
      <c r="C310" s="7" t="s">
        <v>65</v>
      </c>
      <c r="D310" s="7">
        <v>3230</v>
      </c>
      <c r="E310" s="5" t="s">
        <v>816</v>
      </c>
      <c r="G310" s="5" t="s">
        <v>817</v>
      </c>
      <c r="H310" s="8" t="s">
        <v>1564</v>
      </c>
      <c r="I310" s="5">
        <v>2025</v>
      </c>
      <c r="J310" s="5" t="s">
        <v>1295</v>
      </c>
      <c r="O310" s="11">
        <v>10000</v>
      </c>
      <c r="P310" s="11">
        <v>15000</v>
      </c>
      <c r="R310" s="12" t="s">
        <v>1565</v>
      </c>
      <c r="S310" s="12" t="s">
        <v>1566</v>
      </c>
      <c r="T310" s="9">
        <v>0.27</v>
      </c>
    </row>
    <row r="311" spans="1:25" x14ac:dyDescent="0.2">
      <c r="A311" s="5">
        <v>16</v>
      </c>
      <c r="B311" s="6" t="s">
        <v>713</v>
      </c>
      <c r="C311" s="7" t="s">
        <v>65</v>
      </c>
      <c r="D311" s="7">
        <v>3230</v>
      </c>
      <c r="E311" s="5" t="s">
        <v>816</v>
      </c>
      <c r="G311" s="5" t="s">
        <v>817</v>
      </c>
      <c r="H311" s="8" t="s">
        <v>1567</v>
      </c>
      <c r="I311" s="5">
        <v>2025</v>
      </c>
      <c r="J311" s="5" t="s">
        <v>1293</v>
      </c>
      <c r="T311" s="9">
        <v>0.27</v>
      </c>
      <c r="W311" s="5" t="s">
        <v>208</v>
      </c>
    </row>
    <row r="312" spans="1:25" x14ac:dyDescent="0.2">
      <c r="A312" s="5">
        <v>16</v>
      </c>
      <c r="B312" s="6" t="s">
        <v>713</v>
      </c>
      <c r="C312" s="7" t="s">
        <v>65</v>
      </c>
      <c r="D312" s="7">
        <v>3230</v>
      </c>
      <c r="E312" s="5" t="s">
        <v>816</v>
      </c>
      <c r="G312" s="5" t="s">
        <v>817</v>
      </c>
      <c r="H312" s="8" t="s">
        <v>1505</v>
      </c>
      <c r="I312" s="5">
        <v>2018</v>
      </c>
      <c r="J312" s="5" t="s">
        <v>1293</v>
      </c>
      <c r="X312" s="5" t="s">
        <v>820</v>
      </c>
    </row>
    <row r="313" spans="1:25" x14ac:dyDescent="0.2">
      <c r="A313" s="5">
        <v>16</v>
      </c>
      <c r="B313" s="6" t="s">
        <v>713</v>
      </c>
      <c r="C313" s="7" t="s">
        <v>65</v>
      </c>
      <c r="D313" s="7">
        <v>3230</v>
      </c>
      <c r="E313" s="5" t="s">
        <v>816</v>
      </c>
      <c r="G313" s="5" t="s">
        <v>817</v>
      </c>
      <c r="H313" s="8" t="s">
        <v>1568</v>
      </c>
      <c r="I313" s="5">
        <v>2015</v>
      </c>
      <c r="J313" s="5" t="s">
        <v>1529</v>
      </c>
      <c r="K313" s="9">
        <v>747</v>
      </c>
      <c r="L313" s="9">
        <v>2161</v>
      </c>
      <c r="M313" s="9">
        <v>747</v>
      </c>
    </row>
    <row r="314" spans="1:25" x14ac:dyDescent="0.2">
      <c r="A314" s="5">
        <v>25</v>
      </c>
      <c r="C314" s="7" t="s">
        <v>65</v>
      </c>
      <c r="D314" s="7">
        <v>5370</v>
      </c>
      <c r="E314" s="5" t="s">
        <v>1180</v>
      </c>
      <c r="G314" s="5" t="s">
        <v>1181</v>
      </c>
      <c r="H314" s="8" t="s">
        <v>1569</v>
      </c>
      <c r="I314" s="5">
        <v>2025</v>
      </c>
      <c r="J314" s="5" t="s">
        <v>1293</v>
      </c>
      <c r="T314" s="9">
        <v>0.13500000000000001</v>
      </c>
      <c r="W314" s="5" t="s">
        <v>103</v>
      </c>
    </row>
    <row r="315" spans="1:25" x14ac:dyDescent="0.2">
      <c r="A315" s="5">
        <v>25</v>
      </c>
      <c r="C315" s="7" t="s">
        <v>65</v>
      </c>
      <c r="D315" s="7">
        <v>5370</v>
      </c>
      <c r="E315" s="5" t="s">
        <v>1180</v>
      </c>
      <c r="G315" s="5" t="s">
        <v>1181</v>
      </c>
      <c r="H315" s="8" t="s">
        <v>1505</v>
      </c>
      <c r="I315" s="5">
        <v>2018</v>
      </c>
      <c r="J315" s="5" t="s">
        <v>1293</v>
      </c>
      <c r="S315" s="12" t="s">
        <v>1182</v>
      </c>
      <c r="X315" s="5" t="s">
        <v>1183</v>
      </c>
    </row>
    <row r="316" spans="1:25" x14ac:dyDescent="0.2">
      <c r="A316" s="5">
        <v>2</v>
      </c>
      <c r="B316" s="6">
        <v>3</v>
      </c>
      <c r="C316" s="7" t="s">
        <v>65</v>
      </c>
      <c r="D316" s="7">
        <v>1920</v>
      </c>
      <c r="E316" s="5" t="s">
        <v>93</v>
      </c>
      <c r="G316" s="5" t="s">
        <v>94</v>
      </c>
      <c r="H316" s="5" t="s">
        <v>1570</v>
      </c>
      <c r="I316" s="5">
        <v>2013</v>
      </c>
      <c r="J316" s="5" t="s">
        <v>1455</v>
      </c>
      <c r="K316" s="17">
        <v>3056000</v>
      </c>
      <c r="L316" s="9">
        <v>6127000</v>
      </c>
      <c r="M316" s="9">
        <v>4477000</v>
      </c>
      <c r="N316" s="10" t="s">
        <v>1571</v>
      </c>
      <c r="O316" s="13"/>
      <c r="P316" s="13"/>
      <c r="Q316" s="13"/>
    </row>
    <row r="317" spans="1:25" x14ac:dyDescent="0.2">
      <c r="A317" s="5">
        <v>2</v>
      </c>
      <c r="B317" s="6">
        <v>3</v>
      </c>
      <c r="C317" s="7" t="s">
        <v>65</v>
      </c>
      <c r="D317" s="7">
        <v>1920</v>
      </c>
      <c r="E317" s="5" t="s">
        <v>93</v>
      </c>
      <c r="G317" s="5" t="s">
        <v>94</v>
      </c>
      <c r="H317" s="8" t="s">
        <v>1572</v>
      </c>
      <c r="I317" s="5">
        <v>2025</v>
      </c>
      <c r="J317" s="5" t="s">
        <v>1293</v>
      </c>
      <c r="O317" s="13"/>
      <c r="P317" s="13"/>
      <c r="Q317" s="13"/>
      <c r="T317" s="9">
        <v>0.15</v>
      </c>
      <c r="W317" s="5" t="s">
        <v>68</v>
      </c>
    </row>
    <row r="318" spans="1:25" x14ac:dyDescent="0.2">
      <c r="A318" s="5">
        <v>2</v>
      </c>
      <c r="B318" s="6">
        <v>3</v>
      </c>
      <c r="C318" s="7" t="s">
        <v>65</v>
      </c>
      <c r="D318" s="7">
        <v>1920</v>
      </c>
      <c r="E318" s="5" t="s">
        <v>93</v>
      </c>
      <c r="G318" s="5" t="s">
        <v>94</v>
      </c>
      <c r="H318" s="8" t="s">
        <v>1505</v>
      </c>
      <c r="I318" s="5">
        <v>2018</v>
      </c>
      <c r="J318" s="5" t="s">
        <v>1293</v>
      </c>
      <c r="O318" s="13"/>
      <c r="P318" s="13"/>
      <c r="Q318" s="13"/>
      <c r="S318" s="12" t="s">
        <v>1573</v>
      </c>
      <c r="X318" s="5" t="s">
        <v>98</v>
      </c>
      <c r="Y318" s="5" t="s">
        <v>1574</v>
      </c>
    </row>
    <row r="319" spans="1:25" x14ac:dyDescent="0.2">
      <c r="A319" s="5">
        <v>2</v>
      </c>
      <c r="B319" s="6">
        <v>3</v>
      </c>
      <c r="C319" s="7" t="s">
        <v>65</v>
      </c>
      <c r="D319" s="7">
        <v>1920</v>
      </c>
      <c r="E319" s="5" t="s">
        <v>93</v>
      </c>
      <c r="G319" s="5" t="s">
        <v>94</v>
      </c>
      <c r="H319" s="5" t="s">
        <v>1575</v>
      </c>
      <c r="I319" s="5">
        <v>2015</v>
      </c>
      <c r="J319" s="5" t="s">
        <v>1576</v>
      </c>
      <c r="K319" s="9">
        <v>800</v>
      </c>
      <c r="L319" s="9">
        <v>43000</v>
      </c>
      <c r="M319" s="9">
        <f>(800+2170)/2</f>
        <v>1485</v>
      </c>
      <c r="N319" s="10" t="s">
        <v>1577</v>
      </c>
      <c r="O319" s="13"/>
      <c r="P319" s="13"/>
      <c r="Q319" s="13"/>
    </row>
    <row r="320" spans="1:25" x14ac:dyDescent="0.2">
      <c r="A320" s="5">
        <v>2</v>
      </c>
      <c r="B320" s="6">
        <v>3</v>
      </c>
      <c r="C320" s="7" t="s">
        <v>65</v>
      </c>
      <c r="D320" s="7">
        <v>1920</v>
      </c>
      <c r="E320" s="5" t="s">
        <v>93</v>
      </c>
      <c r="G320" s="5" t="s">
        <v>94</v>
      </c>
      <c r="H320" s="8" t="s">
        <v>1515</v>
      </c>
      <c r="I320" s="5">
        <v>2025</v>
      </c>
      <c r="J320" s="5" t="s">
        <v>1295</v>
      </c>
      <c r="O320" s="13"/>
      <c r="P320" s="13"/>
      <c r="Q320" s="13"/>
      <c r="S320" s="12" t="s">
        <v>1578</v>
      </c>
      <c r="T320" s="9">
        <v>0.15</v>
      </c>
    </row>
    <row r="321" spans="1:25" x14ac:dyDescent="0.2">
      <c r="A321" s="5">
        <v>3</v>
      </c>
      <c r="B321" s="6" t="s">
        <v>32</v>
      </c>
      <c r="C321" s="7" t="s">
        <v>65</v>
      </c>
      <c r="D321" s="7">
        <v>1920</v>
      </c>
      <c r="E321" s="5" t="s">
        <v>93</v>
      </c>
      <c r="G321" s="5" t="s">
        <v>94</v>
      </c>
      <c r="H321" s="5" t="s">
        <v>1570</v>
      </c>
      <c r="I321" s="5">
        <v>2013</v>
      </c>
      <c r="J321" s="5" t="s">
        <v>1455</v>
      </c>
      <c r="K321" s="17">
        <v>3056000</v>
      </c>
      <c r="L321" s="9">
        <v>6127000</v>
      </c>
      <c r="M321" s="9">
        <v>4477000</v>
      </c>
      <c r="N321" s="10" t="s">
        <v>1571</v>
      </c>
      <c r="O321" s="13"/>
      <c r="P321" s="13"/>
      <c r="Q321" s="13"/>
    </row>
    <row r="322" spans="1:25" x14ac:dyDescent="0.2">
      <c r="A322" s="5">
        <v>3</v>
      </c>
      <c r="B322" s="6" t="s">
        <v>32</v>
      </c>
      <c r="C322" s="7" t="s">
        <v>65</v>
      </c>
      <c r="D322" s="7">
        <v>1920</v>
      </c>
      <c r="E322" s="5" t="s">
        <v>93</v>
      </c>
      <c r="G322" s="5" t="s">
        <v>94</v>
      </c>
      <c r="H322" s="8" t="s">
        <v>1572</v>
      </c>
      <c r="I322" s="5">
        <v>2025</v>
      </c>
      <c r="J322" s="5" t="s">
        <v>1293</v>
      </c>
      <c r="O322" s="13"/>
      <c r="P322" s="13"/>
      <c r="Q322" s="13"/>
      <c r="T322" s="9">
        <v>0.15</v>
      </c>
      <c r="W322" s="5" t="s">
        <v>68</v>
      </c>
    </row>
    <row r="323" spans="1:25" x14ac:dyDescent="0.2">
      <c r="A323" s="5">
        <v>3</v>
      </c>
      <c r="B323" s="6" t="s">
        <v>32</v>
      </c>
      <c r="C323" s="7" t="s">
        <v>65</v>
      </c>
      <c r="D323" s="7">
        <v>1920</v>
      </c>
      <c r="E323" s="5" t="s">
        <v>93</v>
      </c>
      <c r="G323" s="5" t="s">
        <v>94</v>
      </c>
      <c r="H323" s="8" t="s">
        <v>1505</v>
      </c>
      <c r="I323" s="5">
        <v>2018</v>
      </c>
      <c r="J323" s="5" t="s">
        <v>1293</v>
      </c>
      <c r="O323" s="13"/>
      <c r="P323" s="13"/>
      <c r="Q323" s="13"/>
      <c r="S323" s="12" t="s">
        <v>1573</v>
      </c>
      <c r="X323" s="5" t="s">
        <v>98</v>
      </c>
      <c r="Y323" s="5" t="s">
        <v>1574</v>
      </c>
    </row>
    <row r="324" spans="1:25" x14ac:dyDescent="0.2">
      <c r="A324" s="5">
        <v>3</v>
      </c>
      <c r="B324" s="6" t="s">
        <v>32</v>
      </c>
      <c r="C324" s="7" t="s">
        <v>65</v>
      </c>
      <c r="D324" s="7">
        <v>1920</v>
      </c>
      <c r="E324" s="5" t="s">
        <v>93</v>
      </c>
      <c r="G324" s="5" t="s">
        <v>94</v>
      </c>
      <c r="H324" s="5" t="s">
        <v>1575</v>
      </c>
      <c r="I324" s="5">
        <v>2015</v>
      </c>
      <c r="J324" s="5" t="s">
        <v>1576</v>
      </c>
      <c r="K324" s="9">
        <v>800</v>
      </c>
      <c r="L324" s="9">
        <v>43000</v>
      </c>
      <c r="M324" s="9">
        <f>(800+2170)/2</f>
        <v>1485</v>
      </c>
      <c r="N324" s="10" t="s">
        <v>1577</v>
      </c>
      <c r="O324" s="13"/>
      <c r="P324" s="13"/>
      <c r="Q324" s="13"/>
    </row>
    <row r="325" spans="1:25" x14ac:dyDescent="0.2">
      <c r="A325" s="5">
        <v>3</v>
      </c>
      <c r="B325" s="6" t="s">
        <v>32</v>
      </c>
      <c r="C325" s="7" t="s">
        <v>65</v>
      </c>
      <c r="D325" s="7">
        <v>1920</v>
      </c>
      <c r="E325" s="5" t="s">
        <v>93</v>
      </c>
      <c r="G325" s="5" t="s">
        <v>94</v>
      </c>
      <c r="H325" s="8" t="s">
        <v>1515</v>
      </c>
      <c r="I325" s="5">
        <v>2025</v>
      </c>
      <c r="J325" s="5" t="s">
        <v>1295</v>
      </c>
      <c r="O325" s="13"/>
      <c r="P325" s="13"/>
      <c r="Q325" s="13"/>
      <c r="S325" s="12" t="s">
        <v>1578</v>
      </c>
      <c r="T325" s="9">
        <v>0.15</v>
      </c>
    </row>
    <row r="326" spans="1:25" x14ac:dyDescent="0.2">
      <c r="A326" s="5">
        <v>2</v>
      </c>
      <c r="C326" s="7" t="s">
        <v>65</v>
      </c>
      <c r="D326" s="7">
        <v>3970</v>
      </c>
      <c r="E326" s="5" t="s">
        <v>100</v>
      </c>
      <c r="G326" s="5" t="s">
        <v>101</v>
      </c>
      <c r="H326" s="8" t="s">
        <v>1579</v>
      </c>
      <c r="I326" s="5">
        <v>2025</v>
      </c>
      <c r="J326" s="5" t="s">
        <v>1293</v>
      </c>
      <c r="T326" s="9">
        <f>(0.17+0.2)/2</f>
        <v>0.185</v>
      </c>
      <c r="W326" s="5" t="s">
        <v>103</v>
      </c>
    </row>
    <row r="327" spans="1:25" x14ac:dyDescent="0.2">
      <c r="A327" s="5">
        <v>2</v>
      </c>
      <c r="C327" s="7" t="s">
        <v>65</v>
      </c>
      <c r="D327" s="7">
        <v>3970</v>
      </c>
      <c r="E327" s="5" t="s">
        <v>100</v>
      </c>
      <c r="G327" s="5" t="s">
        <v>101</v>
      </c>
      <c r="H327" s="5" t="s">
        <v>1505</v>
      </c>
      <c r="I327" s="5">
        <v>2018</v>
      </c>
      <c r="J327" s="5" t="s">
        <v>1293</v>
      </c>
      <c r="K327" s="9">
        <v>120</v>
      </c>
      <c r="L327" s="9">
        <v>500</v>
      </c>
      <c r="N327" s="10" t="s">
        <v>102</v>
      </c>
      <c r="S327" s="12" t="s">
        <v>104</v>
      </c>
      <c r="Y327" s="5" t="s">
        <v>1580</v>
      </c>
    </row>
    <row r="328" spans="1:25" x14ac:dyDescent="0.2">
      <c r="A328" s="5">
        <v>2</v>
      </c>
      <c r="C328" s="7" t="s">
        <v>65</v>
      </c>
      <c r="D328" s="7">
        <v>3970</v>
      </c>
      <c r="E328" s="5" t="s">
        <v>100</v>
      </c>
      <c r="G328" s="5" t="s">
        <v>101</v>
      </c>
      <c r="H328" s="8" t="s">
        <v>1533</v>
      </c>
      <c r="I328" s="5">
        <v>2018</v>
      </c>
      <c r="J328" s="5" t="s">
        <v>1529</v>
      </c>
      <c r="K328" s="9">
        <v>200</v>
      </c>
      <c r="L328" s="9">
        <v>1700</v>
      </c>
    </row>
    <row r="329" spans="1:25" x14ac:dyDescent="0.2">
      <c r="A329" s="5">
        <v>24</v>
      </c>
      <c r="C329" s="7" t="s">
        <v>65</v>
      </c>
      <c r="D329" s="7">
        <v>3710</v>
      </c>
      <c r="E329" s="5" t="s">
        <v>1074</v>
      </c>
      <c r="G329" s="5" t="s">
        <v>1075</v>
      </c>
      <c r="H329" s="8" t="s">
        <v>1581</v>
      </c>
      <c r="I329" s="5">
        <v>2025</v>
      </c>
      <c r="J329" s="5" t="s">
        <v>1293</v>
      </c>
      <c r="T329" s="9">
        <f>(0.33 + 0.34)/2</f>
        <v>0.33500000000000002</v>
      </c>
      <c r="W329" s="5" t="s">
        <v>103</v>
      </c>
    </row>
    <row r="330" spans="1:25" x14ac:dyDescent="0.2">
      <c r="A330" s="5">
        <v>24</v>
      </c>
      <c r="C330" s="7" t="s">
        <v>65</v>
      </c>
      <c r="D330" s="7">
        <v>3710</v>
      </c>
      <c r="E330" s="5" t="s">
        <v>1074</v>
      </c>
      <c r="G330" s="5" t="s">
        <v>1075</v>
      </c>
      <c r="H330" s="8" t="s">
        <v>1505</v>
      </c>
      <c r="I330" s="5">
        <v>2018</v>
      </c>
      <c r="J330" s="5" t="s">
        <v>1293</v>
      </c>
      <c r="Y330" s="5" t="s">
        <v>1582</v>
      </c>
    </row>
    <row r="331" spans="1:25" x14ac:dyDescent="0.2">
      <c r="A331" s="5">
        <v>24</v>
      </c>
      <c r="C331" s="7" t="s">
        <v>65</v>
      </c>
      <c r="D331" s="7">
        <v>3710</v>
      </c>
      <c r="E331" s="5" t="s">
        <v>1074</v>
      </c>
      <c r="G331" s="5" t="s">
        <v>1075</v>
      </c>
      <c r="H331" s="8" t="s">
        <v>1533</v>
      </c>
      <c r="I331" s="5">
        <v>2018</v>
      </c>
      <c r="J331" s="5" t="s">
        <v>1529</v>
      </c>
      <c r="K331" s="9">
        <v>700</v>
      </c>
      <c r="L331" s="9">
        <v>2100</v>
      </c>
    </row>
    <row r="332" spans="1:25" x14ac:dyDescent="0.2">
      <c r="A332" s="5">
        <v>10</v>
      </c>
      <c r="B332" s="6">
        <v>25</v>
      </c>
      <c r="C332" s="7" t="s">
        <v>65</v>
      </c>
      <c r="D332" s="7">
        <v>1610</v>
      </c>
      <c r="E332" s="5" t="s">
        <v>547</v>
      </c>
      <c r="G332" s="5" t="s">
        <v>548</v>
      </c>
      <c r="H332" s="8" t="s">
        <v>1583</v>
      </c>
      <c r="I332" s="5">
        <v>2025</v>
      </c>
      <c r="J332" s="5" t="s">
        <v>1295</v>
      </c>
      <c r="T332" s="9">
        <v>0.18</v>
      </c>
      <c r="W332" s="5" t="s">
        <v>1584</v>
      </c>
    </row>
    <row r="333" spans="1:25" x14ac:dyDescent="0.2">
      <c r="A333" s="5">
        <v>10</v>
      </c>
      <c r="B333" s="6">
        <v>25</v>
      </c>
      <c r="C333" s="7" t="s">
        <v>65</v>
      </c>
      <c r="D333" s="7">
        <v>1610</v>
      </c>
      <c r="E333" s="5" t="s">
        <v>547</v>
      </c>
      <c r="G333" s="5" t="s">
        <v>548</v>
      </c>
      <c r="H333" s="8" t="s">
        <v>1585</v>
      </c>
      <c r="I333" s="5">
        <v>2025</v>
      </c>
      <c r="J333" s="5" t="s">
        <v>1293</v>
      </c>
      <c r="T333" s="9">
        <v>0.17</v>
      </c>
      <c r="W333" s="5" t="s">
        <v>208</v>
      </c>
    </row>
    <row r="334" spans="1:25" x14ac:dyDescent="0.2">
      <c r="A334" s="5">
        <v>10</v>
      </c>
      <c r="B334" s="6">
        <v>25</v>
      </c>
      <c r="C334" s="7" t="s">
        <v>65</v>
      </c>
      <c r="D334" s="7">
        <v>1610</v>
      </c>
      <c r="E334" s="5" t="s">
        <v>547</v>
      </c>
      <c r="G334" s="5" t="s">
        <v>548</v>
      </c>
      <c r="H334" s="8" t="s">
        <v>1505</v>
      </c>
      <c r="I334" s="5">
        <v>2018</v>
      </c>
      <c r="J334" s="5" t="s">
        <v>1293</v>
      </c>
      <c r="Y334" s="5" t="s">
        <v>1586</v>
      </c>
    </row>
    <row r="335" spans="1:25" x14ac:dyDescent="0.2">
      <c r="A335" s="5">
        <v>7</v>
      </c>
      <c r="B335" s="6">
        <v>101</v>
      </c>
      <c r="C335" s="7" t="s">
        <v>65</v>
      </c>
      <c r="D335" s="7">
        <v>1680</v>
      </c>
      <c r="E335" s="5" t="s">
        <v>444</v>
      </c>
      <c r="G335" s="5" t="s">
        <v>445</v>
      </c>
      <c r="H335" s="8" t="s">
        <v>1587</v>
      </c>
      <c r="I335" s="5">
        <v>2025</v>
      </c>
      <c r="J335" s="5" t="s">
        <v>1293</v>
      </c>
      <c r="T335" s="9">
        <f>(0.27+0.3)/2</f>
        <v>0.28500000000000003</v>
      </c>
      <c r="W335" s="5" t="s">
        <v>208</v>
      </c>
    </row>
    <row r="336" spans="1:25" x14ac:dyDescent="0.2">
      <c r="A336" s="5">
        <v>7</v>
      </c>
      <c r="B336" s="6">
        <v>101</v>
      </c>
      <c r="C336" s="7" t="s">
        <v>65</v>
      </c>
      <c r="D336" s="7">
        <v>1680</v>
      </c>
      <c r="E336" s="5" t="s">
        <v>444</v>
      </c>
      <c r="G336" s="5" t="s">
        <v>445</v>
      </c>
      <c r="H336" s="8" t="s">
        <v>1505</v>
      </c>
      <c r="I336" s="5">
        <v>2018</v>
      </c>
      <c r="J336" s="5" t="s">
        <v>1293</v>
      </c>
      <c r="X336" s="5" t="s">
        <v>447</v>
      </c>
    </row>
    <row r="337" spans="1:25" x14ac:dyDescent="0.2">
      <c r="A337" s="5">
        <v>7</v>
      </c>
      <c r="B337" s="6">
        <v>101</v>
      </c>
      <c r="C337" s="7" t="s">
        <v>65</v>
      </c>
      <c r="D337" s="7">
        <v>1680</v>
      </c>
      <c r="E337" s="5" t="s">
        <v>444</v>
      </c>
      <c r="G337" s="5" t="s">
        <v>445</v>
      </c>
      <c r="H337" s="8" t="s">
        <v>1588</v>
      </c>
      <c r="I337" s="5">
        <v>2025</v>
      </c>
      <c r="J337" s="5" t="s">
        <v>1295</v>
      </c>
      <c r="S337" s="12" t="s">
        <v>1589</v>
      </c>
      <c r="T337" s="9">
        <v>0.27</v>
      </c>
    </row>
    <row r="338" spans="1:25" x14ac:dyDescent="0.2">
      <c r="A338" s="5">
        <v>24</v>
      </c>
      <c r="C338" s="7" t="s">
        <v>65</v>
      </c>
      <c r="D338" s="7">
        <v>3640</v>
      </c>
      <c r="E338" s="5" t="s">
        <v>1077</v>
      </c>
      <c r="G338" s="5" t="s">
        <v>1078</v>
      </c>
      <c r="H338" s="8" t="s">
        <v>1590</v>
      </c>
      <c r="I338" s="5">
        <v>2025</v>
      </c>
      <c r="J338" s="5" t="s">
        <v>1293</v>
      </c>
      <c r="T338" s="9">
        <v>0.125</v>
      </c>
      <c r="W338" s="5" t="s">
        <v>208</v>
      </c>
    </row>
    <row r="339" spans="1:25" x14ac:dyDescent="0.2">
      <c r="A339" s="5">
        <v>24</v>
      </c>
      <c r="C339" s="7" t="s">
        <v>65</v>
      </c>
      <c r="D339" s="7">
        <v>3640</v>
      </c>
      <c r="E339" s="5" t="s">
        <v>1077</v>
      </c>
      <c r="G339" s="5" t="s">
        <v>1078</v>
      </c>
      <c r="H339" s="8" t="s">
        <v>1505</v>
      </c>
      <c r="I339" s="5">
        <v>2018</v>
      </c>
      <c r="J339" s="5" t="s">
        <v>1293</v>
      </c>
      <c r="Y339" s="5" t="s">
        <v>1591</v>
      </c>
    </row>
    <row r="340" spans="1:25" x14ac:dyDescent="0.2">
      <c r="A340" s="5">
        <v>24</v>
      </c>
      <c r="C340" s="7" t="s">
        <v>65</v>
      </c>
      <c r="D340" s="7">
        <v>3640</v>
      </c>
      <c r="E340" s="5" t="s">
        <v>1077</v>
      </c>
      <c r="G340" s="5" t="s">
        <v>1078</v>
      </c>
      <c r="H340" s="8" t="s">
        <v>1328</v>
      </c>
      <c r="I340" s="5">
        <v>2023</v>
      </c>
      <c r="J340" s="5" t="s">
        <v>1290</v>
      </c>
      <c r="K340" s="9">
        <v>34800</v>
      </c>
      <c r="L340" s="9">
        <v>5250000</v>
      </c>
      <c r="N340" s="10" t="s">
        <v>1079</v>
      </c>
      <c r="O340" s="11">
        <v>636000</v>
      </c>
      <c r="P340" s="11">
        <v>636000</v>
      </c>
    </row>
    <row r="341" spans="1:25" x14ac:dyDescent="0.2">
      <c r="A341" s="5">
        <v>24</v>
      </c>
      <c r="C341" s="7" t="s">
        <v>65</v>
      </c>
      <c r="D341" s="7">
        <v>3640</v>
      </c>
      <c r="E341" s="5" t="s">
        <v>1077</v>
      </c>
      <c r="G341" s="5" t="s">
        <v>1078</v>
      </c>
      <c r="H341" s="8" t="s">
        <v>1533</v>
      </c>
      <c r="I341" s="5">
        <v>2018</v>
      </c>
      <c r="J341" s="5" t="s">
        <v>1529</v>
      </c>
      <c r="K341" s="9">
        <v>700</v>
      </c>
      <c r="L341" s="9">
        <v>3200</v>
      </c>
    </row>
    <row r="342" spans="1:25" x14ac:dyDescent="0.2">
      <c r="A342" s="5">
        <v>17</v>
      </c>
      <c r="C342" s="7" t="s">
        <v>65</v>
      </c>
      <c r="D342" s="7">
        <v>3440</v>
      </c>
      <c r="E342" s="5" t="s">
        <v>849</v>
      </c>
      <c r="G342" s="5" t="s">
        <v>850</v>
      </c>
      <c r="H342" s="8" t="s">
        <v>1592</v>
      </c>
      <c r="I342" s="5">
        <v>2025</v>
      </c>
      <c r="J342" s="5" t="s">
        <v>1293</v>
      </c>
      <c r="T342" s="9">
        <f>(0.25 + 0.28)/2</f>
        <v>0.26500000000000001</v>
      </c>
      <c r="W342" s="5" t="s">
        <v>485</v>
      </c>
    </row>
    <row r="343" spans="1:25" x14ac:dyDescent="0.2">
      <c r="A343" s="5">
        <v>17</v>
      </c>
      <c r="C343" s="7" t="s">
        <v>65</v>
      </c>
      <c r="D343" s="7">
        <v>3440</v>
      </c>
      <c r="E343" s="5" t="s">
        <v>849</v>
      </c>
      <c r="G343" s="5" t="s">
        <v>850</v>
      </c>
      <c r="H343" s="8" t="s">
        <v>1505</v>
      </c>
      <c r="I343" s="5">
        <v>2018</v>
      </c>
      <c r="J343" s="5" t="s">
        <v>1293</v>
      </c>
      <c r="Y343" s="5" t="s">
        <v>1593</v>
      </c>
    </row>
    <row r="344" spans="1:25" x14ac:dyDescent="0.2">
      <c r="A344" s="5">
        <v>17</v>
      </c>
      <c r="C344" s="7" t="s">
        <v>65</v>
      </c>
      <c r="D344" s="7">
        <v>3440</v>
      </c>
      <c r="E344" s="5" t="s">
        <v>849</v>
      </c>
      <c r="G344" s="5" t="s">
        <v>850</v>
      </c>
      <c r="H344" s="8" t="s">
        <v>1594</v>
      </c>
      <c r="I344" s="5">
        <v>2020</v>
      </c>
      <c r="J344" s="5" t="s">
        <v>1305</v>
      </c>
      <c r="O344" s="11">
        <v>3000000</v>
      </c>
      <c r="P344" s="11">
        <v>3000000</v>
      </c>
    </row>
    <row r="345" spans="1:25" x14ac:dyDescent="0.2">
      <c r="A345" s="5">
        <v>17</v>
      </c>
      <c r="C345" s="7" t="s">
        <v>65</v>
      </c>
      <c r="D345" s="7">
        <v>3440</v>
      </c>
      <c r="E345" s="5" t="s">
        <v>849</v>
      </c>
      <c r="G345" s="5" t="s">
        <v>850</v>
      </c>
      <c r="H345" s="8" t="s">
        <v>1595</v>
      </c>
      <c r="I345" s="5">
        <v>2024</v>
      </c>
      <c r="J345" s="5" t="s">
        <v>1293</v>
      </c>
      <c r="O345" s="11">
        <v>1160000</v>
      </c>
      <c r="P345" s="11">
        <v>3500000</v>
      </c>
    </row>
    <row r="346" spans="1:25" x14ac:dyDescent="0.2">
      <c r="A346" s="5">
        <v>17</v>
      </c>
      <c r="C346" s="7" t="s">
        <v>65</v>
      </c>
      <c r="D346" s="7">
        <v>3450</v>
      </c>
      <c r="E346" s="5" t="s">
        <v>852</v>
      </c>
      <c r="F346" s="5" t="s">
        <v>853</v>
      </c>
      <c r="G346" s="5" t="s">
        <v>854</v>
      </c>
      <c r="H346" s="8" t="s">
        <v>1596</v>
      </c>
      <c r="I346" s="5">
        <v>2025</v>
      </c>
      <c r="J346" s="5" t="s">
        <v>1293</v>
      </c>
      <c r="S346" s="12" t="s">
        <v>856</v>
      </c>
    </row>
    <row r="347" spans="1:25" x14ac:dyDescent="0.2">
      <c r="A347" s="5">
        <v>17</v>
      </c>
      <c r="C347" s="7" t="s">
        <v>65</v>
      </c>
      <c r="D347" s="7">
        <v>3450</v>
      </c>
      <c r="E347" s="5" t="s">
        <v>852</v>
      </c>
      <c r="F347" s="5" t="s">
        <v>853</v>
      </c>
      <c r="G347" s="5" t="s">
        <v>854</v>
      </c>
      <c r="H347" s="8" t="s">
        <v>1597</v>
      </c>
      <c r="I347" s="5">
        <v>2025</v>
      </c>
      <c r="J347" s="5" t="s">
        <v>1293</v>
      </c>
      <c r="T347" s="9">
        <v>0.14499999999999999</v>
      </c>
      <c r="W347" s="5" t="s">
        <v>485</v>
      </c>
    </row>
    <row r="348" spans="1:25" x14ac:dyDescent="0.2">
      <c r="A348" s="5">
        <v>17</v>
      </c>
      <c r="C348" s="7" t="s">
        <v>65</v>
      </c>
      <c r="D348" s="7">
        <v>3450</v>
      </c>
      <c r="E348" s="5" t="s">
        <v>852</v>
      </c>
      <c r="F348" s="5" t="s">
        <v>853</v>
      </c>
      <c r="G348" s="5" t="s">
        <v>854</v>
      </c>
      <c r="H348" s="8" t="s">
        <v>1505</v>
      </c>
      <c r="I348" s="5">
        <v>2018</v>
      </c>
      <c r="J348" s="5" t="s">
        <v>1293</v>
      </c>
      <c r="R348" s="12" t="s">
        <v>855</v>
      </c>
      <c r="X348" s="5" t="s">
        <v>857</v>
      </c>
    </row>
    <row r="349" spans="1:25" x14ac:dyDescent="0.2">
      <c r="A349" s="5">
        <v>17</v>
      </c>
      <c r="C349" s="7" t="s">
        <v>65</v>
      </c>
      <c r="D349" s="7">
        <v>3450</v>
      </c>
      <c r="E349" s="5" t="s">
        <v>852</v>
      </c>
      <c r="F349" s="5" t="s">
        <v>853</v>
      </c>
      <c r="G349" s="5" t="s">
        <v>854</v>
      </c>
      <c r="H349" s="8" t="s">
        <v>1598</v>
      </c>
      <c r="I349" s="5">
        <v>2001</v>
      </c>
      <c r="J349" s="5" t="s">
        <v>1455</v>
      </c>
      <c r="O349" s="11">
        <v>430000</v>
      </c>
      <c r="P349" s="11">
        <v>7420000</v>
      </c>
    </row>
    <row r="350" spans="1:25" x14ac:dyDescent="0.2">
      <c r="A350" s="5">
        <v>10</v>
      </c>
      <c r="B350" s="6">
        <v>25</v>
      </c>
      <c r="C350" s="7" t="s">
        <v>65</v>
      </c>
      <c r="D350" s="7">
        <v>5570</v>
      </c>
      <c r="E350" s="5" t="s">
        <v>552</v>
      </c>
      <c r="G350" s="5" t="s">
        <v>553</v>
      </c>
      <c r="H350" s="8" t="s">
        <v>1599</v>
      </c>
      <c r="I350" s="5">
        <v>2025</v>
      </c>
      <c r="J350" s="5" t="s">
        <v>1293</v>
      </c>
      <c r="T350" s="9">
        <f>(0.16 + 0.19)/2</f>
        <v>0.17499999999999999</v>
      </c>
      <c r="W350" s="5" t="s">
        <v>103</v>
      </c>
    </row>
    <row r="351" spans="1:25" x14ac:dyDescent="0.2">
      <c r="A351" s="5">
        <v>10</v>
      </c>
      <c r="B351" s="6">
        <v>25</v>
      </c>
      <c r="C351" s="7" t="s">
        <v>65</v>
      </c>
      <c r="D351" s="7">
        <v>5570</v>
      </c>
      <c r="E351" s="5" t="s">
        <v>552</v>
      </c>
      <c r="G351" s="5" t="s">
        <v>553</v>
      </c>
      <c r="H351" s="8" t="s">
        <v>1505</v>
      </c>
      <c r="I351" s="5">
        <v>2018</v>
      </c>
      <c r="J351" s="5" t="s">
        <v>1293</v>
      </c>
      <c r="X351" s="5" t="s">
        <v>556</v>
      </c>
      <c r="Y351" s="5" t="s">
        <v>1600</v>
      </c>
    </row>
    <row r="352" spans="1:25" x14ac:dyDescent="0.2">
      <c r="A352" s="5">
        <v>10</v>
      </c>
      <c r="B352" s="6">
        <v>25</v>
      </c>
      <c r="C352" s="7" t="s">
        <v>65</v>
      </c>
      <c r="D352" s="7">
        <v>5570</v>
      </c>
      <c r="E352" s="5" t="s">
        <v>552</v>
      </c>
      <c r="G352" s="5" t="s">
        <v>553</v>
      </c>
      <c r="H352" s="8" t="s">
        <v>1601</v>
      </c>
      <c r="I352" s="5">
        <v>2025</v>
      </c>
      <c r="J352" s="5" t="s">
        <v>1295</v>
      </c>
      <c r="O352" s="11">
        <v>15000</v>
      </c>
      <c r="P352" s="11">
        <v>80000</v>
      </c>
      <c r="Q352" s="11">
        <f>(15000+30000)/2</f>
        <v>22500</v>
      </c>
      <c r="R352" s="12" t="s">
        <v>554</v>
      </c>
      <c r="S352" s="12" t="s">
        <v>555</v>
      </c>
      <c r="T352" s="9">
        <v>0.16500000000000001</v>
      </c>
    </row>
    <row r="353" spans="1:25" x14ac:dyDescent="0.2">
      <c r="A353" s="5">
        <v>14</v>
      </c>
      <c r="B353" s="6">
        <v>12.102</v>
      </c>
      <c r="C353" s="7" t="s">
        <v>65</v>
      </c>
      <c r="D353" s="7">
        <v>5690</v>
      </c>
      <c r="E353" s="5" t="s">
        <v>736</v>
      </c>
      <c r="G353" s="5" t="s">
        <v>737</v>
      </c>
      <c r="H353" s="8" t="s">
        <v>1602</v>
      </c>
      <c r="I353" s="5">
        <v>2025</v>
      </c>
      <c r="J353" s="5" t="s">
        <v>1293</v>
      </c>
      <c r="T353" s="9">
        <v>0.155</v>
      </c>
      <c r="W353" s="5" t="s">
        <v>103</v>
      </c>
    </row>
    <row r="354" spans="1:25" x14ac:dyDescent="0.2">
      <c r="A354" s="5">
        <v>14</v>
      </c>
      <c r="B354" s="6">
        <v>12.102</v>
      </c>
      <c r="C354" s="7" t="s">
        <v>65</v>
      </c>
      <c r="D354" s="7">
        <v>5690</v>
      </c>
      <c r="E354" s="5" t="s">
        <v>736</v>
      </c>
      <c r="G354" s="5" t="s">
        <v>737</v>
      </c>
      <c r="H354" s="8" t="s">
        <v>1505</v>
      </c>
      <c r="I354" s="5">
        <v>2018</v>
      </c>
      <c r="J354" s="5" t="s">
        <v>1293</v>
      </c>
      <c r="S354" s="12" t="s">
        <v>739</v>
      </c>
      <c r="X354" s="5" t="s">
        <v>740</v>
      </c>
      <c r="Y354" s="5" t="s">
        <v>1603</v>
      </c>
    </row>
    <row r="355" spans="1:25" x14ac:dyDescent="0.2">
      <c r="A355" s="5">
        <v>12</v>
      </c>
      <c r="B355" s="6">
        <v>25</v>
      </c>
      <c r="C355" s="7" t="s">
        <v>65</v>
      </c>
      <c r="D355" s="7">
        <v>5640</v>
      </c>
      <c r="E355" s="5" t="s">
        <v>629</v>
      </c>
      <c r="G355" s="5" t="s">
        <v>630</v>
      </c>
      <c r="H355" s="8" t="s">
        <v>1604</v>
      </c>
      <c r="I355" s="5">
        <v>2025</v>
      </c>
      <c r="J355" s="5" t="s">
        <v>1293</v>
      </c>
      <c r="T355" s="9">
        <v>0.155</v>
      </c>
      <c r="W355" s="5" t="s">
        <v>103</v>
      </c>
    </row>
    <row r="356" spans="1:25" x14ac:dyDescent="0.2">
      <c r="A356" s="5">
        <v>12</v>
      </c>
      <c r="B356" s="6">
        <v>25</v>
      </c>
      <c r="C356" s="7" t="s">
        <v>65</v>
      </c>
      <c r="D356" s="7">
        <v>5640</v>
      </c>
      <c r="E356" s="5" t="s">
        <v>629</v>
      </c>
      <c r="G356" s="5" t="s">
        <v>630</v>
      </c>
      <c r="H356" s="8" t="s">
        <v>1505</v>
      </c>
      <c r="I356" s="5">
        <v>2018</v>
      </c>
      <c r="J356" s="5" t="s">
        <v>1293</v>
      </c>
      <c r="S356" s="12" t="s">
        <v>631</v>
      </c>
      <c r="X356" s="5" t="s">
        <v>632</v>
      </c>
    </row>
    <row r="357" spans="1:25" x14ac:dyDescent="0.2">
      <c r="A357" s="5">
        <v>12</v>
      </c>
      <c r="B357" s="6">
        <v>25</v>
      </c>
      <c r="C357" s="7" t="s">
        <v>65</v>
      </c>
      <c r="D357" s="7">
        <v>5640</v>
      </c>
      <c r="E357" s="5" t="s">
        <v>629</v>
      </c>
      <c r="G357" s="5" t="s">
        <v>630</v>
      </c>
      <c r="H357" s="8" t="s">
        <v>1605</v>
      </c>
      <c r="I357" s="5">
        <v>2016</v>
      </c>
      <c r="J357" s="5" t="s">
        <v>1529</v>
      </c>
      <c r="K357" s="9">
        <v>5000</v>
      </c>
      <c r="L357" s="9">
        <v>5000</v>
      </c>
    </row>
    <row r="358" spans="1:25" x14ac:dyDescent="0.2">
      <c r="A358" s="5">
        <v>12</v>
      </c>
      <c r="B358" s="6">
        <v>25</v>
      </c>
      <c r="C358" s="7" t="s">
        <v>65</v>
      </c>
      <c r="D358" s="7">
        <v>5640</v>
      </c>
      <c r="E358" s="5" t="s">
        <v>629</v>
      </c>
      <c r="G358" s="5" t="s">
        <v>630</v>
      </c>
      <c r="H358" s="8" t="s">
        <v>1606</v>
      </c>
      <c r="I358" s="5">
        <v>2002</v>
      </c>
      <c r="J358" s="5" t="s">
        <v>1529</v>
      </c>
      <c r="O358" s="11">
        <v>80000</v>
      </c>
      <c r="P358" s="11">
        <v>1968000</v>
      </c>
    </row>
    <row r="359" spans="1:25" x14ac:dyDescent="0.2">
      <c r="A359" s="5">
        <v>13</v>
      </c>
      <c r="B359" s="6">
        <v>25</v>
      </c>
      <c r="C359" s="7" t="s">
        <v>65</v>
      </c>
      <c r="D359" s="7">
        <v>5580</v>
      </c>
      <c r="E359" s="5" t="s">
        <v>681</v>
      </c>
      <c r="G359" s="5" t="s">
        <v>682</v>
      </c>
      <c r="H359" s="8" t="s">
        <v>1607</v>
      </c>
      <c r="I359" s="5">
        <v>2025</v>
      </c>
      <c r="J359" s="5" t="s">
        <v>1293</v>
      </c>
      <c r="T359" s="9">
        <v>0.16500000000000001</v>
      </c>
      <c r="W359" s="5" t="s">
        <v>103</v>
      </c>
    </row>
    <row r="360" spans="1:25" x14ac:dyDescent="0.2">
      <c r="A360" s="5">
        <v>13</v>
      </c>
      <c r="B360" s="6">
        <v>25</v>
      </c>
      <c r="C360" s="7" t="s">
        <v>65</v>
      </c>
      <c r="D360" s="7">
        <v>5580</v>
      </c>
      <c r="E360" s="5" t="s">
        <v>681</v>
      </c>
      <c r="G360" s="5" t="s">
        <v>682</v>
      </c>
      <c r="H360" s="8" t="s">
        <v>1505</v>
      </c>
      <c r="I360" s="5">
        <v>2018</v>
      </c>
      <c r="J360" s="5" t="s">
        <v>1293</v>
      </c>
      <c r="X360" s="5" t="s">
        <v>684</v>
      </c>
      <c r="Y360" s="5" t="s">
        <v>1608</v>
      </c>
    </row>
    <row r="361" spans="1:25" x14ac:dyDescent="0.2">
      <c r="A361" s="5">
        <v>13</v>
      </c>
      <c r="B361" s="6">
        <v>25</v>
      </c>
      <c r="C361" s="7" t="s">
        <v>65</v>
      </c>
      <c r="D361" s="7">
        <v>5580</v>
      </c>
      <c r="E361" s="5" t="s">
        <v>681</v>
      </c>
      <c r="G361" s="5" t="s">
        <v>682</v>
      </c>
      <c r="H361" s="8" t="s">
        <v>1328</v>
      </c>
      <c r="I361" s="5">
        <v>2023</v>
      </c>
      <c r="J361" s="5" t="s">
        <v>1290</v>
      </c>
      <c r="K361" s="9">
        <v>36000</v>
      </c>
      <c r="L361" s="9">
        <v>500000</v>
      </c>
      <c r="N361" s="10" t="s">
        <v>683</v>
      </c>
      <c r="O361" s="11">
        <v>40000</v>
      </c>
      <c r="P361" s="11">
        <v>40000</v>
      </c>
    </row>
    <row r="362" spans="1:25" x14ac:dyDescent="0.2">
      <c r="A362" s="5">
        <v>13</v>
      </c>
      <c r="B362" s="6">
        <v>25</v>
      </c>
      <c r="C362" s="7" t="s">
        <v>65</v>
      </c>
      <c r="D362" s="7">
        <v>5580</v>
      </c>
      <c r="E362" s="5" t="s">
        <v>681</v>
      </c>
      <c r="G362" s="5" t="s">
        <v>682</v>
      </c>
      <c r="H362" s="8" t="s">
        <v>1533</v>
      </c>
      <c r="I362" s="5">
        <v>2018</v>
      </c>
      <c r="J362" s="5" t="s">
        <v>1529</v>
      </c>
      <c r="K362" s="9">
        <v>200</v>
      </c>
      <c r="L362" s="9">
        <v>2000</v>
      </c>
    </row>
    <row r="363" spans="1:25" x14ac:dyDescent="0.2">
      <c r="A363" s="5">
        <v>14</v>
      </c>
      <c r="B363" s="6">
        <v>25.102</v>
      </c>
      <c r="C363" s="7" t="s">
        <v>65</v>
      </c>
      <c r="D363" s="7">
        <v>5670</v>
      </c>
      <c r="E363" s="5" t="s">
        <v>742</v>
      </c>
      <c r="G363" s="5" t="s">
        <v>743</v>
      </c>
      <c r="H363" s="8" t="s">
        <v>1609</v>
      </c>
      <c r="I363" s="5">
        <v>2025</v>
      </c>
      <c r="J363" s="5" t="s">
        <v>1293</v>
      </c>
      <c r="T363" s="9">
        <v>0.16500000000000001</v>
      </c>
      <c r="W363" s="5" t="s">
        <v>208</v>
      </c>
    </row>
    <row r="364" spans="1:25" x14ac:dyDescent="0.2">
      <c r="A364" s="5">
        <v>14</v>
      </c>
      <c r="B364" s="6">
        <v>25.102</v>
      </c>
      <c r="C364" s="7" t="s">
        <v>65</v>
      </c>
      <c r="D364" s="7">
        <v>5670</v>
      </c>
      <c r="E364" s="5" t="s">
        <v>742</v>
      </c>
      <c r="G364" s="5" t="s">
        <v>743</v>
      </c>
      <c r="H364" s="8" t="s">
        <v>1505</v>
      </c>
      <c r="I364" s="5">
        <v>2018</v>
      </c>
      <c r="J364" s="5" t="s">
        <v>1293</v>
      </c>
      <c r="X364" s="5" t="s">
        <v>745</v>
      </c>
      <c r="Y364" s="5" t="s">
        <v>1610</v>
      </c>
    </row>
    <row r="365" spans="1:25" x14ac:dyDescent="0.2">
      <c r="A365" s="5">
        <v>14</v>
      </c>
      <c r="B365" s="6">
        <v>25.102</v>
      </c>
      <c r="C365" s="7" t="s">
        <v>65</v>
      </c>
      <c r="D365" s="7">
        <v>5670</v>
      </c>
      <c r="E365" s="5" t="s">
        <v>742</v>
      </c>
      <c r="G365" s="5" t="s">
        <v>743</v>
      </c>
      <c r="H365" s="8" t="s">
        <v>1611</v>
      </c>
      <c r="I365" s="5">
        <v>2023</v>
      </c>
      <c r="J365" s="5" t="s">
        <v>1295</v>
      </c>
      <c r="O365" s="11">
        <v>30000</v>
      </c>
      <c r="P365" s="11">
        <v>300000</v>
      </c>
    </row>
    <row r="366" spans="1:25" x14ac:dyDescent="0.2">
      <c r="A366" s="5">
        <v>6</v>
      </c>
      <c r="B366" s="6">
        <v>101</v>
      </c>
      <c r="C366" s="7" t="s">
        <v>65</v>
      </c>
      <c r="D366" s="7">
        <v>5740</v>
      </c>
      <c r="E366" s="5" t="s">
        <v>380</v>
      </c>
      <c r="G366" s="5" t="s">
        <v>381</v>
      </c>
      <c r="H366" s="8" t="s">
        <v>1612</v>
      </c>
      <c r="I366" s="5">
        <v>2025</v>
      </c>
      <c r="J366" s="5" t="s">
        <v>1293</v>
      </c>
      <c r="T366" s="9">
        <v>1.4999999999999999E-2</v>
      </c>
      <c r="W366" s="5" t="s">
        <v>383</v>
      </c>
    </row>
    <row r="367" spans="1:25" x14ac:dyDescent="0.2">
      <c r="A367" s="5">
        <v>6</v>
      </c>
      <c r="B367" s="6">
        <v>101</v>
      </c>
      <c r="C367" s="7" t="s">
        <v>65</v>
      </c>
      <c r="D367" s="7">
        <v>5740</v>
      </c>
      <c r="E367" s="5" t="s">
        <v>380</v>
      </c>
      <c r="G367" s="5" t="s">
        <v>381</v>
      </c>
      <c r="H367" s="8" t="s">
        <v>1505</v>
      </c>
      <c r="I367" s="5">
        <v>2018</v>
      </c>
      <c r="J367" s="5" t="s">
        <v>1293</v>
      </c>
      <c r="X367" s="5" t="s">
        <v>384</v>
      </c>
    </row>
    <row r="368" spans="1:25" x14ac:dyDescent="0.2">
      <c r="A368" s="5">
        <v>6</v>
      </c>
      <c r="B368" s="6">
        <v>101</v>
      </c>
      <c r="C368" s="7" t="s">
        <v>65</v>
      </c>
      <c r="D368" s="7">
        <v>5740</v>
      </c>
      <c r="E368" s="5" t="s">
        <v>380</v>
      </c>
      <c r="G368" s="5" t="s">
        <v>381</v>
      </c>
      <c r="H368" s="8" t="s">
        <v>1613</v>
      </c>
      <c r="I368" s="5">
        <v>2024</v>
      </c>
      <c r="J368" s="5" t="s">
        <v>1305</v>
      </c>
      <c r="O368" s="11">
        <v>45000</v>
      </c>
      <c r="P368" s="11">
        <v>267000</v>
      </c>
      <c r="Q368" s="11">
        <v>137000</v>
      </c>
      <c r="R368" s="12" t="s">
        <v>382</v>
      </c>
    </row>
    <row r="369" spans="1:25" x14ac:dyDescent="0.2">
      <c r="A369" s="5">
        <v>6</v>
      </c>
      <c r="B369" s="6">
        <v>101</v>
      </c>
      <c r="C369" s="7" t="s">
        <v>65</v>
      </c>
      <c r="D369" s="7">
        <v>5740</v>
      </c>
      <c r="E369" s="5" t="s">
        <v>380</v>
      </c>
      <c r="G369" s="5" t="s">
        <v>381</v>
      </c>
      <c r="H369" s="8" t="s">
        <v>1533</v>
      </c>
      <c r="I369" s="5">
        <v>2018</v>
      </c>
      <c r="J369" s="5" t="s">
        <v>1529</v>
      </c>
      <c r="K369" s="9">
        <v>500</v>
      </c>
      <c r="L369" s="9">
        <v>1000</v>
      </c>
    </row>
    <row r="370" spans="1:25" x14ac:dyDescent="0.2">
      <c r="A370" s="5">
        <v>21</v>
      </c>
      <c r="C370" s="7" t="s">
        <v>65</v>
      </c>
      <c r="D370" s="7">
        <v>1420</v>
      </c>
      <c r="E370" s="5" t="s">
        <v>989</v>
      </c>
      <c r="G370" s="5" t="s">
        <v>990</v>
      </c>
      <c r="H370" s="8" t="s">
        <v>1614</v>
      </c>
      <c r="I370" s="5">
        <v>2025</v>
      </c>
      <c r="J370" s="5" t="s">
        <v>1293</v>
      </c>
      <c r="T370" s="9">
        <f>(0.36 + 0.48)/2</f>
        <v>0.42</v>
      </c>
      <c r="W370" s="5" t="s">
        <v>992</v>
      </c>
    </row>
    <row r="371" spans="1:25" x14ac:dyDescent="0.2">
      <c r="A371" s="5">
        <v>21</v>
      </c>
      <c r="C371" s="7" t="s">
        <v>65</v>
      </c>
      <c r="D371" s="7">
        <v>1420</v>
      </c>
      <c r="E371" s="5" t="s">
        <v>989</v>
      </c>
      <c r="G371" s="5" t="s">
        <v>990</v>
      </c>
      <c r="H371" s="8" t="s">
        <v>1328</v>
      </c>
      <c r="I371" s="5">
        <v>2023</v>
      </c>
      <c r="J371" s="5" t="s">
        <v>1290</v>
      </c>
      <c r="K371" s="9">
        <v>357000</v>
      </c>
      <c r="L371" s="9">
        <v>8600000</v>
      </c>
      <c r="N371" s="10" t="s">
        <v>991</v>
      </c>
      <c r="O371" s="11">
        <v>12600000</v>
      </c>
      <c r="P371" s="11">
        <v>12600000</v>
      </c>
    </row>
    <row r="372" spans="1:25" x14ac:dyDescent="0.2">
      <c r="A372" s="5">
        <v>21</v>
      </c>
      <c r="C372" s="7" t="s">
        <v>65</v>
      </c>
      <c r="D372" s="7">
        <v>1420</v>
      </c>
      <c r="E372" s="5" t="s">
        <v>989</v>
      </c>
      <c r="G372" s="5" t="s">
        <v>990</v>
      </c>
      <c r="H372" s="8" t="s">
        <v>1505</v>
      </c>
      <c r="I372" s="5">
        <v>2018</v>
      </c>
      <c r="J372" s="5" t="s">
        <v>1293</v>
      </c>
      <c r="S372" s="12" t="s">
        <v>993</v>
      </c>
      <c r="X372" s="5" t="s">
        <v>994</v>
      </c>
    </row>
    <row r="373" spans="1:25" x14ac:dyDescent="0.2">
      <c r="A373" s="5">
        <v>21</v>
      </c>
      <c r="C373" s="7" t="s">
        <v>65</v>
      </c>
      <c r="D373" s="7">
        <v>1420</v>
      </c>
      <c r="E373" s="5" t="s">
        <v>989</v>
      </c>
      <c r="G373" s="5" t="s">
        <v>990</v>
      </c>
      <c r="H373" s="8" t="s">
        <v>1533</v>
      </c>
      <c r="I373" s="5">
        <v>2018</v>
      </c>
      <c r="J373" s="5" t="s">
        <v>1529</v>
      </c>
      <c r="K373" s="9">
        <v>13500</v>
      </c>
      <c r="L373" s="9">
        <v>13500</v>
      </c>
    </row>
    <row r="374" spans="1:25" x14ac:dyDescent="0.2">
      <c r="A374" s="5">
        <v>21</v>
      </c>
      <c r="C374" s="7" t="s">
        <v>65</v>
      </c>
      <c r="D374" s="7">
        <v>1420</v>
      </c>
      <c r="E374" s="5" t="s">
        <v>989</v>
      </c>
      <c r="G374" s="5" t="s">
        <v>990</v>
      </c>
      <c r="H374" s="8" t="s">
        <v>1615</v>
      </c>
      <c r="I374" s="5">
        <v>2013</v>
      </c>
      <c r="J374" s="5" t="s">
        <v>1460</v>
      </c>
      <c r="K374" s="9">
        <v>190</v>
      </c>
      <c r="L374" s="9">
        <v>876080</v>
      </c>
    </row>
    <row r="375" spans="1:25" x14ac:dyDescent="0.2">
      <c r="A375" s="5">
        <v>21</v>
      </c>
      <c r="C375" s="7" t="s">
        <v>65</v>
      </c>
      <c r="D375" s="7">
        <v>1420</v>
      </c>
      <c r="E375" s="5" t="s">
        <v>989</v>
      </c>
      <c r="G375" s="5" t="s">
        <v>990</v>
      </c>
      <c r="H375" s="8" t="s">
        <v>1616</v>
      </c>
      <c r="I375" s="5">
        <v>1998</v>
      </c>
      <c r="J375" s="5" t="s">
        <v>1617</v>
      </c>
      <c r="O375" s="11">
        <v>89700000</v>
      </c>
      <c r="P375" s="11">
        <v>192100000</v>
      </c>
    </row>
    <row r="376" spans="1:25" x14ac:dyDescent="0.2">
      <c r="A376" s="5">
        <v>21</v>
      </c>
      <c r="C376" s="7" t="s">
        <v>65</v>
      </c>
      <c r="D376" s="7">
        <v>1420</v>
      </c>
      <c r="E376" s="5" t="s">
        <v>989</v>
      </c>
      <c r="G376" s="5" t="s">
        <v>990</v>
      </c>
      <c r="H376" s="8" t="s">
        <v>1618</v>
      </c>
      <c r="I376" s="5">
        <v>2014</v>
      </c>
      <c r="J376" s="5" t="s">
        <v>1619</v>
      </c>
      <c r="K376" s="9">
        <v>300</v>
      </c>
      <c r="L376" s="9">
        <v>40000</v>
      </c>
      <c r="O376" s="11">
        <v>19700000</v>
      </c>
      <c r="P376" s="11">
        <v>221600000</v>
      </c>
    </row>
    <row r="377" spans="1:25" x14ac:dyDescent="0.2">
      <c r="A377" s="5">
        <v>24</v>
      </c>
      <c r="B377" s="6" t="s">
        <v>549</v>
      </c>
      <c r="C377" s="7" t="s">
        <v>65</v>
      </c>
      <c r="D377" s="7">
        <v>1480</v>
      </c>
      <c r="E377" s="5" t="s">
        <v>1093</v>
      </c>
      <c r="G377" s="5" t="s">
        <v>1094</v>
      </c>
      <c r="H377" s="8" t="s">
        <v>1620</v>
      </c>
      <c r="I377" s="5">
        <v>2025</v>
      </c>
      <c r="J377" s="5" t="s">
        <v>1295</v>
      </c>
      <c r="O377" s="11">
        <v>1500000</v>
      </c>
      <c r="P377" s="11">
        <v>2500000</v>
      </c>
      <c r="R377" s="12" t="s">
        <v>1096</v>
      </c>
      <c r="T377" s="9">
        <v>0.34</v>
      </c>
    </row>
    <row r="378" spans="1:25" x14ac:dyDescent="0.2">
      <c r="A378" s="5">
        <v>24</v>
      </c>
      <c r="B378" s="6" t="s">
        <v>549</v>
      </c>
      <c r="C378" s="7" t="s">
        <v>65</v>
      </c>
      <c r="D378" s="7">
        <v>1480</v>
      </c>
      <c r="E378" s="5" t="s">
        <v>1093</v>
      </c>
      <c r="G378" s="5" t="s">
        <v>1094</v>
      </c>
      <c r="H378" s="8" t="s">
        <v>1328</v>
      </c>
      <c r="I378" s="5">
        <v>2023</v>
      </c>
      <c r="J378" s="5" t="s">
        <v>1290</v>
      </c>
      <c r="K378" s="9">
        <v>158800</v>
      </c>
      <c r="L378" s="9">
        <v>2125300</v>
      </c>
      <c r="N378" s="10" t="s">
        <v>1621</v>
      </c>
      <c r="O378" s="11">
        <v>3000000</v>
      </c>
      <c r="P378" s="11">
        <v>3000000</v>
      </c>
    </row>
    <row r="379" spans="1:25" x14ac:dyDescent="0.2">
      <c r="A379" s="5">
        <v>24</v>
      </c>
      <c r="B379" s="6" t="s">
        <v>549</v>
      </c>
      <c r="C379" s="7" t="s">
        <v>65</v>
      </c>
      <c r="D379" s="7">
        <v>1480</v>
      </c>
      <c r="E379" s="5" t="s">
        <v>1093</v>
      </c>
      <c r="G379" s="5" t="s">
        <v>1094</v>
      </c>
      <c r="H379" s="8" t="s">
        <v>1622</v>
      </c>
      <c r="I379" s="5">
        <v>2025</v>
      </c>
      <c r="J379" s="5" t="s">
        <v>1293</v>
      </c>
      <c r="T379" s="9">
        <v>0.33500000000000002</v>
      </c>
      <c r="W379" s="5" t="s">
        <v>103</v>
      </c>
    </row>
    <row r="380" spans="1:25" x14ac:dyDescent="0.2">
      <c r="A380" s="5">
        <v>24</v>
      </c>
      <c r="B380" s="6" t="s">
        <v>549</v>
      </c>
      <c r="C380" s="7" t="s">
        <v>65</v>
      </c>
      <c r="D380" s="7">
        <v>1480</v>
      </c>
      <c r="E380" s="5" t="s">
        <v>1093</v>
      </c>
      <c r="G380" s="5" t="s">
        <v>1094</v>
      </c>
      <c r="H380" s="8" t="s">
        <v>1505</v>
      </c>
      <c r="I380" s="5">
        <v>2018</v>
      </c>
      <c r="J380" s="5" t="s">
        <v>1293</v>
      </c>
      <c r="S380" s="12" t="s">
        <v>1097</v>
      </c>
      <c r="Y380" s="5" t="s">
        <v>1623</v>
      </c>
    </row>
    <row r="381" spans="1:25" x14ac:dyDescent="0.2">
      <c r="A381" s="5">
        <v>24</v>
      </c>
      <c r="B381" s="6" t="s">
        <v>549</v>
      </c>
      <c r="C381" s="7" t="s">
        <v>65</v>
      </c>
      <c r="D381" s="7">
        <v>1480</v>
      </c>
      <c r="E381" s="5" t="s">
        <v>1093</v>
      </c>
      <c r="G381" s="5" t="s">
        <v>1094</v>
      </c>
      <c r="H381" s="8" t="s">
        <v>1533</v>
      </c>
      <c r="I381" s="5">
        <v>2018</v>
      </c>
      <c r="J381" s="5" t="s">
        <v>1529</v>
      </c>
      <c r="K381" s="9">
        <v>1700</v>
      </c>
      <c r="L381" s="9">
        <v>14000</v>
      </c>
    </row>
    <row r="382" spans="1:25" x14ac:dyDescent="0.2">
      <c r="A382" s="5">
        <v>24</v>
      </c>
      <c r="B382" s="6" t="s">
        <v>549</v>
      </c>
      <c r="C382" s="7" t="s">
        <v>65</v>
      </c>
      <c r="D382" s="7">
        <v>1480</v>
      </c>
      <c r="E382" s="5" t="s">
        <v>1093</v>
      </c>
      <c r="G382" s="5" t="s">
        <v>1094</v>
      </c>
      <c r="H382" s="8" t="s">
        <v>1624</v>
      </c>
      <c r="I382" s="5">
        <v>2012</v>
      </c>
      <c r="J382" s="5" t="s">
        <v>1576</v>
      </c>
      <c r="K382" s="9">
        <v>1600</v>
      </c>
      <c r="L382" s="9">
        <v>194000</v>
      </c>
    </row>
    <row r="383" spans="1:25" x14ac:dyDescent="0.2">
      <c r="A383" s="5">
        <v>24</v>
      </c>
      <c r="B383" s="6" t="s">
        <v>549</v>
      </c>
      <c r="C383" s="7" t="s">
        <v>65</v>
      </c>
      <c r="D383" s="7">
        <v>1480</v>
      </c>
      <c r="E383" s="5" t="s">
        <v>1093</v>
      </c>
      <c r="G383" s="5" t="s">
        <v>1094</v>
      </c>
      <c r="H383" s="8" t="s">
        <v>1625</v>
      </c>
      <c r="I383" s="5">
        <v>16</v>
      </c>
      <c r="J383" s="5" t="s">
        <v>1295</v>
      </c>
      <c r="K383" s="9">
        <v>4548000</v>
      </c>
      <c r="L383" s="9">
        <v>4548000</v>
      </c>
      <c r="N383" s="10" t="s">
        <v>1626</v>
      </c>
    </row>
    <row r="384" spans="1:25" x14ac:dyDescent="0.2">
      <c r="A384" s="5">
        <v>24</v>
      </c>
      <c r="B384" s="6" t="s">
        <v>549</v>
      </c>
      <c r="C384" s="7" t="s">
        <v>65</v>
      </c>
      <c r="D384" s="7">
        <v>1480</v>
      </c>
      <c r="E384" s="5" t="s">
        <v>1093</v>
      </c>
      <c r="G384" s="5" t="s">
        <v>1094</v>
      </c>
      <c r="H384" s="8" t="s">
        <v>1627</v>
      </c>
      <c r="I384" s="5">
        <v>2015</v>
      </c>
      <c r="J384" s="5" t="s">
        <v>1576</v>
      </c>
      <c r="K384" s="9">
        <v>17800</v>
      </c>
      <c r="L384" s="9">
        <v>17800</v>
      </c>
    </row>
    <row r="385" spans="1:25" x14ac:dyDescent="0.2">
      <c r="A385" s="5">
        <v>16</v>
      </c>
      <c r="B385" s="6" t="s">
        <v>713</v>
      </c>
      <c r="C385" s="7" t="s">
        <v>65</v>
      </c>
      <c r="D385" s="7">
        <v>4870</v>
      </c>
      <c r="E385" s="5" t="s">
        <v>827</v>
      </c>
      <c r="G385" s="5" t="s">
        <v>828</v>
      </c>
      <c r="H385" s="8" t="s">
        <v>1628</v>
      </c>
      <c r="I385" s="5">
        <v>2025</v>
      </c>
      <c r="J385" s="5" t="s">
        <v>1293</v>
      </c>
      <c r="T385" s="9">
        <v>0.125</v>
      </c>
      <c r="W385" s="5" t="s">
        <v>208</v>
      </c>
    </row>
    <row r="386" spans="1:25" x14ac:dyDescent="0.2">
      <c r="A386" s="5">
        <v>16</v>
      </c>
      <c r="B386" s="6" t="s">
        <v>713</v>
      </c>
      <c r="C386" s="7" t="s">
        <v>65</v>
      </c>
      <c r="D386" s="7">
        <v>4870</v>
      </c>
      <c r="E386" s="5" t="s">
        <v>827</v>
      </c>
      <c r="G386" s="5" t="s">
        <v>828</v>
      </c>
      <c r="H386" s="8" t="s">
        <v>1505</v>
      </c>
      <c r="I386" s="5">
        <v>2018</v>
      </c>
      <c r="J386" s="5" t="s">
        <v>1293</v>
      </c>
      <c r="X386" s="5" t="s">
        <v>829</v>
      </c>
    </row>
    <row r="387" spans="1:25" x14ac:dyDescent="0.2">
      <c r="A387" s="5">
        <v>6</v>
      </c>
      <c r="B387" s="6">
        <v>101</v>
      </c>
      <c r="C387" s="7" t="s">
        <v>65</v>
      </c>
      <c r="D387" s="7">
        <v>2210</v>
      </c>
      <c r="E387" s="5" t="s">
        <v>386</v>
      </c>
      <c r="G387" s="5" t="s">
        <v>387</v>
      </c>
      <c r="H387" s="8" t="s">
        <v>1629</v>
      </c>
      <c r="I387" s="5">
        <v>2024</v>
      </c>
      <c r="J387" s="5" t="s">
        <v>1293</v>
      </c>
      <c r="T387" s="9">
        <f>(0.23 + 0.28)/2</f>
        <v>0.255</v>
      </c>
      <c r="W387" s="5" t="s">
        <v>1630</v>
      </c>
    </row>
    <row r="388" spans="1:25" x14ac:dyDescent="0.2">
      <c r="A388" s="5">
        <v>6</v>
      </c>
      <c r="B388" s="6">
        <v>101</v>
      </c>
      <c r="C388" s="7" t="s">
        <v>65</v>
      </c>
      <c r="D388" s="7">
        <v>2210</v>
      </c>
      <c r="E388" s="5" t="s">
        <v>386</v>
      </c>
      <c r="G388" s="5" t="s">
        <v>387</v>
      </c>
      <c r="H388" s="8" t="s">
        <v>1505</v>
      </c>
      <c r="I388" s="5">
        <v>2018</v>
      </c>
      <c r="J388" s="5" t="s">
        <v>1293</v>
      </c>
      <c r="X388" s="5" t="s">
        <v>390</v>
      </c>
    </row>
    <row r="389" spans="1:25" x14ac:dyDescent="0.2">
      <c r="A389" s="5">
        <v>6</v>
      </c>
      <c r="B389" s="6">
        <v>101</v>
      </c>
      <c r="C389" s="7" t="s">
        <v>65</v>
      </c>
      <c r="D389" s="7">
        <v>2210</v>
      </c>
      <c r="E389" s="5" t="s">
        <v>386</v>
      </c>
      <c r="G389" s="5" t="s">
        <v>387</v>
      </c>
      <c r="H389" s="8" t="s">
        <v>1631</v>
      </c>
      <c r="I389" s="5">
        <v>2025</v>
      </c>
      <c r="J389" s="5" t="s">
        <v>1295</v>
      </c>
      <c r="O389" s="11">
        <v>100000</v>
      </c>
      <c r="P389" s="11">
        <v>100000</v>
      </c>
      <c r="S389" s="12" t="s">
        <v>389</v>
      </c>
      <c r="T389" s="9">
        <v>0.27</v>
      </c>
      <c r="W389" s="5" t="s">
        <v>1537</v>
      </c>
    </row>
    <row r="390" spans="1:25" x14ac:dyDescent="0.2">
      <c r="A390" s="5">
        <v>19</v>
      </c>
      <c r="C390" s="7" t="s">
        <v>65</v>
      </c>
      <c r="D390" s="7">
        <v>3120</v>
      </c>
      <c r="E390" s="5" t="s">
        <v>911</v>
      </c>
      <c r="G390" s="5" t="s">
        <v>912</v>
      </c>
      <c r="H390" s="8" t="s">
        <v>1632</v>
      </c>
      <c r="I390" s="5">
        <v>2025</v>
      </c>
      <c r="J390" s="5" t="s">
        <v>1293</v>
      </c>
      <c r="S390" s="12" t="s">
        <v>1633</v>
      </c>
    </row>
    <row r="391" spans="1:25" x14ac:dyDescent="0.2">
      <c r="A391" s="5">
        <v>19</v>
      </c>
      <c r="C391" s="7" t="s">
        <v>65</v>
      </c>
      <c r="D391" s="7">
        <v>3120</v>
      </c>
      <c r="E391" s="5" t="s">
        <v>911</v>
      </c>
      <c r="G391" s="5" t="s">
        <v>912</v>
      </c>
      <c r="H391" s="8" t="s">
        <v>1634</v>
      </c>
      <c r="I391" s="5">
        <v>2025</v>
      </c>
      <c r="J391" s="5" t="s">
        <v>1295</v>
      </c>
      <c r="O391" s="13">
        <v>500000</v>
      </c>
      <c r="P391" s="13">
        <v>4000000</v>
      </c>
      <c r="Q391" s="13"/>
      <c r="R391" s="12" t="s">
        <v>913</v>
      </c>
      <c r="T391" s="9">
        <f>(0.16+0.19)/2</f>
        <v>0.17499999999999999</v>
      </c>
    </row>
    <row r="392" spans="1:25" x14ac:dyDescent="0.2">
      <c r="A392" s="5">
        <v>19</v>
      </c>
      <c r="C392" s="7" t="s">
        <v>65</v>
      </c>
      <c r="D392" s="7">
        <v>3120</v>
      </c>
      <c r="E392" s="5" t="s">
        <v>911</v>
      </c>
      <c r="G392" s="5" t="s">
        <v>912</v>
      </c>
      <c r="H392" s="8" t="s">
        <v>1635</v>
      </c>
      <c r="I392" s="5">
        <v>2025</v>
      </c>
      <c r="J392" s="5" t="s">
        <v>1293</v>
      </c>
      <c r="T392" s="9">
        <v>0.16500000000000001</v>
      </c>
      <c r="W392" s="5" t="s">
        <v>485</v>
      </c>
    </row>
    <row r="393" spans="1:25" x14ac:dyDescent="0.2">
      <c r="A393" s="5">
        <v>19</v>
      </c>
      <c r="C393" s="7" t="s">
        <v>65</v>
      </c>
      <c r="D393" s="7">
        <v>3120</v>
      </c>
      <c r="E393" s="5" t="s">
        <v>911</v>
      </c>
      <c r="G393" s="5" t="s">
        <v>912</v>
      </c>
      <c r="H393" s="8" t="s">
        <v>1505</v>
      </c>
      <c r="I393" s="5">
        <v>2018</v>
      </c>
      <c r="J393" s="5" t="s">
        <v>1293</v>
      </c>
      <c r="S393" s="12" t="s">
        <v>1636</v>
      </c>
      <c r="Y393" s="5" t="s">
        <v>1637</v>
      </c>
    </row>
    <row r="394" spans="1:25" x14ac:dyDescent="0.2">
      <c r="A394" s="5">
        <v>19</v>
      </c>
      <c r="C394" s="7" t="s">
        <v>65</v>
      </c>
      <c r="D394" s="7">
        <v>3120</v>
      </c>
      <c r="E394" s="5" t="s">
        <v>911</v>
      </c>
      <c r="G394" s="5" t="s">
        <v>912</v>
      </c>
      <c r="H394" s="8" t="s">
        <v>1638</v>
      </c>
      <c r="I394" s="5">
        <v>2001</v>
      </c>
      <c r="J394" s="5" t="s">
        <v>1560</v>
      </c>
      <c r="O394" s="11">
        <v>400000</v>
      </c>
      <c r="P394" s="11">
        <v>6000000</v>
      </c>
    </row>
    <row r="395" spans="1:25" x14ac:dyDescent="0.2">
      <c r="A395" s="5">
        <v>13</v>
      </c>
      <c r="C395" s="7" t="s">
        <v>65</v>
      </c>
      <c r="D395" s="7">
        <v>4520</v>
      </c>
      <c r="E395" s="5" t="s">
        <v>686</v>
      </c>
      <c r="G395" s="5" t="s">
        <v>687</v>
      </c>
      <c r="H395" s="8" t="s">
        <v>1639</v>
      </c>
      <c r="I395" s="5">
        <v>2025</v>
      </c>
      <c r="J395" s="5" t="s">
        <v>1293</v>
      </c>
      <c r="O395" s="13"/>
      <c r="P395" s="13"/>
      <c r="Q395" s="13"/>
      <c r="T395" s="9">
        <v>0.13500000000000001</v>
      </c>
      <c r="W395" s="5" t="s">
        <v>208</v>
      </c>
    </row>
    <row r="396" spans="1:25" x14ac:dyDescent="0.2">
      <c r="A396" s="5">
        <v>13</v>
      </c>
      <c r="C396" s="7" t="s">
        <v>65</v>
      </c>
      <c r="D396" s="7">
        <v>4520</v>
      </c>
      <c r="E396" s="5" t="s">
        <v>686</v>
      </c>
      <c r="G396" s="5" t="s">
        <v>687</v>
      </c>
      <c r="H396" s="8" t="s">
        <v>1505</v>
      </c>
      <c r="I396" s="5">
        <v>2018</v>
      </c>
      <c r="J396" s="5" t="s">
        <v>1293</v>
      </c>
      <c r="S396" s="12" t="s">
        <v>688</v>
      </c>
      <c r="Y396" s="5" t="s">
        <v>1640</v>
      </c>
    </row>
    <row r="397" spans="1:25" x14ac:dyDescent="0.2">
      <c r="A397" s="5">
        <v>13</v>
      </c>
      <c r="C397" s="7" t="s">
        <v>65</v>
      </c>
      <c r="D397" s="7">
        <v>4520</v>
      </c>
      <c r="E397" s="5" t="s">
        <v>686</v>
      </c>
      <c r="G397" s="5" t="s">
        <v>687</v>
      </c>
      <c r="H397" s="8" t="s">
        <v>1641</v>
      </c>
      <c r="I397" s="5">
        <v>2017</v>
      </c>
      <c r="J397" s="5" t="s">
        <v>1642</v>
      </c>
      <c r="O397" s="11">
        <v>31000</v>
      </c>
      <c r="P397" s="11">
        <v>31000</v>
      </c>
    </row>
    <row r="398" spans="1:25" x14ac:dyDescent="0.2">
      <c r="A398" s="5">
        <v>24</v>
      </c>
      <c r="C398" s="7" t="s">
        <v>65</v>
      </c>
      <c r="D398" s="7">
        <v>3610</v>
      </c>
      <c r="E398" s="5" t="s">
        <v>1099</v>
      </c>
      <c r="G398" s="5" t="s">
        <v>1100</v>
      </c>
      <c r="H398" s="8" t="s">
        <v>1643</v>
      </c>
      <c r="I398" s="5">
        <v>2025</v>
      </c>
      <c r="J398" s="5" t="s">
        <v>1293</v>
      </c>
      <c r="T398" s="9">
        <f>(0.17+0.21)/2</f>
        <v>0.19</v>
      </c>
      <c r="W398" s="5" t="s">
        <v>208</v>
      </c>
    </row>
    <row r="399" spans="1:25" x14ac:dyDescent="0.2">
      <c r="A399" s="5">
        <v>24</v>
      </c>
      <c r="C399" s="7" t="s">
        <v>65</v>
      </c>
      <c r="D399" s="7">
        <v>3610</v>
      </c>
      <c r="E399" s="5" t="s">
        <v>1099</v>
      </c>
      <c r="G399" s="5" t="s">
        <v>1100</v>
      </c>
      <c r="H399" s="8" t="s">
        <v>1505</v>
      </c>
      <c r="I399" s="5">
        <v>2018</v>
      </c>
      <c r="J399" s="5" t="s">
        <v>1293</v>
      </c>
      <c r="Y399" s="5" t="s">
        <v>1644</v>
      </c>
    </row>
    <row r="400" spans="1:25" x14ac:dyDescent="0.2">
      <c r="A400" s="5">
        <v>24</v>
      </c>
      <c r="C400" s="7" t="s">
        <v>65</v>
      </c>
      <c r="D400" s="7">
        <v>3610</v>
      </c>
      <c r="E400" s="5" t="s">
        <v>1099</v>
      </c>
      <c r="G400" s="5" t="s">
        <v>1100</v>
      </c>
      <c r="H400" s="8" t="s">
        <v>1328</v>
      </c>
      <c r="I400" s="5">
        <v>2023</v>
      </c>
      <c r="J400" s="5" t="s">
        <v>1290</v>
      </c>
      <c r="K400" s="9">
        <v>65000</v>
      </c>
      <c r="L400" s="9">
        <v>12000000</v>
      </c>
      <c r="N400" s="10" t="s">
        <v>1101</v>
      </c>
      <c r="O400" s="11">
        <v>785000</v>
      </c>
      <c r="P400" s="11">
        <v>785000</v>
      </c>
    </row>
    <row r="401" spans="1:25" x14ac:dyDescent="0.2">
      <c r="A401" s="5">
        <v>24</v>
      </c>
      <c r="C401" s="7" t="s">
        <v>65</v>
      </c>
      <c r="D401" s="7">
        <v>3610</v>
      </c>
      <c r="E401" s="5" t="s">
        <v>1099</v>
      </c>
      <c r="G401" s="5" t="s">
        <v>1100</v>
      </c>
      <c r="H401" s="8" t="s">
        <v>1533</v>
      </c>
      <c r="I401" s="5">
        <v>2018</v>
      </c>
      <c r="J401" s="5" t="s">
        <v>1529</v>
      </c>
      <c r="K401" s="9">
        <v>600</v>
      </c>
      <c r="L401" s="9">
        <v>3200</v>
      </c>
    </row>
    <row r="402" spans="1:25" x14ac:dyDescent="0.2">
      <c r="A402" s="5">
        <v>24</v>
      </c>
      <c r="C402" s="7" t="s">
        <v>65</v>
      </c>
      <c r="D402" s="7">
        <v>3610</v>
      </c>
      <c r="E402" s="5" t="s">
        <v>1099</v>
      </c>
      <c r="G402" s="5" t="s">
        <v>1100</v>
      </c>
      <c r="H402" s="8" t="s">
        <v>1645</v>
      </c>
      <c r="I402" s="5">
        <v>2014</v>
      </c>
      <c r="J402" s="5" t="s">
        <v>1293</v>
      </c>
      <c r="K402" s="9">
        <v>1830</v>
      </c>
      <c r="L402" s="9">
        <v>3300</v>
      </c>
    </row>
    <row r="403" spans="1:25" x14ac:dyDescent="0.2">
      <c r="A403" s="5">
        <v>4</v>
      </c>
      <c r="C403" s="7" t="s">
        <v>65</v>
      </c>
      <c r="D403" s="7">
        <v>470</v>
      </c>
      <c r="E403" s="5" t="s">
        <v>245</v>
      </c>
      <c r="G403" s="5" t="s">
        <v>246</v>
      </c>
      <c r="H403" s="5" t="s">
        <v>1646</v>
      </c>
      <c r="I403" s="5">
        <v>2024</v>
      </c>
      <c r="J403" s="5" t="s">
        <v>1293</v>
      </c>
      <c r="O403" s="13"/>
      <c r="P403" s="13"/>
      <c r="Q403" s="13"/>
      <c r="T403" s="9">
        <f>(0.33 + 0.38)/2</f>
        <v>0.35499999999999998</v>
      </c>
      <c r="W403" s="5" t="s">
        <v>182</v>
      </c>
    </row>
    <row r="404" spans="1:25" x14ac:dyDescent="0.2">
      <c r="A404" s="5">
        <v>4</v>
      </c>
      <c r="C404" s="7" t="s">
        <v>65</v>
      </c>
      <c r="D404" s="7">
        <v>470</v>
      </c>
      <c r="E404" s="5" t="s">
        <v>245</v>
      </c>
      <c r="G404" s="5" t="s">
        <v>246</v>
      </c>
      <c r="H404" s="8" t="s">
        <v>1505</v>
      </c>
      <c r="I404" s="5">
        <v>2018</v>
      </c>
      <c r="J404" s="5" t="s">
        <v>1293</v>
      </c>
      <c r="O404" s="13"/>
      <c r="P404" s="13"/>
      <c r="Q404" s="13"/>
      <c r="X404" s="5" t="s">
        <v>247</v>
      </c>
      <c r="Y404" s="5" t="s">
        <v>1647</v>
      </c>
    </row>
    <row r="405" spans="1:25" x14ac:dyDescent="0.2">
      <c r="A405" s="5">
        <v>12</v>
      </c>
      <c r="B405" s="6">
        <v>11.25</v>
      </c>
      <c r="C405" s="7" t="s">
        <v>65</v>
      </c>
      <c r="D405" s="7">
        <v>3370</v>
      </c>
      <c r="E405" s="5" t="s">
        <v>643</v>
      </c>
      <c r="G405" s="5" t="s">
        <v>644</v>
      </c>
      <c r="H405" s="8" t="s">
        <v>1648</v>
      </c>
      <c r="I405" s="5">
        <v>2025</v>
      </c>
      <c r="J405" s="5" t="s">
        <v>1293</v>
      </c>
      <c r="T405" s="9">
        <v>0.16500000000000001</v>
      </c>
      <c r="W405" s="5" t="s">
        <v>68</v>
      </c>
    </row>
    <row r="406" spans="1:25" x14ac:dyDescent="0.2">
      <c r="A406" s="5">
        <v>12</v>
      </c>
      <c r="B406" s="6">
        <v>11.25</v>
      </c>
      <c r="C406" s="7" t="s">
        <v>65</v>
      </c>
      <c r="D406" s="7">
        <v>3370</v>
      </c>
      <c r="E406" s="5" t="s">
        <v>643</v>
      </c>
      <c r="G406" s="5" t="s">
        <v>644</v>
      </c>
      <c r="H406" s="8" t="s">
        <v>1505</v>
      </c>
      <c r="I406" s="5">
        <v>2018</v>
      </c>
      <c r="J406" s="5" t="s">
        <v>1293</v>
      </c>
      <c r="X406" s="5" t="s">
        <v>647</v>
      </c>
      <c r="Y406" s="5" t="s">
        <v>1649</v>
      </c>
    </row>
    <row r="407" spans="1:25" x14ac:dyDescent="0.2">
      <c r="A407" s="5">
        <v>12</v>
      </c>
      <c r="B407" s="6">
        <v>11.25</v>
      </c>
      <c r="C407" s="7" t="s">
        <v>65</v>
      </c>
      <c r="D407" s="7">
        <v>3370</v>
      </c>
      <c r="E407" s="5" t="s">
        <v>643</v>
      </c>
      <c r="G407" s="5" t="s">
        <v>644</v>
      </c>
      <c r="H407" s="8" t="s">
        <v>1650</v>
      </c>
      <c r="I407" s="5">
        <v>2013</v>
      </c>
      <c r="J407" s="5" t="s">
        <v>1293</v>
      </c>
      <c r="N407" s="10" t="s">
        <v>646</v>
      </c>
    </row>
    <row r="408" spans="1:25" x14ac:dyDescent="0.2">
      <c r="A408" s="5">
        <v>12</v>
      </c>
      <c r="B408" s="6">
        <v>11.25</v>
      </c>
      <c r="C408" s="7" t="s">
        <v>65</v>
      </c>
      <c r="D408" s="7">
        <v>3370</v>
      </c>
      <c r="E408" s="5" t="s">
        <v>643</v>
      </c>
      <c r="G408" s="5" t="s">
        <v>644</v>
      </c>
      <c r="H408" s="8" t="s">
        <v>1651</v>
      </c>
      <c r="I408" s="5">
        <v>2011</v>
      </c>
      <c r="J408" s="5" t="s">
        <v>1293</v>
      </c>
      <c r="O408" s="11">
        <v>21000</v>
      </c>
      <c r="P408" s="11">
        <v>92000</v>
      </c>
    </row>
    <row r="409" spans="1:25" x14ac:dyDescent="0.2">
      <c r="A409" s="5">
        <v>25</v>
      </c>
      <c r="B409" s="6" t="s">
        <v>1196</v>
      </c>
      <c r="C409" s="7" t="s">
        <v>65</v>
      </c>
      <c r="D409" s="7">
        <v>3370</v>
      </c>
      <c r="E409" s="5" t="s">
        <v>643</v>
      </c>
      <c r="G409" s="5" t="s">
        <v>644</v>
      </c>
      <c r="H409" s="8" t="s">
        <v>1648</v>
      </c>
      <c r="I409" s="5">
        <v>2025</v>
      </c>
      <c r="J409" s="5" t="s">
        <v>1293</v>
      </c>
      <c r="T409" s="9">
        <v>0.16500000000000001</v>
      </c>
      <c r="W409" s="5" t="s">
        <v>68</v>
      </c>
    </row>
    <row r="410" spans="1:25" x14ac:dyDescent="0.2">
      <c r="A410" s="5">
        <v>25</v>
      </c>
      <c r="B410" s="6" t="s">
        <v>1196</v>
      </c>
      <c r="C410" s="7" t="s">
        <v>65</v>
      </c>
      <c r="D410" s="7">
        <v>3370</v>
      </c>
      <c r="E410" s="5" t="s">
        <v>643</v>
      </c>
      <c r="G410" s="5" t="s">
        <v>644</v>
      </c>
      <c r="H410" s="8" t="s">
        <v>1505</v>
      </c>
      <c r="I410" s="5">
        <v>2018</v>
      </c>
      <c r="J410" s="5" t="s">
        <v>1293</v>
      </c>
      <c r="X410" s="5" t="s">
        <v>647</v>
      </c>
      <c r="Y410" s="5" t="s">
        <v>1649</v>
      </c>
    </row>
    <row r="411" spans="1:25" x14ac:dyDescent="0.2">
      <c r="A411" s="5">
        <v>25</v>
      </c>
      <c r="B411" s="6" t="s">
        <v>1196</v>
      </c>
      <c r="C411" s="7" t="s">
        <v>65</v>
      </c>
      <c r="D411" s="7">
        <v>3370</v>
      </c>
      <c r="E411" s="5" t="s">
        <v>643</v>
      </c>
      <c r="G411" s="5" t="s">
        <v>644</v>
      </c>
      <c r="H411" s="8" t="s">
        <v>1650</v>
      </c>
      <c r="I411" s="5">
        <v>2013</v>
      </c>
      <c r="J411" s="5" t="s">
        <v>1293</v>
      </c>
      <c r="N411" s="10" t="s">
        <v>646</v>
      </c>
    </row>
    <row r="412" spans="1:25" x14ac:dyDescent="0.2">
      <c r="A412" s="5">
        <v>25</v>
      </c>
      <c r="B412" s="6" t="s">
        <v>1196</v>
      </c>
      <c r="C412" s="7" t="s">
        <v>65</v>
      </c>
      <c r="D412" s="7">
        <v>3370</v>
      </c>
      <c r="E412" s="5" t="s">
        <v>643</v>
      </c>
      <c r="G412" s="5" t="s">
        <v>644</v>
      </c>
      <c r="H412" s="8" t="s">
        <v>1651</v>
      </c>
      <c r="I412" s="5">
        <v>2011</v>
      </c>
      <c r="J412" s="5" t="s">
        <v>1293</v>
      </c>
      <c r="O412" s="11">
        <v>21000</v>
      </c>
      <c r="P412" s="11">
        <v>92000</v>
      </c>
    </row>
    <row r="413" spans="1:25" x14ac:dyDescent="0.2">
      <c r="A413" s="5">
        <v>20</v>
      </c>
      <c r="C413" s="7" t="s">
        <v>65</v>
      </c>
      <c r="D413" s="7">
        <v>1540</v>
      </c>
      <c r="E413" s="5" t="s">
        <v>963</v>
      </c>
      <c r="G413" s="5" t="s">
        <v>964</v>
      </c>
      <c r="H413" s="8" t="s">
        <v>1652</v>
      </c>
      <c r="I413" s="5">
        <v>2025</v>
      </c>
      <c r="J413" s="5" t="s">
        <v>1293</v>
      </c>
      <c r="T413" s="9">
        <f>(0.54 + 0.6)/2</f>
        <v>0.57000000000000006</v>
      </c>
      <c r="W413" s="5" t="s">
        <v>485</v>
      </c>
    </row>
    <row r="414" spans="1:25" x14ac:dyDescent="0.2">
      <c r="A414" s="5">
        <v>20</v>
      </c>
      <c r="C414" s="7" t="s">
        <v>65</v>
      </c>
      <c r="D414" s="7">
        <v>1540</v>
      </c>
      <c r="E414" s="5" t="s">
        <v>963</v>
      </c>
      <c r="G414" s="5" t="s">
        <v>964</v>
      </c>
      <c r="H414" s="8" t="s">
        <v>1505</v>
      </c>
      <c r="I414" s="5">
        <v>2018</v>
      </c>
      <c r="J414" s="5" t="s">
        <v>1293</v>
      </c>
      <c r="S414" s="12" t="s">
        <v>966</v>
      </c>
      <c r="X414" s="5" t="s">
        <v>967</v>
      </c>
    </row>
    <row r="415" spans="1:25" x14ac:dyDescent="0.2">
      <c r="A415" s="5">
        <v>20</v>
      </c>
      <c r="C415" s="7" t="s">
        <v>65</v>
      </c>
      <c r="D415" s="7">
        <v>1540</v>
      </c>
      <c r="E415" s="5" t="s">
        <v>963</v>
      </c>
      <c r="G415" s="5" t="s">
        <v>964</v>
      </c>
      <c r="H415" s="8" t="s">
        <v>1653</v>
      </c>
      <c r="I415" s="5">
        <v>2020</v>
      </c>
      <c r="J415" s="5" t="s">
        <v>1364</v>
      </c>
      <c r="K415" s="9">
        <v>1400</v>
      </c>
      <c r="L415" s="9">
        <v>6500</v>
      </c>
      <c r="N415" s="10" t="s">
        <v>965</v>
      </c>
    </row>
    <row r="416" spans="1:25" x14ac:dyDescent="0.2">
      <c r="A416" s="5">
        <v>13</v>
      </c>
      <c r="B416" s="6">
        <v>25</v>
      </c>
      <c r="C416" s="7" t="s">
        <v>65</v>
      </c>
      <c r="D416" s="7">
        <v>5160</v>
      </c>
      <c r="E416" s="5" t="s">
        <v>693</v>
      </c>
      <c r="G416" s="5" t="s">
        <v>694</v>
      </c>
      <c r="H416" s="8" t="s">
        <v>1654</v>
      </c>
      <c r="I416" s="5">
        <v>2025</v>
      </c>
      <c r="J416" s="5" t="s">
        <v>1293</v>
      </c>
      <c r="T416" s="9">
        <v>0.17</v>
      </c>
      <c r="W416" s="5" t="s">
        <v>208</v>
      </c>
    </row>
    <row r="417" spans="1:25" x14ac:dyDescent="0.2">
      <c r="A417" s="5">
        <v>13</v>
      </c>
      <c r="B417" s="6">
        <v>25</v>
      </c>
      <c r="C417" s="7" t="s">
        <v>65</v>
      </c>
      <c r="D417" s="7">
        <v>5160</v>
      </c>
      <c r="E417" s="5" t="s">
        <v>693</v>
      </c>
      <c r="G417" s="5" t="s">
        <v>694</v>
      </c>
      <c r="H417" s="8" t="s">
        <v>1655</v>
      </c>
      <c r="I417" s="5">
        <v>2025</v>
      </c>
      <c r="J417" s="5" t="s">
        <v>1295</v>
      </c>
      <c r="O417" s="11">
        <v>10000</v>
      </c>
      <c r="P417" s="11">
        <v>60000</v>
      </c>
      <c r="R417" s="12" t="s">
        <v>696</v>
      </c>
      <c r="S417" s="12" t="s">
        <v>697</v>
      </c>
      <c r="T417" s="9">
        <v>0.17</v>
      </c>
    </row>
    <row r="418" spans="1:25" x14ac:dyDescent="0.2">
      <c r="A418" s="5">
        <v>13</v>
      </c>
      <c r="B418" s="6">
        <v>25</v>
      </c>
      <c r="C418" s="7" t="s">
        <v>65</v>
      </c>
      <c r="D418" s="7">
        <v>5160</v>
      </c>
      <c r="E418" s="5" t="s">
        <v>693</v>
      </c>
      <c r="G418" s="5" t="s">
        <v>694</v>
      </c>
      <c r="H418" s="8" t="s">
        <v>1328</v>
      </c>
      <c r="I418" s="5">
        <v>2023</v>
      </c>
      <c r="J418" s="5" t="s">
        <v>1290</v>
      </c>
      <c r="K418" s="9">
        <v>280</v>
      </c>
      <c r="L418" s="9">
        <v>11000000</v>
      </c>
      <c r="N418" s="10" t="s">
        <v>695</v>
      </c>
      <c r="O418" s="11">
        <v>15783</v>
      </c>
      <c r="P418" s="11">
        <v>15783</v>
      </c>
    </row>
    <row r="419" spans="1:25" x14ac:dyDescent="0.2">
      <c r="A419" s="5">
        <v>13</v>
      </c>
      <c r="B419" s="6">
        <v>25</v>
      </c>
      <c r="C419" s="7" t="s">
        <v>65</v>
      </c>
      <c r="D419" s="7">
        <v>5160</v>
      </c>
      <c r="E419" s="5" t="s">
        <v>693</v>
      </c>
      <c r="G419" s="5" t="s">
        <v>694</v>
      </c>
      <c r="H419" s="8" t="s">
        <v>1656</v>
      </c>
      <c r="I419" s="5">
        <v>1994</v>
      </c>
      <c r="J419" s="5" t="s">
        <v>1407</v>
      </c>
      <c r="O419" s="11">
        <v>5800</v>
      </c>
      <c r="P419" s="11">
        <v>24100</v>
      </c>
      <c r="Q419" s="11">
        <v>14200</v>
      </c>
    </row>
    <row r="420" spans="1:25" x14ac:dyDescent="0.2">
      <c r="A420" s="5">
        <v>25</v>
      </c>
      <c r="B420" s="6" t="s">
        <v>1207</v>
      </c>
      <c r="C420" s="7" t="s">
        <v>65</v>
      </c>
      <c r="D420" s="7">
        <v>5160</v>
      </c>
      <c r="E420" s="5" t="s">
        <v>693</v>
      </c>
      <c r="G420" s="5" t="s">
        <v>694</v>
      </c>
      <c r="H420" s="8" t="s">
        <v>1654</v>
      </c>
      <c r="I420" s="5">
        <v>2025</v>
      </c>
      <c r="J420" s="5" t="s">
        <v>1293</v>
      </c>
      <c r="T420" s="9">
        <v>0.17</v>
      </c>
      <c r="W420" s="5" t="s">
        <v>208</v>
      </c>
    </row>
    <row r="421" spans="1:25" x14ac:dyDescent="0.2">
      <c r="A421" s="5">
        <v>25</v>
      </c>
      <c r="B421" s="6" t="s">
        <v>1207</v>
      </c>
      <c r="C421" s="7" t="s">
        <v>65</v>
      </c>
      <c r="D421" s="7">
        <v>5160</v>
      </c>
      <c r="E421" s="5" t="s">
        <v>693</v>
      </c>
      <c r="G421" s="5" t="s">
        <v>694</v>
      </c>
      <c r="H421" s="8" t="s">
        <v>1655</v>
      </c>
      <c r="I421" s="5">
        <v>2025</v>
      </c>
      <c r="J421" s="5" t="s">
        <v>1295</v>
      </c>
      <c r="O421" s="11">
        <v>10000</v>
      </c>
      <c r="P421" s="11">
        <v>60000</v>
      </c>
      <c r="R421" s="12" t="s">
        <v>696</v>
      </c>
      <c r="S421" s="12" t="s">
        <v>697</v>
      </c>
      <c r="T421" s="9">
        <v>0.17</v>
      </c>
    </row>
    <row r="422" spans="1:25" x14ac:dyDescent="0.2">
      <c r="A422" s="5">
        <v>25</v>
      </c>
      <c r="B422" s="6" t="s">
        <v>1207</v>
      </c>
      <c r="C422" s="7" t="s">
        <v>65</v>
      </c>
      <c r="D422" s="7">
        <v>5160</v>
      </c>
      <c r="E422" s="5" t="s">
        <v>693</v>
      </c>
      <c r="G422" s="5" t="s">
        <v>694</v>
      </c>
      <c r="H422" s="8" t="s">
        <v>1328</v>
      </c>
      <c r="I422" s="5">
        <v>2023</v>
      </c>
      <c r="J422" s="5" t="s">
        <v>1290</v>
      </c>
      <c r="K422" s="9">
        <v>280</v>
      </c>
      <c r="L422" s="9">
        <v>11000000</v>
      </c>
      <c r="N422" s="10" t="s">
        <v>695</v>
      </c>
      <c r="O422" s="11">
        <v>15783</v>
      </c>
      <c r="P422" s="11">
        <v>15783</v>
      </c>
    </row>
    <row r="423" spans="1:25" x14ac:dyDescent="0.2">
      <c r="A423" s="5">
        <v>25</v>
      </c>
      <c r="B423" s="6" t="s">
        <v>1207</v>
      </c>
      <c r="C423" s="7" t="s">
        <v>65</v>
      </c>
      <c r="D423" s="7">
        <v>5160</v>
      </c>
      <c r="E423" s="5" t="s">
        <v>693</v>
      </c>
      <c r="G423" s="5" t="s">
        <v>694</v>
      </c>
      <c r="H423" s="8" t="s">
        <v>1656</v>
      </c>
      <c r="I423" s="5">
        <v>1994</v>
      </c>
      <c r="J423" s="5" t="s">
        <v>1407</v>
      </c>
      <c r="O423" s="11">
        <v>5800</v>
      </c>
      <c r="P423" s="11">
        <v>24100</v>
      </c>
      <c r="Q423" s="11">
        <v>14200</v>
      </c>
    </row>
    <row r="424" spans="1:25" x14ac:dyDescent="0.2">
      <c r="A424" s="5">
        <v>11</v>
      </c>
      <c r="B424" s="6">
        <v>25</v>
      </c>
      <c r="C424" s="7" t="s">
        <v>65</v>
      </c>
      <c r="D424" s="7">
        <v>5140</v>
      </c>
      <c r="E424" s="5" t="s">
        <v>603</v>
      </c>
      <c r="G424" s="5" t="s">
        <v>604</v>
      </c>
      <c r="H424" s="8" t="s">
        <v>1657</v>
      </c>
      <c r="I424" s="5">
        <v>2025</v>
      </c>
      <c r="J424" s="5" t="s">
        <v>1293</v>
      </c>
      <c r="T424" s="9">
        <v>0.18</v>
      </c>
      <c r="W424" s="5" t="s">
        <v>208</v>
      </c>
    </row>
    <row r="425" spans="1:25" x14ac:dyDescent="0.2">
      <c r="A425" s="5">
        <v>11</v>
      </c>
      <c r="B425" s="6">
        <v>25</v>
      </c>
      <c r="C425" s="7" t="s">
        <v>65</v>
      </c>
      <c r="D425" s="7">
        <v>5140</v>
      </c>
      <c r="E425" s="5" t="s">
        <v>603</v>
      </c>
      <c r="G425" s="5" t="s">
        <v>604</v>
      </c>
      <c r="H425" s="8" t="s">
        <v>1505</v>
      </c>
      <c r="I425" s="5">
        <v>2018</v>
      </c>
      <c r="J425" s="5" t="s">
        <v>1293</v>
      </c>
      <c r="X425" s="5" t="s">
        <v>605</v>
      </c>
    </row>
    <row r="426" spans="1:25" x14ac:dyDescent="0.2">
      <c r="A426" s="5">
        <v>12</v>
      </c>
      <c r="B426" s="6" t="s">
        <v>655</v>
      </c>
      <c r="C426" s="7" t="s">
        <v>65</v>
      </c>
      <c r="D426" s="7">
        <v>3560</v>
      </c>
      <c r="E426" s="5" t="s">
        <v>653</v>
      </c>
      <c r="G426" s="5" t="s">
        <v>654</v>
      </c>
      <c r="H426" s="8" t="s">
        <v>1658</v>
      </c>
      <c r="I426" s="5">
        <v>2025</v>
      </c>
      <c r="J426" s="5" t="s">
        <v>1293</v>
      </c>
      <c r="T426" s="9">
        <v>0.14499999999999999</v>
      </c>
      <c r="W426" s="5" t="s">
        <v>120</v>
      </c>
    </row>
    <row r="427" spans="1:25" x14ac:dyDescent="0.2">
      <c r="A427" s="5">
        <v>12</v>
      </c>
      <c r="B427" s="6" t="s">
        <v>655</v>
      </c>
      <c r="C427" s="7" t="s">
        <v>65</v>
      </c>
      <c r="D427" s="7">
        <v>3560</v>
      </c>
      <c r="E427" s="5" t="s">
        <v>653</v>
      </c>
      <c r="G427" s="5" t="s">
        <v>654</v>
      </c>
      <c r="H427" s="8" t="s">
        <v>1505</v>
      </c>
      <c r="I427" s="5">
        <v>2018</v>
      </c>
      <c r="J427" s="5" t="s">
        <v>1293</v>
      </c>
      <c r="S427" s="12" t="s">
        <v>1659</v>
      </c>
      <c r="Y427" s="5" t="s">
        <v>1660</v>
      </c>
    </row>
    <row r="428" spans="1:25" x14ac:dyDescent="0.2">
      <c r="A428" s="5">
        <v>12</v>
      </c>
      <c r="B428" s="6" t="s">
        <v>655</v>
      </c>
      <c r="C428" s="7" t="s">
        <v>65</v>
      </c>
      <c r="D428" s="7">
        <v>3560</v>
      </c>
      <c r="E428" s="5" t="s">
        <v>653</v>
      </c>
      <c r="G428" s="5" t="s">
        <v>654</v>
      </c>
      <c r="H428" s="8" t="s">
        <v>1661</v>
      </c>
      <c r="I428" s="5">
        <v>2025</v>
      </c>
      <c r="J428" s="5" t="s">
        <v>1295</v>
      </c>
      <c r="O428" s="11">
        <v>20000</v>
      </c>
      <c r="P428" s="11">
        <v>80000</v>
      </c>
      <c r="Q428" s="11">
        <f>(20000+30000)/2</f>
        <v>25000</v>
      </c>
      <c r="R428" s="12" t="s">
        <v>656</v>
      </c>
      <c r="S428" s="12" t="s">
        <v>697</v>
      </c>
      <c r="T428" s="9">
        <v>0.15</v>
      </c>
    </row>
    <row r="429" spans="1:25" x14ac:dyDescent="0.2">
      <c r="A429" s="5">
        <v>25</v>
      </c>
      <c r="B429" s="6" t="s">
        <v>1212</v>
      </c>
      <c r="C429" s="7" t="s">
        <v>65</v>
      </c>
      <c r="D429" s="7">
        <v>3560</v>
      </c>
      <c r="E429" s="5" t="s">
        <v>653</v>
      </c>
      <c r="G429" s="5" t="s">
        <v>654</v>
      </c>
      <c r="H429" s="8" t="s">
        <v>1658</v>
      </c>
      <c r="I429" s="5">
        <v>2025</v>
      </c>
      <c r="J429" s="5" t="s">
        <v>1293</v>
      </c>
      <c r="T429" s="9">
        <v>0.14499999999999999</v>
      </c>
      <c r="W429" s="5" t="s">
        <v>120</v>
      </c>
    </row>
    <row r="430" spans="1:25" x14ac:dyDescent="0.2">
      <c r="A430" s="5">
        <v>25</v>
      </c>
      <c r="B430" s="6" t="s">
        <v>1212</v>
      </c>
      <c r="C430" s="7" t="s">
        <v>65</v>
      </c>
      <c r="D430" s="7">
        <v>3560</v>
      </c>
      <c r="E430" s="5" t="s">
        <v>653</v>
      </c>
      <c r="G430" s="5" t="s">
        <v>654</v>
      </c>
      <c r="H430" s="8" t="s">
        <v>1505</v>
      </c>
      <c r="I430" s="5">
        <v>2018</v>
      </c>
      <c r="J430" s="5" t="s">
        <v>1293</v>
      </c>
      <c r="S430" s="12" t="s">
        <v>1659</v>
      </c>
      <c r="Y430" s="5" t="s">
        <v>1660</v>
      </c>
    </row>
    <row r="431" spans="1:25" x14ac:dyDescent="0.2">
      <c r="A431" s="5">
        <v>25</v>
      </c>
      <c r="B431" s="6" t="s">
        <v>1212</v>
      </c>
      <c r="C431" s="7" t="s">
        <v>65</v>
      </c>
      <c r="D431" s="7">
        <v>3560</v>
      </c>
      <c r="E431" s="5" t="s">
        <v>653</v>
      </c>
      <c r="G431" s="5" t="s">
        <v>654</v>
      </c>
      <c r="H431" s="8" t="s">
        <v>1661</v>
      </c>
      <c r="I431" s="5">
        <v>2025</v>
      </c>
      <c r="J431" s="5" t="s">
        <v>1295</v>
      </c>
      <c r="O431" s="11">
        <v>20000</v>
      </c>
      <c r="P431" s="11">
        <v>80000</v>
      </c>
      <c r="Q431" s="11">
        <f>(20000+30000)/2</f>
        <v>25000</v>
      </c>
      <c r="R431" s="12" t="s">
        <v>656</v>
      </c>
      <c r="S431" s="12" t="s">
        <v>697</v>
      </c>
      <c r="T431" s="9">
        <v>0.15</v>
      </c>
    </row>
    <row r="432" spans="1:25" x14ac:dyDescent="0.2">
      <c r="A432" s="5">
        <v>13</v>
      </c>
      <c r="C432" s="7" t="s">
        <v>65</v>
      </c>
      <c r="D432" s="7">
        <v>4020</v>
      </c>
      <c r="E432" s="5" t="s">
        <v>699</v>
      </c>
      <c r="G432" s="5" t="s">
        <v>700</v>
      </c>
      <c r="H432" s="8" t="s">
        <v>1662</v>
      </c>
      <c r="I432" s="5">
        <v>2025</v>
      </c>
      <c r="J432" s="5" t="s">
        <v>1293</v>
      </c>
      <c r="T432" s="9">
        <v>0.16</v>
      </c>
      <c r="W432" s="5" t="s">
        <v>208</v>
      </c>
    </row>
    <row r="433" spans="1:25" x14ac:dyDescent="0.2">
      <c r="A433" s="5">
        <v>13</v>
      </c>
      <c r="C433" s="7" t="s">
        <v>65</v>
      </c>
      <c r="D433" s="7">
        <v>4020</v>
      </c>
      <c r="E433" s="5" t="s">
        <v>699</v>
      </c>
      <c r="G433" s="5" t="s">
        <v>700</v>
      </c>
      <c r="H433" s="8" t="s">
        <v>1505</v>
      </c>
      <c r="I433" s="5">
        <v>2018</v>
      </c>
      <c r="J433" s="5" t="s">
        <v>1293</v>
      </c>
      <c r="S433" s="12" t="s">
        <v>1663</v>
      </c>
      <c r="X433" s="5" t="s">
        <v>703</v>
      </c>
      <c r="Y433" s="5" t="s">
        <v>1664</v>
      </c>
    </row>
    <row r="434" spans="1:25" x14ac:dyDescent="0.2">
      <c r="A434" s="5">
        <v>13</v>
      </c>
      <c r="C434" s="7" t="s">
        <v>65</v>
      </c>
      <c r="D434" s="7">
        <v>4020</v>
      </c>
      <c r="E434" s="5" t="s">
        <v>699</v>
      </c>
      <c r="G434" s="5" t="s">
        <v>700</v>
      </c>
      <c r="H434" s="8" t="s">
        <v>1665</v>
      </c>
      <c r="I434" s="5">
        <v>2025</v>
      </c>
      <c r="J434" s="5" t="s">
        <v>1295</v>
      </c>
      <c r="O434" s="11">
        <v>2000</v>
      </c>
      <c r="P434" s="11">
        <v>20000</v>
      </c>
      <c r="R434" s="12" t="s">
        <v>701</v>
      </c>
      <c r="S434" s="12" t="s">
        <v>1666</v>
      </c>
      <c r="T434" s="9">
        <v>0.17</v>
      </c>
    </row>
    <row r="435" spans="1:25" x14ac:dyDescent="0.2">
      <c r="A435" s="5">
        <v>13</v>
      </c>
      <c r="C435" s="7" t="s">
        <v>65</v>
      </c>
      <c r="D435" s="7">
        <v>4020</v>
      </c>
      <c r="E435" s="5" t="s">
        <v>699</v>
      </c>
      <c r="G435" s="5" t="s">
        <v>700</v>
      </c>
      <c r="H435" s="8" t="s">
        <v>1667</v>
      </c>
      <c r="I435" s="5">
        <v>2012</v>
      </c>
      <c r="J435" s="5" t="s">
        <v>1529</v>
      </c>
      <c r="O435" s="11">
        <v>3840</v>
      </c>
      <c r="P435" s="11">
        <v>23340</v>
      </c>
      <c r="Q435" s="11">
        <v>11386</v>
      </c>
    </row>
    <row r="436" spans="1:25" x14ac:dyDescent="0.2">
      <c r="A436" s="5">
        <v>3</v>
      </c>
      <c r="C436" s="7" t="s">
        <v>65</v>
      </c>
      <c r="D436" s="7">
        <v>3330</v>
      </c>
      <c r="E436" s="5" t="s">
        <v>179</v>
      </c>
      <c r="G436" s="5" t="s">
        <v>180</v>
      </c>
      <c r="H436" s="5" t="s">
        <v>1668</v>
      </c>
      <c r="I436" s="5">
        <v>2024</v>
      </c>
      <c r="J436" s="5" t="s">
        <v>1293</v>
      </c>
      <c r="O436" s="13"/>
      <c r="P436" s="13"/>
      <c r="Q436" s="13"/>
      <c r="T436" s="9">
        <v>2.8000000000000001E-2</v>
      </c>
      <c r="W436" s="5" t="s">
        <v>182</v>
      </c>
    </row>
    <row r="437" spans="1:25" x14ac:dyDescent="0.2">
      <c r="A437" s="5">
        <v>3</v>
      </c>
      <c r="C437" s="7" t="s">
        <v>65</v>
      </c>
      <c r="D437" s="7">
        <v>3330</v>
      </c>
      <c r="E437" s="5" t="s">
        <v>179</v>
      </c>
      <c r="G437" s="5" t="s">
        <v>180</v>
      </c>
      <c r="H437" s="5" t="s">
        <v>1669</v>
      </c>
      <c r="I437" s="5">
        <v>2020</v>
      </c>
      <c r="J437" s="5" t="s">
        <v>1295</v>
      </c>
      <c r="K437" s="9">
        <v>100</v>
      </c>
      <c r="L437" s="9">
        <v>5250</v>
      </c>
      <c r="M437" s="9">
        <f>(200+3900)/2</f>
        <v>2050</v>
      </c>
      <c r="N437" s="10" t="s">
        <v>181</v>
      </c>
      <c r="O437" s="13">
        <v>2000000</v>
      </c>
      <c r="P437" s="13">
        <v>175000000</v>
      </c>
      <c r="Q437" s="13"/>
    </row>
    <row r="438" spans="1:25" x14ac:dyDescent="0.2">
      <c r="A438" s="5">
        <v>21</v>
      </c>
      <c r="C438" s="7" t="s">
        <v>65</v>
      </c>
      <c r="D438" s="7">
        <v>4190</v>
      </c>
      <c r="E438" s="5" t="s">
        <v>999</v>
      </c>
      <c r="G438" s="5" t="s">
        <v>1000</v>
      </c>
      <c r="H438" s="8" t="s">
        <v>1670</v>
      </c>
      <c r="I438" s="5">
        <v>2025</v>
      </c>
      <c r="J438" s="5" t="s">
        <v>1293</v>
      </c>
      <c r="T438" s="9">
        <v>0.22</v>
      </c>
      <c r="W438" s="5" t="s">
        <v>120</v>
      </c>
    </row>
    <row r="439" spans="1:25" x14ac:dyDescent="0.2">
      <c r="A439" s="5">
        <v>2</v>
      </c>
      <c r="C439" s="7" t="s">
        <v>65</v>
      </c>
      <c r="D439" s="7">
        <v>5050</v>
      </c>
      <c r="E439" s="5" t="s">
        <v>117</v>
      </c>
      <c r="G439" s="5" t="s">
        <v>118</v>
      </c>
      <c r="H439" s="8" t="s">
        <v>1671</v>
      </c>
      <c r="I439" s="5">
        <v>2025</v>
      </c>
      <c r="J439" s="5" t="s">
        <v>1293</v>
      </c>
      <c r="T439" s="9">
        <f>(0.17+0.2)/2</f>
        <v>0.185</v>
      </c>
      <c r="W439" s="5" t="s">
        <v>120</v>
      </c>
    </row>
    <row r="440" spans="1:25" x14ac:dyDescent="0.2">
      <c r="A440" s="5">
        <v>2</v>
      </c>
      <c r="C440" s="7" t="s">
        <v>65</v>
      </c>
      <c r="D440" s="7">
        <v>5050</v>
      </c>
      <c r="E440" s="5" t="s">
        <v>117</v>
      </c>
      <c r="G440" s="5" t="s">
        <v>118</v>
      </c>
      <c r="H440" s="5" t="s">
        <v>1505</v>
      </c>
      <c r="I440" s="5">
        <v>2018</v>
      </c>
      <c r="J440" s="5" t="s">
        <v>1293</v>
      </c>
      <c r="K440" s="9">
        <v>500</v>
      </c>
      <c r="L440" s="9">
        <v>500</v>
      </c>
      <c r="N440" s="10" t="s">
        <v>119</v>
      </c>
      <c r="S440" s="12" t="s">
        <v>121</v>
      </c>
    </row>
    <row r="441" spans="1:25" x14ac:dyDescent="0.2">
      <c r="A441" s="5">
        <v>2</v>
      </c>
      <c r="C441" s="7" t="s">
        <v>65</v>
      </c>
      <c r="D441" s="7">
        <v>5050</v>
      </c>
      <c r="E441" s="5" t="s">
        <v>117</v>
      </c>
      <c r="G441" s="5" t="s">
        <v>118</v>
      </c>
      <c r="H441" s="8" t="s">
        <v>1672</v>
      </c>
      <c r="I441" s="5">
        <v>2018</v>
      </c>
      <c r="J441" s="5" t="s">
        <v>1529</v>
      </c>
      <c r="K441" s="9">
        <v>15800</v>
      </c>
      <c r="L441" s="9">
        <v>15800</v>
      </c>
    </row>
    <row r="442" spans="1:25" x14ac:dyDescent="0.2">
      <c r="A442" s="5">
        <v>19</v>
      </c>
      <c r="C442" s="7" t="s">
        <v>65</v>
      </c>
      <c r="D442" s="7">
        <v>3740</v>
      </c>
      <c r="E442" s="5" t="s">
        <v>920</v>
      </c>
      <c r="G442" s="5" t="s">
        <v>921</v>
      </c>
      <c r="H442" s="8" t="s">
        <v>1673</v>
      </c>
      <c r="I442" s="5">
        <v>2025</v>
      </c>
      <c r="J442" s="5" t="s">
        <v>1293</v>
      </c>
      <c r="T442" s="9">
        <v>0.32500000000000001</v>
      </c>
      <c r="W442" s="5" t="s">
        <v>103</v>
      </c>
    </row>
    <row r="443" spans="1:25" x14ac:dyDescent="0.2">
      <c r="A443" s="5">
        <v>19</v>
      </c>
      <c r="C443" s="7" t="s">
        <v>65</v>
      </c>
      <c r="D443" s="7">
        <v>3740</v>
      </c>
      <c r="E443" s="5" t="s">
        <v>920</v>
      </c>
      <c r="G443" s="5" t="s">
        <v>921</v>
      </c>
      <c r="H443" s="8" t="s">
        <v>1505</v>
      </c>
      <c r="I443" s="5">
        <v>2018</v>
      </c>
      <c r="J443" s="5" t="s">
        <v>1293</v>
      </c>
      <c r="K443" s="9">
        <v>15000</v>
      </c>
      <c r="L443" s="9">
        <v>15000</v>
      </c>
      <c r="N443" s="10" t="s">
        <v>1674</v>
      </c>
    </row>
    <row r="444" spans="1:25" x14ac:dyDescent="0.2">
      <c r="A444" s="5">
        <v>19</v>
      </c>
      <c r="C444" s="7" t="s">
        <v>65</v>
      </c>
      <c r="D444" s="7">
        <v>3740</v>
      </c>
      <c r="E444" s="5" t="s">
        <v>920</v>
      </c>
      <c r="G444" s="5" t="s">
        <v>921</v>
      </c>
      <c r="H444" s="8" t="s">
        <v>1675</v>
      </c>
      <c r="I444" s="5">
        <v>1996</v>
      </c>
      <c r="J444" s="5" t="s">
        <v>1407</v>
      </c>
      <c r="K444" s="9">
        <v>500</v>
      </c>
      <c r="L444" s="9">
        <v>7100</v>
      </c>
      <c r="N444" s="10" t="s">
        <v>1676</v>
      </c>
      <c r="O444" s="11">
        <v>585000</v>
      </c>
      <c r="P444" s="11">
        <v>746000</v>
      </c>
    </row>
    <row r="445" spans="1:25" x14ac:dyDescent="0.2">
      <c r="A445" s="5">
        <v>8</v>
      </c>
      <c r="B445" s="6">
        <v>101</v>
      </c>
      <c r="C445" s="7" t="s">
        <v>65</v>
      </c>
      <c r="D445" s="7">
        <v>3660</v>
      </c>
      <c r="E445" s="5" t="s">
        <v>476</v>
      </c>
      <c r="G445" s="5" t="s">
        <v>477</v>
      </c>
      <c r="H445" s="8" t="s">
        <v>1677</v>
      </c>
      <c r="I445" s="5">
        <v>2025</v>
      </c>
      <c r="J445" s="5" t="s">
        <v>1293</v>
      </c>
      <c r="T445" s="9">
        <f>(0.22 + 0.25)/2</f>
        <v>0.23499999999999999</v>
      </c>
      <c r="W445" s="5" t="s">
        <v>208</v>
      </c>
    </row>
    <row r="446" spans="1:25" x14ac:dyDescent="0.2">
      <c r="A446" s="5">
        <v>8</v>
      </c>
      <c r="B446" s="6">
        <v>101</v>
      </c>
      <c r="C446" s="7" t="s">
        <v>65</v>
      </c>
      <c r="D446" s="7">
        <v>3660</v>
      </c>
      <c r="E446" s="5" t="s">
        <v>476</v>
      </c>
      <c r="G446" s="5" t="s">
        <v>477</v>
      </c>
      <c r="H446" s="8" t="s">
        <v>1505</v>
      </c>
      <c r="I446" s="5">
        <v>2018</v>
      </c>
      <c r="J446" s="5" t="s">
        <v>1293</v>
      </c>
      <c r="S446" s="12" t="s">
        <v>479</v>
      </c>
      <c r="X446" s="5" t="s">
        <v>480</v>
      </c>
      <c r="Y446" s="5" t="s">
        <v>1678</v>
      </c>
    </row>
    <row r="447" spans="1:25" x14ac:dyDescent="0.2">
      <c r="A447" s="5">
        <v>8</v>
      </c>
      <c r="B447" s="6">
        <v>101</v>
      </c>
      <c r="C447" s="7" t="s">
        <v>65</v>
      </c>
      <c r="D447" s="7">
        <v>3660</v>
      </c>
      <c r="E447" s="5" t="s">
        <v>476</v>
      </c>
      <c r="G447" s="5" t="s">
        <v>477</v>
      </c>
      <c r="H447" s="8" t="s">
        <v>1679</v>
      </c>
      <c r="I447" s="5">
        <v>2025</v>
      </c>
      <c r="J447" s="5" t="s">
        <v>1295</v>
      </c>
      <c r="O447" s="11">
        <v>70000</v>
      </c>
      <c r="P447" s="11">
        <v>500000</v>
      </c>
      <c r="R447" s="12" t="s">
        <v>1680</v>
      </c>
      <c r="T447" s="9">
        <v>0.24</v>
      </c>
    </row>
    <row r="448" spans="1:25" x14ac:dyDescent="0.2">
      <c r="A448" s="5">
        <v>11</v>
      </c>
      <c r="B448" s="6">
        <v>13.25</v>
      </c>
      <c r="C448" s="7" t="s">
        <v>65</v>
      </c>
      <c r="D448" s="7">
        <v>3080</v>
      </c>
      <c r="E448" s="5" t="s">
        <v>607</v>
      </c>
      <c r="G448" s="5" t="s">
        <v>608</v>
      </c>
      <c r="H448" s="8" t="s">
        <v>1681</v>
      </c>
      <c r="I448" s="5">
        <v>2025</v>
      </c>
      <c r="J448" s="5" t="s">
        <v>1293</v>
      </c>
      <c r="T448" s="9">
        <v>0.19500000000000001</v>
      </c>
      <c r="W448" s="5" t="s">
        <v>68</v>
      </c>
    </row>
    <row r="449" spans="1:25" x14ac:dyDescent="0.2">
      <c r="A449" s="5">
        <v>11</v>
      </c>
      <c r="B449" s="6">
        <v>13.25</v>
      </c>
      <c r="C449" s="7" t="s">
        <v>65</v>
      </c>
      <c r="D449" s="7">
        <v>3080</v>
      </c>
      <c r="E449" s="5" t="s">
        <v>607</v>
      </c>
      <c r="G449" s="5" t="s">
        <v>608</v>
      </c>
      <c r="H449" s="8" t="s">
        <v>1505</v>
      </c>
      <c r="I449" s="5">
        <v>2018</v>
      </c>
      <c r="J449" s="5" t="s">
        <v>1293</v>
      </c>
      <c r="N449" s="10" t="s">
        <v>610</v>
      </c>
      <c r="Y449" s="5" t="s">
        <v>1682</v>
      </c>
    </row>
    <row r="450" spans="1:25" x14ac:dyDescent="0.2">
      <c r="A450" s="5">
        <v>11</v>
      </c>
      <c r="B450" s="6">
        <v>13.25</v>
      </c>
      <c r="C450" s="7" t="s">
        <v>65</v>
      </c>
      <c r="D450" s="7">
        <v>3080</v>
      </c>
      <c r="E450" s="5" t="s">
        <v>607</v>
      </c>
      <c r="G450" s="5" t="s">
        <v>608</v>
      </c>
      <c r="H450" s="8" t="s">
        <v>1683</v>
      </c>
      <c r="I450" s="5">
        <v>2019</v>
      </c>
      <c r="J450" s="5" t="s">
        <v>1684</v>
      </c>
      <c r="O450" s="11">
        <v>22000</v>
      </c>
      <c r="P450" s="11">
        <v>482000</v>
      </c>
    </row>
    <row r="451" spans="1:25" x14ac:dyDescent="0.2">
      <c r="A451" s="5">
        <v>25</v>
      </c>
      <c r="B451" s="6" t="s">
        <v>1220</v>
      </c>
      <c r="C451" s="7" t="s">
        <v>65</v>
      </c>
      <c r="D451" s="7">
        <v>3080</v>
      </c>
      <c r="E451" s="5" t="s">
        <v>607</v>
      </c>
      <c r="G451" s="5" t="s">
        <v>608</v>
      </c>
      <c r="H451" s="8" t="s">
        <v>1681</v>
      </c>
      <c r="I451" s="5">
        <v>2025</v>
      </c>
      <c r="J451" s="5" t="s">
        <v>1293</v>
      </c>
      <c r="T451" s="9">
        <v>0.19500000000000001</v>
      </c>
      <c r="W451" s="5" t="s">
        <v>68</v>
      </c>
    </row>
    <row r="452" spans="1:25" x14ac:dyDescent="0.2">
      <c r="A452" s="5">
        <v>25</v>
      </c>
      <c r="B452" s="6" t="s">
        <v>1220</v>
      </c>
      <c r="C452" s="7" t="s">
        <v>65</v>
      </c>
      <c r="D452" s="7">
        <v>3080</v>
      </c>
      <c r="E452" s="5" t="s">
        <v>607</v>
      </c>
      <c r="G452" s="5" t="s">
        <v>608</v>
      </c>
      <c r="H452" s="8" t="s">
        <v>1505</v>
      </c>
      <c r="I452" s="5">
        <v>2018</v>
      </c>
      <c r="J452" s="5" t="s">
        <v>1293</v>
      </c>
      <c r="N452" s="10" t="s">
        <v>610</v>
      </c>
      <c r="Y452" s="5" t="s">
        <v>1682</v>
      </c>
    </row>
    <row r="453" spans="1:25" x14ac:dyDescent="0.2">
      <c r="A453" s="5">
        <v>25</v>
      </c>
      <c r="B453" s="6" t="s">
        <v>1220</v>
      </c>
      <c r="C453" s="7" t="s">
        <v>65</v>
      </c>
      <c r="D453" s="7">
        <v>3080</v>
      </c>
      <c r="E453" s="5" t="s">
        <v>607</v>
      </c>
      <c r="G453" s="5" t="s">
        <v>608</v>
      </c>
      <c r="H453" s="8" t="s">
        <v>1683</v>
      </c>
      <c r="I453" s="5">
        <v>2019</v>
      </c>
      <c r="J453" s="5" t="s">
        <v>1684</v>
      </c>
      <c r="O453" s="11">
        <v>22000</v>
      </c>
      <c r="P453" s="11">
        <v>482000</v>
      </c>
    </row>
    <row r="454" spans="1:25" x14ac:dyDescent="0.2">
      <c r="A454" s="5">
        <v>11</v>
      </c>
      <c r="B454" s="6">
        <v>25</v>
      </c>
      <c r="C454" s="7" t="s">
        <v>65</v>
      </c>
      <c r="D454" s="7">
        <v>4070</v>
      </c>
      <c r="E454" s="5" t="s">
        <v>612</v>
      </c>
      <c r="G454" s="5" t="s">
        <v>613</v>
      </c>
      <c r="H454" s="8" t="s">
        <v>1685</v>
      </c>
      <c r="I454" s="5">
        <v>2025</v>
      </c>
      <c r="J454" s="5" t="s">
        <v>1293</v>
      </c>
      <c r="T454" s="9">
        <v>0.14000000000000001</v>
      </c>
      <c r="W454" s="5" t="s">
        <v>208</v>
      </c>
    </row>
    <row r="455" spans="1:25" x14ac:dyDescent="0.2">
      <c r="A455" s="5">
        <v>11</v>
      </c>
      <c r="B455" s="6">
        <v>25</v>
      </c>
      <c r="C455" s="7" t="s">
        <v>65</v>
      </c>
      <c r="D455" s="7">
        <v>4070</v>
      </c>
      <c r="E455" s="5" t="s">
        <v>612</v>
      </c>
      <c r="G455" s="5" t="s">
        <v>613</v>
      </c>
      <c r="H455" s="8" t="s">
        <v>1505</v>
      </c>
      <c r="I455" s="5">
        <v>2018</v>
      </c>
      <c r="J455" s="5" t="s">
        <v>1293</v>
      </c>
      <c r="S455" s="12" t="s">
        <v>615</v>
      </c>
      <c r="X455" s="5" t="s">
        <v>616</v>
      </c>
    </row>
    <row r="456" spans="1:25" x14ac:dyDescent="0.2">
      <c r="A456" s="5">
        <v>11</v>
      </c>
      <c r="B456" s="6">
        <v>25</v>
      </c>
      <c r="C456" s="7" t="s">
        <v>65</v>
      </c>
      <c r="D456" s="7">
        <v>4070</v>
      </c>
      <c r="E456" s="5" t="s">
        <v>612</v>
      </c>
      <c r="G456" s="5" t="s">
        <v>613</v>
      </c>
      <c r="H456" s="8" t="s">
        <v>1328</v>
      </c>
      <c r="I456" s="5">
        <v>2023</v>
      </c>
      <c r="J456" s="5" t="s">
        <v>1290</v>
      </c>
      <c r="K456" s="9">
        <v>36000</v>
      </c>
      <c r="L456" s="9">
        <v>6000000</v>
      </c>
      <c r="N456" s="10" t="s">
        <v>614</v>
      </c>
      <c r="O456" s="11">
        <v>4500</v>
      </c>
      <c r="P456" s="11">
        <v>4500</v>
      </c>
    </row>
    <row r="457" spans="1:25" x14ac:dyDescent="0.2">
      <c r="A457" s="5">
        <v>11</v>
      </c>
      <c r="B457" s="6">
        <v>25</v>
      </c>
      <c r="C457" s="7" t="s">
        <v>65</v>
      </c>
      <c r="D457" s="7">
        <v>4070</v>
      </c>
      <c r="E457" s="5" t="s">
        <v>612</v>
      </c>
      <c r="G457" s="5" t="s">
        <v>613</v>
      </c>
      <c r="H457" s="8" t="s">
        <v>1533</v>
      </c>
      <c r="I457" s="5">
        <v>2018</v>
      </c>
      <c r="J457" s="5" t="s">
        <v>1529</v>
      </c>
      <c r="K457" s="9">
        <v>3900</v>
      </c>
      <c r="L457" s="9">
        <v>3900</v>
      </c>
    </row>
    <row r="458" spans="1:25" x14ac:dyDescent="0.2">
      <c r="A458" s="5">
        <v>17</v>
      </c>
      <c r="C458" s="7" t="s">
        <v>65</v>
      </c>
      <c r="D458" s="7">
        <v>4750</v>
      </c>
      <c r="E458" s="5" t="s">
        <v>866</v>
      </c>
      <c r="G458" s="5" t="s">
        <v>867</v>
      </c>
      <c r="H458" s="8" t="s">
        <v>1686</v>
      </c>
      <c r="I458" s="5">
        <v>2025</v>
      </c>
      <c r="J458" s="5" t="s">
        <v>1293</v>
      </c>
      <c r="T458" s="9">
        <v>0.125</v>
      </c>
      <c r="W458" s="5" t="s">
        <v>208</v>
      </c>
    </row>
    <row r="459" spans="1:25" x14ac:dyDescent="0.2">
      <c r="A459" s="5">
        <v>17</v>
      </c>
      <c r="C459" s="7" t="s">
        <v>65</v>
      </c>
      <c r="D459" s="7">
        <v>4750</v>
      </c>
      <c r="E459" s="5" t="s">
        <v>866</v>
      </c>
      <c r="G459" s="5" t="s">
        <v>867</v>
      </c>
      <c r="H459" s="8" t="s">
        <v>1505</v>
      </c>
      <c r="I459" s="5">
        <v>2018</v>
      </c>
      <c r="J459" s="5" t="s">
        <v>1293</v>
      </c>
      <c r="X459" s="5" t="s">
        <v>870</v>
      </c>
    </row>
    <row r="460" spans="1:25" x14ac:dyDescent="0.2">
      <c r="A460" s="5">
        <v>17</v>
      </c>
      <c r="C460" s="7" t="s">
        <v>65</v>
      </c>
      <c r="D460" s="7">
        <v>4750</v>
      </c>
      <c r="E460" s="5" t="s">
        <v>866</v>
      </c>
      <c r="G460" s="5" t="s">
        <v>867</v>
      </c>
      <c r="H460" s="8" t="s">
        <v>1687</v>
      </c>
      <c r="I460" s="5">
        <v>2025</v>
      </c>
      <c r="J460" s="5" t="s">
        <v>1295</v>
      </c>
      <c r="O460" s="11">
        <v>10000</v>
      </c>
      <c r="P460" s="11">
        <v>30000</v>
      </c>
      <c r="R460" s="12" t="s">
        <v>868</v>
      </c>
      <c r="S460" s="12" t="s">
        <v>1688</v>
      </c>
      <c r="T460" s="9">
        <v>0.13</v>
      </c>
    </row>
    <row r="461" spans="1:25" x14ac:dyDescent="0.2">
      <c r="A461" s="5">
        <v>6</v>
      </c>
      <c r="B461" s="6">
        <v>101</v>
      </c>
      <c r="C461" s="7" t="s">
        <v>65</v>
      </c>
      <c r="D461" s="7">
        <v>4720</v>
      </c>
      <c r="E461" s="5" t="s">
        <v>404</v>
      </c>
      <c r="G461" s="5" t="s">
        <v>405</v>
      </c>
      <c r="H461" s="8" t="s">
        <v>1689</v>
      </c>
      <c r="I461" s="5">
        <v>2022</v>
      </c>
      <c r="J461" s="5" t="s">
        <v>1293</v>
      </c>
      <c r="O461" s="11">
        <v>7000</v>
      </c>
      <c r="P461" s="11">
        <v>7000</v>
      </c>
    </row>
    <row r="462" spans="1:25" x14ac:dyDescent="0.2">
      <c r="A462" s="5">
        <v>6</v>
      </c>
      <c r="B462" s="6">
        <v>101</v>
      </c>
      <c r="C462" s="7" t="s">
        <v>65</v>
      </c>
      <c r="D462" s="7">
        <v>4720</v>
      </c>
      <c r="E462" s="5" t="s">
        <v>404</v>
      </c>
      <c r="G462" s="5" t="s">
        <v>405</v>
      </c>
      <c r="H462" s="8" t="s">
        <v>1690</v>
      </c>
      <c r="I462" s="5">
        <v>2025</v>
      </c>
      <c r="J462" s="5" t="s">
        <v>1293</v>
      </c>
      <c r="T462" s="9">
        <f>(0.11 + 0.12)/2</f>
        <v>0.11499999999999999</v>
      </c>
      <c r="W462" s="5" t="s">
        <v>407</v>
      </c>
    </row>
    <row r="463" spans="1:25" x14ac:dyDescent="0.2">
      <c r="A463" s="5">
        <v>6</v>
      </c>
      <c r="B463" s="6">
        <v>101</v>
      </c>
      <c r="C463" s="7" t="s">
        <v>65</v>
      </c>
      <c r="D463" s="7">
        <v>4720</v>
      </c>
      <c r="E463" s="5" t="s">
        <v>404</v>
      </c>
      <c r="G463" s="5" t="s">
        <v>405</v>
      </c>
      <c r="H463" s="8" t="s">
        <v>1505</v>
      </c>
      <c r="I463" s="5">
        <v>2018</v>
      </c>
      <c r="J463" s="5" t="s">
        <v>1293</v>
      </c>
      <c r="X463" s="5" t="s">
        <v>408</v>
      </c>
    </row>
    <row r="464" spans="1:25" x14ac:dyDescent="0.2">
      <c r="A464" s="5">
        <v>6</v>
      </c>
      <c r="B464" s="6">
        <v>101</v>
      </c>
      <c r="C464" s="7" t="s">
        <v>65</v>
      </c>
      <c r="D464" s="7">
        <v>4720</v>
      </c>
      <c r="E464" s="5" t="s">
        <v>404</v>
      </c>
      <c r="G464" s="5" t="s">
        <v>405</v>
      </c>
      <c r="H464" s="8" t="s">
        <v>1691</v>
      </c>
      <c r="I464" s="5">
        <v>1994</v>
      </c>
      <c r="J464" s="5" t="s">
        <v>1502</v>
      </c>
      <c r="K464" s="9">
        <v>515</v>
      </c>
      <c r="L464" s="9">
        <v>515</v>
      </c>
    </row>
    <row r="465" spans="1:25" x14ac:dyDescent="0.2">
      <c r="A465" s="5">
        <v>6</v>
      </c>
      <c r="B465" s="6">
        <v>101</v>
      </c>
      <c r="C465" s="7" t="s">
        <v>65</v>
      </c>
      <c r="D465" s="7">
        <v>4720</v>
      </c>
      <c r="E465" s="5" t="s">
        <v>404</v>
      </c>
      <c r="G465" s="5" t="s">
        <v>405</v>
      </c>
      <c r="H465" s="8" t="s">
        <v>1328</v>
      </c>
      <c r="I465" s="5">
        <v>2023</v>
      </c>
      <c r="J465" s="5" t="s">
        <v>1290</v>
      </c>
      <c r="K465" s="9">
        <v>20800</v>
      </c>
      <c r="L465" s="9">
        <v>15000000</v>
      </c>
      <c r="N465" s="10" t="s">
        <v>406</v>
      </c>
      <c r="O465" s="11">
        <v>2800</v>
      </c>
      <c r="P465" s="11">
        <v>2800</v>
      </c>
    </row>
    <row r="466" spans="1:25" x14ac:dyDescent="0.2">
      <c r="A466" s="5">
        <v>6</v>
      </c>
      <c r="B466" s="6">
        <v>101</v>
      </c>
      <c r="C466" s="7" t="s">
        <v>65</v>
      </c>
      <c r="D466" s="7">
        <v>4720</v>
      </c>
      <c r="E466" s="5" t="s">
        <v>404</v>
      </c>
      <c r="G466" s="5" t="s">
        <v>405</v>
      </c>
      <c r="H466" s="8" t="s">
        <v>1533</v>
      </c>
      <c r="I466" s="5">
        <v>2018</v>
      </c>
      <c r="J466" s="5" t="s">
        <v>1529</v>
      </c>
      <c r="K466" s="9">
        <v>800</v>
      </c>
      <c r="L466" s="9">
        <v>2200</v>
      </c>
    </row>
    <row r="467" spans="1:25" x14ac:dyDescent="0.2">
      <c r="A467" s="5">
        <v>19</v>
      </c>
      <c r="C467" s="7" t="s">
        <v>65</v>
      </c>
      <c r="D467" s="7">
        <v>3460</v>
      </c>
      <c r="E467" s="5" t="s">
        <v>924</v>
      </c>
      <c r="G467" s="5" t="s">
        <v>925</v>
      </c>
      <c r="H467" s="8" t="s">
        <v>1692</v>
      </c>
      <c r="I467" s="5">
        <v>2025</v>
      </c>
      <c r="J467" s="5" t="s">
        <v>1293</v>
      </c>
      <c r="T467" s="9">
        <v>0.215</v>
      </c>
      <c r="W467" s="5" t="s">
        <v>485</v>
      </c>
    </row>
    <row r="468" spans="1:25" x14ac:dyDescent="0.2">
      <c r="A468" s="5">
        <v>19</v>
      </c>
      <c r="C468" s="7" t="s">
        <v>65</v>
      </c>
      <c r="D468" s="7">
        <v>3460</v>
      </c>
      <c r="E468" s="5" t="s">
        <v>924</v>
      </c>
      <c r="G468" s="5" t="s">
        <v>925</v>
      </c>
      <c r="H468" s="8" t="s">
        <v>1693</v>
      </c>
      <c r="I468" s="5">
        <v>2006</v>
      </c>
      <c r="J468" s="5" t="s">
        <v>1295</v>
      </c>
      <c r="K468" s="9">
        <v>110</v>
      </c>
      <c r="L468" s="9">
        <v>11700</v>
      </c>
      <c r="M468" s="9">
        <v>6350</v>
      </c>
      <c r="N468" s="10" t="s">
        <v>926</v>
      </c>
    </row>
    <row r="469" spans="1:25" x14ac:dyDescent="0.2">
      <c r="A469" s="5">
        <v>8</v>
      </c>
      <c r="B469" s="6">
        <v>101</v>
      </c>
      <c r="C469" s="7" t="s">
        <v>65</v>
      </c>
      <c r="D469" s="7">
        <v>3390</v>
      </c>
      <c r="E469" s="5" t="s">
        <v>482</v>
      </c>
      <c r="G469" s="5" t="s">
        <v>483</v>
      </c>
      <c r="H469" s="8" t="s">
        <v>1694</v>
      </c>
      <c r="I469" s="5">
        <v>2025</v>
      </c>
      <c r="J469" s="5" t="s">
        <v>1293</v>
      </c>
      <c r="T469" s="9">
        <v>0.255</v>
      </c>
      <c r="W469" s="5" t="s">
        <v>485</v>
      </c>
    </row>
    <row r="470" spans="1:25" x14ac:dyDescent="0.2">
      <c r="A470" s="5">
        <v>8</v>
      </c>
      <c r="B470" s="6">
        <v>101</v>
      </c>
      <c r="C470" s="7" t="s">
        <v>65</v>
      </c>
      <c r="D470" s="7">
        <v>3390</v>
      </c>
      <c r="E470" s="5" t="s">
        <v>482</v>
      </c>
      <c r="G470" s="5" t="s">
        <v>483</v>
      </c>
      <c r="H470" s="8" t="s">
        <v>1695</v>
      </c>
      <c r="I470" s="5">
        <v>2025</v>
      </c>
      <c r="J470" s="5" t="s">
        <v>1295</v>
      </c>
      <c r="O470" s="11">
        <v>2000000</v>
      </c>
      <c r="P470" s="11">
        <v>2000000</v>
      </c>
      <c r="R470" s="12" t="s">
        <v>1696</v>
      </c>
      <c r="T470" s="9">
        <f>(0.27 + 0.32)/2</f>
        <v>0.29500000000000004</v>
      </c>
    </row>
    <row r="471" spans="1:25" x14ac:dyDescent="0.2">
      <c r="A471" s="5">
        <v>8</v>
      </c>
      <c r="B471" s="6">
        <v>101</v>
      </c>
      <c r="C471" s="7" t="s">
        <v>65</v>
      </c>
      <c r="D471" s="7">
        <v>3390</v>
      </c>
      <c r="E471" s="5" t="s">
        <v>482</v>
      </c>
      <c r="G471" s="5" t="s">
        <v>483</v>
      </c>
      <c r="H471" s="8" t="s">
        <v>1697</v>
      </c>
      <c r="I471" s="5">
        <v>1995</v>
      </c>
      <c r="J471" s="5" t="s">
        <v>1576</v>
      </c>
      <c r="O471" s="11">
        <v>500000</v>
      </c>
      <c r="P471" s="11">
        <v>54000000</v>
      </c>
      <c r="R471" s="12" t="s">
        <v>1698</v>
      </c>
    </row>
    <row r="472" spans="1:25" x14ac:dyDescent="0.2">
      <c r="A472" s="5">
        <v>21</v>
      </c>
      <c r="C472" s="7" t="s">
        <v>65</v>
      </c>
      <c r="D472" s="7">
        <v>3630</v>
      </c>
      <c r="E472" s="5" t="s">
        <v>1009</v>
      </c>
      <c r="G472" s="5" t="s">
        <v>1010</v>
      </c>
      <c r="H472" s="8" t="s">
        <v>1699</v>
      </c>
      <c r="I472" s="5">
        <v>2025</v>
      </c>
      <c r="J472" s="5" t="s">
        <v>1293</v>
      </c>
      <c r="T472" s="9">
        <v>0.14499999999999999</v>
      </c>
      <c r="W472" s="5" t="s">
        <v>383</v>
      </c>
    </row>
    <row r="473" spans="1:25" x14ac:dyDescent="0.2">
      <c r="A473" s="5">
        <v>21</v>
      </c>
      <c r="C473" s="7" t="s">
        <v>65</v>
      </c>
      <c r="D473" s="7">
        <v>3630</v>
      </c>
      <c r="E473" s="5" t="s">
        <v>1009</v>
      </c>
      <c r="G473" s="5" t="s">
        <v>1010</v>
      </c>
      <c r="H473" s="8" t="s">
        <v>1505</v>
      </c>
      <c r="I473" s="5">
        <v>2018</v>
      </c>
      <c r="J473" s="5" t="s">
        <v>1293</v>
      </c>
      <c r="S473" s="12" t="s">
        <v>1011</v>
      </c>
    </row>
    <row r="474" spans="1:25" x14ac:dyDescent="0.2">
      <c r="A474" s="5">
        <v>4</v>
      </c>
      <c r="C474" s="7" t="s">
        <v>65</v>
      </c>
      <c r="D474" s="7">
        <v>1670</v>
      </c>
      <c r="E474" s="5" t="s">
        <v>257</v>
      </c>
      <c r="G474" s="5" t="s">
        <v>258</v>
      </c>
      <c r="H474" s="5" t="s">
        <v>1700</v>
      </c>
      <c r="I474" s="5">
        <v>2024</v>
      </c>
      <c r="J474" s="5" t="s">
        <v>1293</v>
      </c>
      <c r="O474" s="13"/>
      <c r="P474" s="13"/>
      <c r="Q474" s="13"/>
      <c r="T474" s="9">
        <f>(0.023+0.026)/2</f>
        <v>2.4500000000000001E-2</v>
      </c>
      <c r="W474" s="5" t="s">
        <v>103</v>
      </c>
    </row>
    <row r="475" spans="1:25" x14ac:dyDescent="0.2">
      <c r="A475" s="5">
        <v>4</v>
      </c>
      <c r="C475" s="7" t="s">
        <v>65</v>
      </c>
      <c r="D475" s="7">
        <v>1670</v>
      </c>
      <c r="E475" s="5" t="s">
        <v>257</v>
      </c>
      <c r="G475" s="5" t="s">
        <v>258</v>
      </c>
      <c r="H475" s="8" t="s">
        <v>1505</v>
      </c>
      <c r="I475" s="5">
        <v>2018</v>
      </c>
      <c r="J475" s="5" t="s">
        <v>1293</v>
      </c>
      <c r="O475" s="13"/>
      <c r="P475" s="13"/>
      <c r="Q475" s="13"/>
      <c r="S475" s="12" t="s">
        <v>1701</v>
      </c>
      <c r="Y475" s="5" t="s">
        <v>1702</v>
      </c>
    </row>
    <row r="476" spans="1:25" x14ac:dyDescent="0.2">
      <c r="A476" s="5">
        <v>4</v>
      </c>
      <c r="C476" s="7" t="s">
        <v>65</v>
      </c>
      <c r="D476" s="7">
        <v>1670</v>
      </c>
      <c r="E476" s="5" t="s">
        <v>257</v>
      </c>
      <c r="G476" s="5" t="s">
        <v>258</v>
      </c>
      <c r="H476" s="5" t="s">
        <v>1703</v>
      </c>
      <c r="I476" s="5">
        <v>1995</v>
      </c>
      <c r="J476" s="5" t="s">
        <v>1529</v>
      </c>
      <c r="K476" s="9">
        <v>30</v>
      </c>
      <c r="L476" s="9">
        <v>60</v>
      </c>
      <c r="N476" s="10" t="s">
        <v>259</v>
      </c>
      <c r="O476" s="13">
        <v>5000</v>
      </c>
      <c r="P476" s="13">
        <v>5000</v>
      </c>
      <c r="Q476" s="13"/>
      <c r="R476" s="12" t="s">
        <v>260</v>
      </c>
      <c r="W476" s="5" t="s">
        <v>1704</v>
      </c>
    </row>
    <row r="477" spans="1:25" x14ac:dyDescent="0.2">
      <c r="A477" s="5">
        <v>4</v>
      </c>
      <c r="C477" s="7" t="s">
        <v>65</v>
      </c>
      <c r="D477" s="7">
        <v>1670</v>
      </c>
      <c r="E477" s="5" t="s">
        <v>257</v>
      </c>
      <c r="G477" s="5" t="s">
        <v>258</v>
      </c>
      <c r="H477" s="5" t="s">
        <v>1705</v>
      </c>
      <c r="I477" s="5">
        <v>2017</v>
      </c>
      <c r="J477" s="5" t="s">
        <v>1288</v>
      </c>
      <c r="O477" s="13">
        <v>671.6</v>
      </c>
      <c r="P477" s="13">
        <v>671.6</v>
      </c>
      <c r="Q477" s="13">
        <v>671.6</v>
      </c>
    </row>
    <row r="478" spans="1:25" x14ac:dyDescent="0.2">
      <c r="A478" s="5">
        <v>4</v>
      </c>
      <c r="C478" s="7" t="s">
        <v>65</v>
      </c>
      <c r="D478" s="7">
        <v>1670</v>
      </c>
      <c r="E478" s="5" t="s">
        <v>257</v>
      </c>
      <c r="G478" s="5" t="s">
        <v>258</v>
      </c>
      <c r="H478" s="8" t="s">
        <v>1706</v>
      </c>
      <c r="I478" s="5">
        <v>2025</v>
      </c>
      <c r="J478" s="5" t="s">
        <v>1295</v>
      </c>
      <c r="O478" s="13">
        <v>100000</v>
      </c>
      <c r="P478" s="13">
        <v>100000</v>
      </c>
      <c r="Q478" s="13"/>
      <c r="S478" s="12" t="s">
        <v>1707</v>
      </c>
      <c r="T478" s="9">
        <v>0.28000000000000003</v>
      </c>
    </row>
    <row r="479" spans="1:25" x14ac:dyDescent="0.2">
      <c r="A479" s="5">
        <v>3</v>
      </c>
      <c r="C479" s="7" t="s">
        <v>65</v>
      </c>
      <c r="D479" s="7">
        <v>3650</v>
      </c>
      <c r="E479" s="5" t="s">
        <v>197</v>
      </c>
      <c r="G479" s="5" t="s">
        <v>198</v>
      </c>
      <c r="H479" s="5" t="s">
        <v>1708</v>
      </c>
      <c r="I479" s="5">
        <v>1941</v>
      </c>
      <c r="J479" s="5" t="s">
        <v>1460</v>
      </c>
      <c r="K479" s="9">
        <v>800</v>
      </c>
      <c r="L479" s="9">
        <v>800</v>
      </c>
      <c r="N479" s="10" t="s">
        <v>1709</v>
      </c>
    </row>
    <row r="480" spans="1:25" x14ac:dyDescent="0.2">
      <c r="A480" s="5">
        <v>3</v>
      </c>
      <c r="C480" s="7" t="s">
        <v>65</v>
      </c>
      <c r="D480" s="7">
        <v>3650</v>
      </c>
      <c r="E480" s="5" t="s">
        <v>197</v>
      </c>
      <c r="G480" s="5" t="s">
        <v>198</v>
      </c>
      <c r="H480" s="5" t="s">
        <v>1710</v>
      </c>
      <c r="I480" s="5">
        <v>2024</v>
      </c>
      <c r="J480" s="5" t="s">
        <v>1293</v>
      </c>
      <c r="O480" s="13"/>
      <c r="P480" s="13"/>
      <c r="Q480" s="13"/>
      <c r="T480" s="9">
        <v>0.12</v>
      </c>
      <c r="W480" s="5" t="s">
        <v>182</v>
      </c>
    </row>
    <row r="481" spans="1:25" x14ac:dyDescent="0.2">
      <c r="A481" s="5">
        <v>3</v>
      </c>
      <c r="C481" s="7" t="s">
        <v>65</v>
      </c>
      <c r="D481" s="7">
        <v>3650</v>
      </c>
      <c r="E481" s="5" t="s">
        <v>197</v>
      </c>
      <c r="G481" s="5" t="s">
        <v>198</v>
      </c>
      <c r="H481" s="8" t="s">
        <v>1505</v>
      </c>
      <c r="I481" s="5">
        <v>2018</v>
      </c>
      <c r="J481" s="5" t="s">
        <v>1293</v>
      </c>
      <c r="O481" s="13"/>
      <c r="P481" s="13"/>
      <c r="Q481" s="13"/>
      <c r="X481" s="5" t="s">
        <v>201</v>
      </c>
      <c r="Y481" s="5" t="s">
        <v>1711</v>
      </c>
    </row>
    <row r="482" spans="1:25" x14ac:dyDescent="0.2">
      <c r="A482" s="5">
        <v>3</v>
      </c>
      <c r="C482" s="7" t="s">
        <v>65</v>
      </c>
      <c r="D482" s="7">
        <v>3650</v>
      </c>
      <c r="E482" s="5" t="s">
        <v>197</v>
      </c>
      <c r="G482" s="5" t="s">
        <v>198</v>
      </c>
      <c r="H482" s="8" t="s">
        <v>1712</v>
      </c>
      <c r="I482" s="5">
        <v>2025</v>
      </c>
      <c r="J482" s="5" t="s">
        <v>1295</v>
      </c>
      <c r="O482" s="13"/>
      <c r="P482" s="13"/>
      <c r="Q482" s="13"/>
      <c r="T482" s="9">
        <v>0.12</v>
      </c>
      <c r="W482" s="5" t="s">
        <v>1713</v>
      </c>
    </row>
    <row r="483" spans="1:25" x14ac:dyDescent="0.2">
      <c r="A483" s="5">
        <v>3</v>
      </c>
      <c r="C483" s="7" t="s">
        <v>65</v>
      </c>
      <c r="D483" s="7">
        <v>3650</v>
      </c>
      <c r="E483" s="5" t="s">
        <v>197</v>
      </c>
      <c r="G483" s="5" t="s">
        <v>198</v>
      </c>
      <c r="H483" s="8" t="s">
        <v>1328</v>
      </c>
      <c r="I483" s="5">
        <v>2023</v>
      </c>
      <c r="J483" s="5" t="s">
        <v>1290</v>
      </c>
      <c r="K483" s="9">
        <v>144000</v>
      </c>
      <c r="L483" s="9">
        <v>3454000</v>
      </c>
      <c r="N483" s="10" t="s">
        <v>1714</v>
      </c>
      <c r="O483" s="13">
        <v>282743</v>
      </c>
      <c r="P483" s="13">
        <v>282743</v>
      </c>
      <c r="Q483" s="13"/>
    </row>
    <row r="484" spans="1:25" x14ac:dyDescent="0.2">
      <c r="A484" s="5">
        <v>3</v>
      </c>
      <c r="C484" s="7" t="s">
        <v>65</v>
      </c>
      <c r="D484" s="7">
        <v>3650</v>
      </c>
      <c r="E484" s="5" t="s">
        <v>197</v>
      </c>
      <c r="G484" s="5" t="s">
        <v>198</v>
      </c>
      <c r="H484" s="8" t="s">
        <v>1533</v>
      </c>
      <c r="I484" s="5">
        <v>2018</v>
      </c>
      <c r="J484" s="5" t="s">
        <v>1529</v>
      </c>
      <c r="K484" s="9">
        <v>1200</v>
      </c>
      <c r="L484" s="9">
        <v>6700</v>
      </c>
      <c r="O484" s="13"/>
      <c r="P484" s="13"/>
      <c r="Q484" s="13"/>
    </row>
    <row r="485" spans="1:25" x14ac:dyDescent="0.2">
      <c r="A485" s="5">
        <v>14</v>
      </c>
      <c r="B485" s="6">
        <v>25.102</v>
      </c>
      <c r="C485" s="7" t="s">
        <v>65</v>
      </c>
      <c r="D485" s="7">
        <v>4090</v>
      </c>
      <c r="E485" s="5" t="s">
        <v>767</v>
      </c>
      <c r="G485" s="5" t="s">
        <v>768</v>
      </c>
      <c r="H485" s="8" t="s">
        <v>1715</v>
      </c>
      <c r="I485" s="5">
        <v>2025</v>
      </c>
      <c r="J485" s="5" t="s">
        <v>1293</v>
      </c>
      <c r="T485" s="9">
        <v>0.13500000000000001</v>
      </c>
      <c r="W485" s="5" t="s">
        <v>208</v>
      </c>
    </row>
    <row r="486" spans="1:25" x14ac:dyDescent="0.2">
      <c r="A486" s="5">
        <v>14</v>
      </c>
      <c r="B486" s="6">
        <v>25.102</v>
      </c>
      <c r="C486" s="7" t="s">
        <v>65</v>
      </c>
      <c r="D486" s="7">
        <v>4090</v>
      </c>
      <c r="E486" s="5" t="s">
        <v>767</v>
      </c>
      <c r="G486" s="5" t="s">
        <v>768</v>
      </c>
      <c r="H486" s="8" t="s">
        <v>1505</v>
      </c>
      <c r="I486" s="5">
        <v>2018</v>
      </c>
      <c r="J486" s="5" t="s">
        <v>1293</v>
      </c>
      <c r="X486" s="5" t="s">
        <v>772</v>
      </c>
      <c r="Y486" s="5" t="s">
        <v>1716</v>
      </c>
    </row>
    <row r="487" spans="1:25" x14ac:dyDescent="0.2">
      <c r="A487" s="5">
        <v>14</v>
      </c>
      <c r="B487" s="6">
        <v>25.102</v>
      </c>
      <c r="C487" s="7" t="s">
        <v>65</v>
      </c>
      <c r="D487" s="7">
        <v>4090</v>
      </c>
      <c r="E487" s="5" t="s">
        <v>767</v>
      </c>
      <c r="G487" s="5" t="s">
        <v>768</v>
      </c>
      <c r="H487" s="8" t="s">
        <v>1328</v>
      </c>
      <c r="I487" s="5">
        <v>2023</v>
      </c>
      <c r="J487" s="5" t="s">
        <v>1290</v>
      </c>
      <c r="K487" s="9">
        <v>500</v>
      </c>
      <c r="L487" s="9">
        <v>6000000</v>
      </c>
      <c r="N487" s="10" t="s">
        <v>769</v>
      </c>
      <c r="O487" s="11">
        <v>7300</v>
      </c>
      <c r="P487" s="11">
        <v>7300</v>
      </c>
    </row>
    <row r="488" spans="1:25" x14ac:dyDescent="0.2">
      <c r="A488" s="5">
        <v>14</v>
      </c>
      <c r="B488" s="6">
        <v>25.102</v>
      </c>
      <c r="C488" s="7" t="s">
        <v>65</v>
      </c>
      <c r="D488" s="7">
        <v>4090</v>
      </c>
      <c r="E488" s="5" t="s">
        <v>767</v>
      </c>
      <c r="G488" s="5" t="s">
        <v>768</v>
      </c>
      <c r="H488" s="8" t="s">
        <v>1717</v>
      </c>
      <c r="I488" s="5">
        <v>2025</v>
      </c>
      <c r="J488" s="5" t="s">
        <v>1295</v>
      </c>
      <c r="O488" s="11">
        <v>5000</v>
      </c>
      <c r="P488" s="11">
        <v>30000</v>
      </c>
      <c r="R488" s="12" t="s">
        <v>770</v>
      </c>
      <c r="S488" s="12" t="s">
        <v>771</v>
      </c>
      <c r="T488" s="9">
        <v>0.13</v>
      </c>
    </row>
    <row r="489" spans="1:25" x14ac:dyDescent="0.2">
      <c r="A489" s="5">
        <v>14</v>
      </c>
      <c r="B489" s="6">
        <v>25.102</v>
      </c>
      <c r="C489" s="7" t="s">
        <v>65</v>
      </c>
      <c r="D489" s="7">
        <v>4090</v>
      </c>
      <c r="E489" s="5" t="s">
        <v>767</v>
      </c>
      <c r="G489" s="5" t="s">
        <v>768</v>
      </c>
      <c r="H489" s="8" t="s">
        <v>1718</v>
      </c>
      <c r="I489" s="5">
        <v>2015</v>
      </c>
      <c r="J489" s="5" t="s">
        <v>1293</v>
      </c>
      <c r="K489" s="9">
        <v>820</v>
      </c>
      <c r="L489" s="9">
        <v>20280</v>
      </c>
      <c r="M489" s="9">
        <v>3300</v>
      </c>
      <c r="O489" s="11">
        <v>16600</v>
      </c>
      <c r="P489" s="11">
        <v>22400</v>
      </c>
      <c r="Q489" s="11">
        <v>19500</v>
      </c>
    </row>
    <row r="490" spans="1:25" x14ac:dyDescent="0.2">
      <c r="A490" s="5">
        <v>25</v>
      </c>
      <c r="B490" s="6" t="s">
        <v>1226</v>
      </c>
      <c r="C490" s="7" t="s">
        <v>65</v>
      </c>
      <c r="D490" s="7">
        <v>4090</v>
      </c>
      <c r="E490" s="5" t="s">
        <v>767</v>
      </c>
      <c r="G490" s="5" t="s">
        <v>768</v>
      </c>
      <c r="H490" s="8" t="s">
        <v>1715</v>
      </c>
      <c r="I490" s="5">
        <v>2025</v>
      </c>
      <c r="J490" s="5" t="s">
        <v>1293</v>
      </c>
      <c r="T490" s="9">
        <v>0.13500000000000001</v>
      </c>
      <c r="W490" s="5" t="s">
        <v>208</v>
      </c>
    </row>
    <row r="491" spans="1:25" x14ac:dyDescent="0.2">
      <c r="A491" s="5">
        <v>25</v>
      </c>
      <c r="B491" s="6" t="s">
        <v>1226</v>
      </c>
      <c r="C491" s="7" t="s">
        <v>65</v>
      </c>
      <c r="D491" s="7">
        <v>4090</v>
      </c>
      <c r="E491" s="5" t="s">
        <v>767</v>
      </c>
      <c r="G491" s="5" t="s">
        <v>768</v>
      </c>
      <c r="H491" s="8" t="s">
        <v>1505</v>
      </c>
      <c r="I491" s="5">
        <v>2018</v>
      </c>
      <c r="J491" s="5" t="s">
        <v>1293</v>
      </c>
      <c r="X491" s="5" t="s">
        <v>772</v>
      </c>
      <c r="Y491" s="5" t="s">
        <v>1716</v>
      </c>
    </row>
    <row r="492" spans="1:25" x14ac:dyDescent="0.2">
      <c r="A492" s="5">
        <v>25</v>
      </c>
      <c r="B492" s="6" t="s">
        <v>1226</v>
      </c>
      <c r="C492" s="7" t="s">
        <v>65</v>
      </c>
      <c r="D492" s="7">
        <v>4090</v>
      </c>
      <c r="E492" s="5" t="s">
        <v>767</v>
      </c>
      <c r="G492" s="5" t="s">
        <v>768</v>
      </c>
      <c r="H492" s="8" t="s">
        <v>1328</v>
      </c>
      <c r="I492" s="5">
        <v>2023</v>
      </c>
      <c r="J492" s="5" t="s">
        <v>1290</v>
      </c>
      <c r="K492" s="9">
        <v>500</v>
      </c>
      <c r="L492" s="9">
        <v>6000000</v>
      </c>
      <c r="N492" s="10" t="s">
        <v>769</v>
      </c>
      <c r="O492" s="11">
        <v>7300</v>
      </c>
      <c r="P492" s="11">
        <v>7300</v>
      </c>
    </row>
    <row r="493" spans="1:25" x14ac:dyDescent="0.2">
      <c r="A493" s="5">
        <v>25</v>
      </c>
      <c r="B493" s="6" t="s">
        <v>1226</v>
      </c>
      <c r="C493" s="7" t="s">
        <v>65</v>
      </c>
      <c r="D493" s="7">
        <v>4090</v>
      </c>
      <c r="E493" s="5" t="s">
        <v>767</v>
      </c>
      <c r="G493" s="5" t="s">
        <v>768</v>
      </c>
      <c r="H493" s="8" t="s">
        <v>1717</v>
      </c>
      <c r="I493" s="5">
        <v>2025</v>
      </c>
      <c r="J493" s="5" t="s">
        <v>1295</v>
      </c>
      <c r="O493" s="11">
        <v>5000</v>
      </c>
      <c r="P493" s="11">
        <v>30000</v>
      </c>
      <c r="R493" s="12" t="s">
        <v>770</v>
      </c>
      <c r="S493" s="12" t="s">
        <v>771</v>
      </c>
      <c r="T493" s="9">
        <v>0.13</v>
      </c>
    </row>
    <row r="494" spans="1:25" x14ac:dyDescent="0.2">
      <c r="A494" s="5">
        <v>25</v>
      </c>
      <c r="B494" s="6" t="s">
        <v>1226</v>
      </c>
      <c r="C494" s="7" t="s">
        <v>65</v>
      </c>
      <c r="D494" s="7">
        <v>4090</v>
      </c>
      <c r="E494" s="5" t="s">
        <v>767</v>
      </c>
      <c r="G494" s="5" t="s">
        <v>768</v>
      </c>
      <c r="H494" s="8" t="s">
        <v>1718</v>
      </c>
      <c r="I494" s="5">
        <v>2015</v>
      </c>
      <c r="J494" s="5" t="s">
        <v>1293</v>
      </c>
      <c r="K494" s="9">
        <v>820</v>
      </c>
      <c r="L494" s="9">
        <v>20280</v>
      </c>
      <c r="M494" s="9">
        <v>3300</v>
      </c>
      <c r="O494" s="11">
        <v>16600</v>
      </c>
      <c r="P494" s="11">
        <v>22400</v>
      </c>
      <c r="Q494" s="11">
        <v>19500</v>
      </c>
    </row>
    <row r="495" spans="1:25" x14ac:dyDescent="0.2">
      <c r="A495" s="5">
        <v>10</v>
      </c>
      <c r="B495" s="6">
        <v>25</v>
      </c>
      <c r="C495" s="7" t="s">
        <v>65</v>
      </c>
      <c r="D495" s="7">
        <v>4100</v>
      </c>
      <c r="E495" s="5" t="s">
        <v>577</v>
      </c>
      <c r="F495" s="5" t="s">
        <v>578</v>
      </c>
      <c r="G495" s="5" t="s">
        <v>579</v>
      </c>
      <c r="H495" s="8" t="s">
        <v>1719</v>
      </c>
      <c r="I495" s="5">
        <v>2025</v>
      </c>
      <c r="J495" s="5" t="s">
        <v>1293</v>
      </c>
      <c r="T495" s="9">
        <v>0.125</v>
      </c>
      <c r="W495" s="5" t="s">
        <v>103</v>
      </c>
    </row>
    <row r="496" spans="1:25" x14ac:dyDescent="0.2">
      <c r="A496" s="5">
        <v>10</v>
      </c>
      <c r="B496" s="6">
        <v>25</v>
      </c>
      <c r="C496" s="7" t="s">
        <v>65</v>
      </c>
      <c r="D496" s="7">
        <v>4100</v>
      </c>
      <c r="E496" s="5" t="s">
        <v>577</v>
      </c>
      <c r="F496" s="5" t="s">
        <v>578</v>
      </c>
      <c r="G496" s="5" t="s">
        <v>579</v>
      </c>
      <c r="H496" s="8" t="s">
        <v>1505</v>
      </c>
      <c r="I496" s="5">
        <v>2018</v>
      </c>
      <c r="J496" s="5" t="s">
        <v>1293</v>
      </c>
      <c r="S496" s="12" t="s">
        <v>1720</v>
      </c>
      <c r="Y496" s="5" t="s">
        <v>1721</v>
      </c>
    </row>
    <row r="497" spans="1:25" x14ac:dyDescent="0.2">
      <c r="A497" s="5">
        <v>10</v>
      </c>
      <c r="B497" s="6">
        <v>25</v>
      </c>
      <c r="C497" s="7" t="s">
        <v>65</v>
      </c>
      <c r="D497" s="7">
        <v>4100</v>
      </c>
      <c r="E497" s="5" t="s">
        <v>577</v>
      </c>
      <c r="F497" s="5" t="s">
        <v>578</v>
      </c>
      <c r="G497" s="5" t="s">
        <v>579</v>
      </c>
      <c r="H497" s="8" t="s">
        <v>1722</v>
      </c>
      <c r="I497" s="5">
        <v>2025</v>
      </c>
      <c r="J497" s="5" t="s">
        <v>1295</v>
      </c>
      <c r="O497" s="11">
        <v>5000</v>
      </c>
      <c r="P497" s="11">
        <v>20000</v>
      </c>
      <c r="R497" s="12" t="s">
        <v>1723</v>
      </c>
      <c r="S497" s="12" t="s">
        <v>1724</v>
      </c>
      <c r="T497" s="9">
        <v>0.13</v>
      </c>
      <c r="W497" s="5" t="s">
        <v>1725</v>
      </c>
    </row>
    <row r="498" spans="1:25" x14ac:dyDescent="0.2">
      <c r="A498" s="5">
        <v>10</v>
      </c>
      <c r="B498" s="6">
        <v>25</v>
      </c>
      <c r="C498" s="7" t="s">
        <v>65</v>
      </c>
      <c r="D498" s="7">
        <v>4100</v>
      </c>
      <c r="E498" s="5" t="s">
        <v>577</v>
      </c>
      <c r="F498" s="5" t="s">
        <v>578</v>
      </c>
      <c r="G498" s="5" t="s">
        <v>579</v>
      </c>
      <c r="H498" s="8" t="s">
        <v>1726</v>
      </c>
      <c r="I498" s="5">
        <v>2024</v>
      </c>
      <c r="J498" s="5" t="s">
        <v>1295</v>
      </c>
      <c r="K498" s="9">
        <v>240</v>
      </c>
      <c r="L498" s="9">
        <v>240</v>
      </c>
      <c r="N498" s="10" t="s">
        <v>580</v>
      </c>
    </row>
    <row r="499" spans="1:25" x14ac:dyDescent="0.2">
      <c r="A499" s="5">
        <v>19</v>
      </c>
      <c r="C499" s="7" t="s">
        <v>65</v>
      </c>
      <c r="D499" s="7">
        <v>5450</v>
      </c>
      <c r="E499" s="5" t="s">
        <v>928</v>
      </c>
      <c r="F499" s="5" t="s">
        <v>929</v>
      </c>
      <c r="G499" s="5" t="s">
        <v>930</v>
      </c>
      <c r="H499" s="8" t="s">
        <v>1727</v>
      </c>
      <c r="I499" s="5">
        <v>2025</v>
      </c>
      <c r="J499" s="5" t="s">
        <v>1293</v>
      </c>
      <c r="T499" s="9">
        <v>0.125</v>
      </c>
      <c r="W499" s="5" t="s">
        <v>103</v>
      </c>
    </row>
    <row r="500" spans="1:25" x14ac:dyDescent="0.2">
      <c r="A500" s="5">
        <v>8</v>
      </c>
      <c r="B500" s="6">
        <v>25.100999999999999</v>
      </c>
      <c r="C500" s="7" t="s">
        <v>65</v>
      </c>
      <c r="D500" s="7">
        <v>3000</v>
      </c>
      <c r="E500" s="5" t="s">
        <v>489</v>
      </c>
      <c r="G500" s="5" t="s">
        <v>490</v>
      </c>
      <c r="H500" s="8" t="s">
        <v>1728</v>
      </c>
      <c r="I500" s="5">
        <v>2025</v>
      </c>
      <c r="J500" s="5" t="s">
        <v>1293</v>
      </c>
      <c r="T500" s="9">
        <v>0.27</v>
      </c>
      <c r="W500" s="5" t="s">
        <v>208</v>
      </c>
    </row>
    <row r="501" spans="1:25" x14ac:dyDescent="0.2">
      <c r="A501" s="5">
        <v>8</v>
      </c>
      <c r="B501" s="6">
        <v>25.100999999999999</v>
      </c>
      <c r="C501" s="7" t="s">
        <v>65</v>
      </c>
      <c r="D501" s="7">
        <v>3000</v>
      </c>
      <c r="E501" s="5" t="s">
        <v>489</v>
      </c>
      <c r="G501" s="5" t="s">
        <v>490</v>
      </c>
      <c r="H501" s="8" t="s">
        <v>1505</v>
      </c>
      <c r="I501" s="5">
        <v>2018</v>
      </c>
      <c r="J501" s="5" t="s">
        <v>1293</v>
      </c>
      <c r="S501" s="12" t="s">
        <v>493</v>
      </c>
      <c r="W501" s="5" t="s">
        <v>208</v>
      </c>
      <c r="X501" s="5" t="s">
        <v>494</v>
      </c>
      <c r="Y501" s="5" t="s">
        <v>1729</v>
      </c>
    </row>
    <row r="502" spans="1:25" x14ac:dyDescent="0.2">
      <c r="A502" s="5">
        <v>8</v>
      </c>
      <c r="B502" s="6">
        <v>25.100999999999999</v>
      </c>
      <c r="C502" s="7" t="s">
        <v>65</v>
      </c>
      <c r="D502" s="7">
        <v>3000</v>
      </c>
      <c r="E502" s="5" t="s">
        <v>489</v>
      </c>
      <c r="G502" s="5" t="s">
        <v>490</v>
      </c>
      <c r="H502" s="8" t="s">
        <v>1730</v>
      </c>
      <c r="I502" s="5">
        <v>2020</v>
      </c>
      <c r="J502" s="5" t="s">
        <v>1529</v>
      </c>
      <c r="K502" s="9">
        <v>100</v>
      </c>
      <c r="L502" s="9">
        <v>19400</v>
      </c>
      <c r="M502" s="9">
        <v>5300</v>
      </c>
      <c r="N502" s="10" t="s">
        <v>1731</v>
      </c>
    </row>
    <row r="503" spans="1:25" x14ac:dyDescent="0.2">
      <c r="A503" s="5">
        <v>8</v>
      </c>
      <c r="B503" s="6">
        <v>25.100999999999999</v>
      </c>
      <c r="C503" s="7" t="s">
        <v>65</v>
      </c>
      <c r="D503" s="7">
        <v>3000</v>
      </c>
      <c r="E503" s="5" t="s">
        <v>489</v>
      </c>
      <c r="G503" s="5" t="s">
        <v>490</v>
      </c>
      <c r="H503" s="8" t="s">
        <v>1732</v>
      </c>
      <c r="I503" s="5">
        <v>2003</v>
      </c>
      <c r="J503" s="5" t="s">
        <v>1529</v>
      </c>
      <c r="O503" s="11">
        <v>19100</v>
      </c>
      <c r="P503" s="11">
        <v>30800</v>
      </c>
      <c r="R503" s="12" t="s">
        <v>1733</v>
      </c>
    </row>
    <row r="504" spans="1:25" x14ac:dyDescent="0.2">
      <c r="A504" s="5">
        <v>8</v>
      </c>
      <c r="B504" s="6">
        <v>25.100999999999999</v>
      </c>
      <c r="C504" s="7" t="s">
        <v>65</v>
      </c>
      <c r="D504" s="7">
        <v>3000</v>
      </c>
      <c r="E504" s="5" t="s">
        <v>489</v>
      </c>
      <c r="G504" s="5" t="s">
        <v>490</v>
      </c>
      <c r="H504" s="8" t="s">
        <v>1734</v>
      </c>
      <c r="I504" s="5">
        <v>2025</v>
      </c>
      <c r="J504" s="5" t="s">
        <v>1295</v>
      </c>
      <c r="T504" s="9">
        <v>0.28000000000000003</v>
      </c>
      <c r="W504" s="5" t="s">
        <v>208</v>
      </c>
    </row>
    <row r="505" spans="1:25" x14ac:dyDescent="0.2">
      <c r="A505" s="5">
        <v>8</v>
      </c>
      <c r="B505" s="6">
        <v>25.100999999999999</v>
      </c>
      <c r="C505" s="7" t="s">
        <v>65</v>
      </c>
      <c r="D505" s="7">
        <v>3000</v>
      </c>
      <c r="E505" s="5" t="s">
        <v>489</v>
      </c>
      <c r="G505" s="5" t="s">
        <v>490</v>
      </c>
      <c r="H505" s="8" t="s">
        <v>1328</v>
      </c>
      <c r="I505" s="5">
        <v>2023</v>
      </c>
      <c r="J505" s="5" t="s">
        <v>1290</v>
      </c>
      <c r="K505" s="9">
        <v>30400</v>
      </c>
      <c r="L505" s="9">
        <v>6000000</v>
      </c>
      <c r="N505" s="10" t="s">
        <v>1735</v>
      </c>
      <c r="O505" s="11">
        <v>63585000</v>
      </c>
      <c r="P505" s="11">
        <v>63585000</v>
      </c>
    </row>
    <row r="506" spans="1:25" x14ac:dyDescent="0.2">
      <c r="A506" s="5">
        <v>8</v>
      </c>
      <c r="B506" s="6">
        <v>25.100999999999999</v>
      </c>
      <c r="C506" s="7" t="s">
        <v>65</v>
      </c>
      <c r="D506" s="7">
        <v>3000</v>
      </c>
      <c r="E506" s="5" t="s">
        <v>489</v>
      </c>
      <c r="G506" s="5" t="s">
        <v>490</v>
      </c>
      <c r="H506" s="8" t="s">
        <v>1533</v>
      </c>
      <c r="I506" s="5">
        <v>2018</v>
      </c>
      <c r="J506" s="5" t="s">
        <v>1529</v>
      </c>
      <c r="K506" s="9">
        <v>800</v>
      </c>
      <c r="L506" s="9">
        <v>1300</v>
      </c>
    </row>
    <row r="507" spans="1:25" x14ac:dyDescent="0.2">
      <c r="A507" s="5">
        <v>10</v>
      </c>
      <c r="B507" s="6">
        <v>25</v>
      </c>
      <c r="C507" s="7" t="s">
        <v>65</v>
      </c>
      <c r="D507" s="7">
        <v>4610</v>
      </c>
      <c r="E507" s="5" t="s">
        <v>586</v>
      </c>
      <c r="F507" s="5" t="s">
        <v>587</v>
      </c>
      <c r="G507" s="5" t="s">
        <v>588</v>
      </c>
      <c r="H507" s="8" t="s">
        <v>1736</v>
      </c>
      <c r="I507" s="5">
        <v>2025</v>
      </c>
      <c r="J507" s="5" t="s">
        <v>1293</v>
      </c>
      <c r="T507" s="9">
        <v>0.14000000000000001</v>
      </c>
      <c r="W507" s="5" t="s">
        <v>208</v>
      </c>
    </row>
    <row r="508" spans="1:25" x14ac:dyDescent="0.2">
      <c r="A508" s="5">
        <v>10</v>
      </c>
      <c r="B508" s="6">
        <v>25</v>
      </c>
      <c r="C508" s="7" t="s">
        <v>65</v>
      </c>
      <c r="D508" s="7">
        <v>4610</v>
      </c>
      <c r="E508" s="5" t="s">
        <v>586</v>
      </c>
      <c r="F508" s="5" t="s">
        <v>587</v>
      </c>
      <c r="G508" s="5" t="s">
        <v>588</v>
      </c>
      <c r="H508" s="8" t="s">
        <v>1505</v>
      </c>
      <c r="I508" s="5">
        <v>2018</v>
      </c>
      <c r="J508" s="5" t="s">
        <v>1293</v>
      </c>
      <c r="S508" s="12" t="s">
        <v>590</v>
      </c>
      <c r="X508" s="5" t="s">
        <v>591</v>
      </c>
    </row>
    <row r="509" spans="1:25" x14ac:dyDescent="0.2">
      <c r="A509" s="5">
        <v>10</v>
      </c>
      <c r="B509" s="6">
        <v>25</v>
      </c>
      <c r="C509" s="7" t="s">
        <v>65</v>
      </c>
      <c r="D509" s="7">
        <v>4610</v>
      </c>
      <c r="E509" s="5" t="s">
        <v>586</v>
      </c>
      <c r="F509" s="5" t="s">
        <v>587</v>
      </c>
      <c r="G509" s="5" t="s">
        <v>588</v>
      </c>
      <c r="H509" s="8" t="s">
        <v>1328</v>
      </c>
      <c r="I509" s="5">
        <v>2023</v>
      </c>
      <c r="J509" s="5" t="s">
        <v>1290</v>
      </c>
      <c r="K509" s="9">
        <v>52400</v>
      </c>
      <c r="L509" s="9">
        <v>9000000</v>
      </c>
      <c r="N509" s="10" t="s">
        <v>589</v>
      </c>
      <c r="O509" s="11">
        <v>2000</v>
      </c>
      <c r="P509" s="11">
        <v>2000</v>
      </c>
    </row>
    <row r="510" spans="1:25" x14ac:dyDescent="0.2">
      <c r="A510" s="5">
        <v>10</v>
      </c>
      <c r="B510" s="6">
        <v>25</v>
      </c>
      <c r="C510" s="7" t="s">
        <v>65</v>
      </c>
      <c r="D510" s="7">
        <v>4610</v>
      </c>
      <c r="E510" s="5" t="s">
        <v>586</v>
      </c>
      <c r="F510" s="5" t="s">
        <v>587</v>
      </c>
      <c r="G510" s="5" t="s">
        <v>588</v>
      </c>
      <c r="H510" s="8" t="s">
        <v>1533</v>
      </c>
      <c r="I510" s="5">
        <v>2018</v>
      </c>
      <c r="J510" s="5" t="s">
        <v>1529</v>
      </c>
      <c r="K510" s="9">
        <v>1100</v>
      </c>
      <c r="L510" s="9">
        <v>2800</v>
      </c>
    </row>
    <row r="511" spans="1:25" x14ac:dyDescent="0.2">
      <c r="A511" s="5">
        <v>25</v>
      </c>
      <c r="B511" s="6" t="s">
        <v>169</v>
      </c>
      <c r="C511" s="7" t="s">
        <v>65</v>
      </c>
      <c r="D511" s="7">
        <v>4610</v>
      </c>
      <c r="E511" s="5" t="s">
        <v>586</v>
      </c>
      <c r="F511" s="5" t="s">
        <v>587</v>
      </c>
      <c r="G511" s="5" t="s">
        <v>588</v>
      </c>
      <c r="H511" s="8" t="s">
        <v>1736</v>
      </c>
      <c r="I511" s="5">
        <v>2025</v>
      </c>
      <c r="J511" s="5" t="s">
        <v>1293</v>
      </c>
      <c r="T511" s="9">
        <v>0.14000000000000001</v>
      </c>
      <c r="W511" s="5" t="s">
        <v>208</v>
      </c>
    </row>
    <row r="512" spans="1:25" x14ac:dyDescent="0.2">
      <c r="A512" s="5">
        <v>25</v>
      </c>
      <c r="B512" s="6" t="s">
        <v>169</v>
      </c>
      <c r="C512" s="7" t="s">
        <v>65</v>
      </c>
      <c r="D512" s="7">
        <v>4610</v>
      </c>
      <c r="E512" s="5" t="s">
        <v>586</v>
      </c>
      <c r="F512" s="5" t="s">
        <v>587</v>
      </c>
      <c r="G512" s="5" t="s">
        <v>588</v>
      </c>
      <c r="H512" s="8" t="s">
        <v>1505</v>
      </c>
      <c r="I512" s="5">
        <v>2018</v>
      </c>
      <c r="J512" s="5" t="s">
        <v>1293</v>
      </c>
      <c r="S512" s="12" t="s">
        <v>590</v>
      </c>
      <c r="X512" s="5" t="s">
        <v>591</v>
      </c>
    </row>
    <row r="513" spans="1:25" x14ac:dyDescent="0.2">
      <c r="A513" s="5">
        <v>25</v>
      </c>
      <c r="B513" s="6" t="s">
        <v>169</v>
      </c>
      <c r="C513" s="7" t="s">
        <v>65</v>
      </c>
      <c r="D513" s="7">
        <v>4610</v>
      </c>
      <c r="E513" s="5" t="s">
        <v>586</v>
      </c>
      <c r="F513" s="5" t="s">
        <v>587</v>
      </c>
      <c r="G513" s="5" t="s">
        <v>588</v>
      </c>
      <c r="H513" s="8" t="s">
        <v>1328</v>
      </c>
      <c r="I513" s="5">
        <v>2023</v>
      </c>
      <c r="J513" s="5" t="s">
        <v>1290</v>
      </c>
      <c r="K513" s="9">
        <v>52400</v>
      </c>
      <c r="L513" s="9">
        <v>9000000</v>
      </c>
      <c r="N513" s="10" t="s">
        <v>589</v>
      </c>
      <c r="O513" s="11">
        <v>2000</v>
      </c>
      <c r="P513" s="11">
        <v>2000</v>
      </c>
    </row>
    <row r="514" spans="1:25" x14ac:dyDescent="0.2">
      <c r="A514" s="5">
        <v>25</v>
      </c>
      <c r="B514" s="6" t="s">
        <v>169</v>
      </c>
      <c r="C514" s="7" t="s">
        <v>65</v>
      </c>
      <c r="D514" s="7">
        <v>4610</v>
      </c>
      <c r="E514" s="5" t="s">
        <v>586</v>
      </c>
      <c r="F514" s="5" t="s">
        <v>587</v>
      </c>
      <c r="G514" s="5" t="s">
        <v>588</v>
      </c>
      <c r="H514" s="8" t="s">
        <v>1533</v>
      </c>
      <c r="I514" s="5">
        <v>2018</v>
      </c>
      <c r="J514" s="5" t="s">
        <v>1529</v>
      </c>
      <c r="K514" s="9">
        <v>1100</v>
      </c>
      <c r="L514" s="9">
        <v>2800</v>
      </c>
    </row>
    <row r="515" spans="1:25" x14ac:dyDescent="0.2">
      <c r="A515" s="5">
        <v>5</v>
      </c>
      <c r="B515" s="6">
        <v>4.101</v>
      </c>
      <c r="C515" s="7" t="s">
        <v>65</v>
      </c>
      <c r="D515" s="7">
        <v>50</v>
      </c>
      <c r="E515" s="5" t="s">
        <v>355</v>
      </c>
      <c r="G515" s="5" t="s">
        <v>356</v>
      </c>
      <c r="H515" s="14" t="s">
        <v>1737</v>
      </c>
      <c r="I515" s="5">
        <v>2025</v>
      </c>
      <c r="J515" s="5" t="s">
        <v>1293</v>
      </c>
      <c r="T515" s="9">
        <v>0.27</v>
      </c>
      <c r="W515" s="5" t="s">
        <v>120</v>
      </c>
    </row>
    <row r="516" spans="1:25" x14ac:dyDescent="0.2">
      <c r="A516" s="5">
        <v>5</v>
      </c>
      <c r="B516" s="6">
        <v>4.101</v>
      </c>
      <c r="C516" s="7" t="s">
        <v>65</v>
      </c>
      <c r="D516" s="7">
        <v>50</v>
      </c>
      <c r="E516" s="5" t="s">
        <v>355</v>
      </c>
      <c r="G516" s="5" t="s">
        <v>356</v>
      </c>
      <c r="H516" s="8" t="s">
        <v>1505</v>
      </c>
      <c r="I516" s="5">
        <v>2018</v>
      </c>
      <c r="J516" s="5" t="s">
        <v>1293</v>
      </c>
      <c r="S516" s="12" t="s">
        <v>1738</v>
      </c>
    </row>
    <row r="517" spans="1:25" x14ac:dyDescent="0.2">
      <c r="A517" s="5">
        <v>5</v>
      </c>
      <c r="B517" s="6">
        <v>4.101</v>
      </c>
      <c r="C517" s="7" t="s">
        <v>65</v>
      </c>
      <c r="D517" s="7">
        <v>50</v>
      </c>
      <c r="E517" s="5" t="s">
        <v>355</v>
      </c>
      <c r="G517" s="5" t="s">
        <v>356</v>
      </c>
      <c r="H517" s="14" t="s">
        <v>1739</v>
      </c>
      <c r="I517" s="5">
        <v>2024</v>
      </c>
      <c r="J517" s="5" t="s">
        <v>1293</v>
      </c>
      <c r="Y517" s="5" t="s">
        <v>1740</v>
      </c>
    </row>
    <row r="518" spans="1:25" x14ac:dyDescent="0.2">
      <c r="A518" s="5">
        <v>5</v>
      </c>
      <c r="B518" s="6">
        <v>4.101</v>
      </c>
      <c r="C518" s="7" t="s">
        <v>65</v>
      </c>
      <c r="D518" s="7">
        <v>50</v>
      </c>
      <c r="E518" s="5" t="s">
        <v>355</v>
      </c>
      <c r="G518" s="5" t="s">
        <v>356</v>
      </c>
      <c r="H518" s="14" t="s">
        <v>1741</v>
      </c>
      <c r="I518" s="5">
        <v>2025</v>
      </c>
      <c r="J518" s="5" t="s">
        <v>1295</v>
      </c>
      <c r="S518" s="12" t="s">
        <v>1742</v>
      </c>
      <c r="T518" s="9">
        <v>0.27</v>
      </c>
    </row>
    <row r="519" spans="1:25" x14ac:dyDescent="0.2">
      <c r="A519" s="5">
        <v>18</v>
      </c>
      <c r="C519" s="7" t="s">
        <v>65</v>
      </c>
      <c r="D519" s="7">
        <v>1510</v>
      </c>
      <c r="E519" s="5" t="s">
        <v>897</v>
      </c>
      <c r="G519" s="5" t="s">
        <v>898</v>
      </c>
      <c r="H519" s="8" t="s">
        <v>1743</v>
      </c>
      <c r="I519" s="5">
        <v>2025</v>
      </c>
      <c r="J519" s="5" t="s">
        <v>1293</v>
      </c>
      <c r="T519" s="9">
        <f>(0.4 + 0.55)/2</f>
        <v>0.47500000000000003</v>
      </c>
      <c r="W519" s="5" t="s">
        <v>485</v>
      </c>
    </row>
    <row r="520" spans="1:25" x14ac:dyDescent="0.2">
      <c r="A520" s="5">
        <v>18</v>
      </c>
      <c r="C520" s="7" t="s">
        <v>65</v>
      </c>
      <c r="D520" s="7">
        <v>1510</v>
      </c>
      <c r="E520" s="5" t="s">
        <v>897</v>
      </c>
      <c r="G520" s="5" t="s">
        <v>898</v>
      </c>
      <c r="H520" s="8" t="s">
        <v>1505</v>
      </c>
      <c r="I520" s="5">
        <v>2018</v>
      </c>
      <c r="J520" s="5" t="s">
        <v>1293</v>
      </c>
      <c r="S520" s="12" t="s">
        <v>899</v>
      </c>
      <c r="X520" s="5" t="s">
        <v>900</v>
      </c>
      <c r="Y520" s="5" t="s">
        <v>1744</v>
      </c>
    </row>
    <row r="521" spans="1:25" x14ac:dyDescent="0.2">
      <c r="A521" s="5">
        <v>18</v>
      </c>
      <c r="C521" s="7" t="s">
        <v>65</v>
      </c>
      <c r="D521" s="7">
        <v>1510</v>
      </c>
      <c r="E521" s="5" t="s">
        <v>897</v>
      </c>
      <c r="G521" s="5" t="s">
        <v>898</v>
      </c>
      <c r="H521" s="8" t="s">
        <v>1745</v>
      </c>
      <c r="I521" s="5">
        <v>2002</v>
      </c>
      <c r="J521" s="5" t="s">
        <v>1529</v>
      </c>
      <c r="K521" s="9">
        <v>5800</v>
      </c>
      <c r="L521" s="9">
        <v>10300</v>
      </c>
      <c r="M521" s="9">
        <f>(5800+10300)/2</f>
        <v>8050</v>
      </c>
    </row>
    <row r="522" spans="1:25" x14ac:dyDescent="0.2">
      <c r="A522" s="5">
        <v>18</v>
      </c>
      <c r="C522" s="7" t="s">
        <v>65</v>
      </c>
      <c r="D522" s="7">
        <v>1510</v>
      </c>
      <c r="E522" s="5" t="s">
        <v>897</v>
      </c>
      <c r="G522" s="5" t="s">
        <v>898</v>
      </c>
      <c r="H522" s="8" t="s">
        <v>1746</v>
      </c>
      <c r="I522" s="5">
        <v>2002</v>
      </c>
      <c r="J522" s="5" t="s">
        <v>1364</v>
      </c>
      <c r="K522" s="9">
        <v>5000</v>
      </c>
      <c r="L522" s="9">
        <v>29000</v>
      </c>
    </row>
    <row r="523" spans="1:25" x14ac:dyDescent="0.2">
      <c r="A523" s="5">
        <v>18</v>
      </c>
      <c r="C523" s="7" t="s">
        <v>65</v>
      </c>
      <c r="D523" s="7">
        <v>1510</v>
      </c>
      <c r="E523" s="5" t="s">
        <v>897</v>
      </c>
      <c r="G523" s="5" t="s">
        <v>898</v>
      </c>
      <c r="H523" s="8" t="s">
        <v>1747</v>
      </c>
      <c r="I523" s="5">
        <v>2020</v>
      </c>
      <c r="J523" s="5" t="s">
        <v>1295</v>
      </c>
      <c r="O523" s="11">
        <v>390500</v>
      </c>
      <c r="P523" s="11">
        <v>1977500</v>
      </c>
    </row>
    <row r="524" spans="1:25" x14ac:dyDescent="0.2">
      <c r="A524" s="5">
        <v>19</v>
      </c>
      <c r="C524" s="7" t="s">
        <v>65</v>
      </c>
      <c r="D524" s="7">
        <v>1500</v>
      </c>
      <c r="E524" s="5" t="s">
        <v>933</v>
      </c>
      <c r="G524" s="5" t="s">
        <v>934</v>
      </c>
      <c r="H524" s="8" t="s">
        <v>1748</v>
      </c>
      <c r="I524" s="5">
        <v>2025</v>
      </c>
      <c r="J524" s="5" t="s">
        <v>1293</v>
      </c>
      <c r="T524" s="9">
        <f>(0.6 + 0.87)/2</f>
        <v>0.73499999999999999</v>
      </c>
      <c r="W524" s="5" t="s">
        <v>485</v>
      </c>
    </row>
    <row r="525" spans="1:25" x14ac:dyDescent="0.2">
      <c r="A525" s="5">
        <v>19</v>
      </c>
      <c r="C525" s="7" t="s">
        <v>65</v>
      </c>
      <c r="D525" s="7">
        <v>1500</v>
      </c>
      <c r="E525" s="5" t="s">
        <v>933</v>
      </c>
      <c r="G525" s="5" t="s">
        <v>934</v>
      </c>
      <c r="H525" s="8" t="s">
        <v>1505</v>
      </c>
      <c r="I525" s="5">
        <v>2018</v>
      </c>
      <c r="J525" s="5" t="s">
        <v>1293</v>
      </c>
      <c r="S525" s="12" t="s">
        <v>936</v>
      </c>
      <c r="X525" s="5" t="s">
        <v>937</v>
      </c>
      <c r="Y525" s="5" t="s">
        <v>1749</v>
      </c>
    </row>
    <row r="526" spans="1:25" x14ac:dyDescent="0.2">
      <c r="A526" s="5">
        <v>19</v>
      </c>
      <c r="C526" s="7" t="s">
        <v>65</v>
      </c>
      <c r="D526" s="7">
        <v>1500</v>
      </c>
      <c r="E526" s="5" t="s">
        <v>933</v>
      </c>
      <c r="G526" s="5" t="s">
        <v>934</v>
      </c>
      <c r="H526" s="8" t="s">
        <v>1750</v>
      </c>
      <c r="I526" s="5">
        <v>2006</v>
      </c>
      <c r="J526" s="5" t="s">
        <v>1529</v>
      </c>
      <c r="K526" s="9">
        <v>1000</v>
      </c>
      <c r="L526" s="9">
        <v>30000</v>
      </c>
      <c r="M526" s="9">
        <v>11000</v>
      </c>
      <c r="N526" s="10" t="s">
        <v>1751</v>
      </c>
    </row>
    <row r="527" spans="1:25" x14ac:dyDescent="0.2">
      <c r="A527" s="5">
        <v>19</v>
      </c>
      <c r="C527" s="7" t="s">
        <v>65</v>
      </c>
      <c r="D527" s="7">
        <v>1500</v>
      </c>
      <c r="E527" s="5" t="s">
        <v>933</v>
      </c>
      <c r="G527" s="5" t="s">
        <v>934</v>
      </c>
      <c r="H527" s="8" t="s">
        <v>1752</v>
      </c>
      <c r="I527" s="5">
        <v>1997</v>
      </c>
      <c r="J527" s="5" t="s">
        <v>1295</v>
      </c>
      <c r="K527" s="9">
        <v>1000</v>
      </c>
      <c r="L527" s="9">
        <v>4000</v>
      </c>
      <c r="N527" s="10" t="s">
        <v>1753</v>
      </c>
    </row>
    <row r="528" spans="1:25" x14ac:dyDescent="0.2">
      <c r="A528" s="5">
        <v>19</v>
      </c>
      <c r="C528" s="7" t="s">
        <v>65</v>
      </c>
      <c r="D528" s="7">
        <v>1500</v>
      </c>
      <c r="E528" s="5" t="s">
        <v>933</v>
      </c>
      <c r="G528" s="5" t="s">
        <v>934</v>
      </c>
      <c r="H528" s="8" t="s">
        <v>1754</v>
      </c>
      <c r="I528" s="5">
        <v>2012</v>
      </c>
      <c r="J528" s="5" t="s">
        <v>1755</v>
      </c>
      <c r="O528" s="11">
        <v>909000</v>
      </c>
      <c r="P528" s="11">
        <v>28109300</v>
      </c>
    </row>
    <row r="529" spans="1:25" x14ac:dyDescent="0.2">
      <c r="A529" s="5">
        <v>19</v>
      </c>
      <c r="C529" s="7" t="s">
        <v>65</v>
      </c>
      <c r="D529" s="7">
        <v>1500</v>
      </c>
      <c r="E529" s="5" t="s">
        <v>933</v>
      </c>
      <c r="G529" s="5" t="s">
        <v>934</v>
      </c>
      <c r="H529" s="8" t="s">
        <v>1756</v>
      </c>
      <c r="I529" s="5">
        <v>1995</v>
      </c>
      <c r="J529" s="5" t="s">
        <v>1295</v>
      </c>
      <c r="O529" s="11">
        <v>1320000</v>
      </c>
      <c r="P529" s="11">
        <v>12070000</v>
      </c>
      <c r="Q529" s="11">
        <v>5500000</v>
      </c>
    </row>
    <row r="530" spans="1:25" x14ac:dyDescent="0.2">
      <c r="A530" s="5">
        <v>19</v>
      </c>
      <c r="C530" s="7" t="s">
        <v>65</v>
      </c>
      <c r="D530" s="7">
        <v>1500</v>
      </c>
      <c r="E530" s="5" t="s">
        <v>933</v>
      </c>
      <c r="G530" s="5" t="s">
        <v>934</v>
      </c>
      <c r="H530" s="8" t="s">
        <v>1757</v>
      </c>
      <c r="I530" s="5">
        <v>2002</v>
      </c>
      <c r="J530" s="5" t="s">
        <v>1560</v>
      </c>
      <c r="O530" s="11">
        <v>475000</v>
      </c>
      <c r="P530" s="11">
        <v>475000</v>
      </c>
    </row>
    <row r="531" spans="1:25" x14ac:dyDescent="0.2">
      <c r="A531" s="5">
        <v>21</v>
      </c>
      <c r="C531" s="7" t="s">
        <v>65</v>
      </c>
      <c r="D531" s="7">
        <v>3960</v>
      </c>
      <c r="E531" s="5" t="s">
        <v>1014</v>
      </c>
      <c r="G531" s="5" t="s">
        <v>1015</v>
      </c>
      <c r="H531" s="8" t="s">
        <v>1758</v>
      </c>
      <c r="I531" s="5">
        <v>2025</v>
      </c>
      <c r="J531" s="5" t="s">
        <v>1293</v>
      </c>
      <c r="T531" s="9">
        <v>0.16500000000000001</v>
      </c>
      <c r="W531" s="5" t="s">
        <v>103</v>
      </c>
    </row>
    <row r="532" spans="1:25" x14ac:dyDescent="0.2">
      <c r="A532" s="5">
        <v>24</v>
      </c>
      <c r="B532" s="6" t="s">
        <v>549</v>
      </c>
      <c r="C532" s="7" t="s">
        <v>65</v>
      </c>
      <c r="D532" s="7">
        <v>3070</v>
      </c>
      <c r="E532" s="5" t="s">
        <v>1164</v>
      </c>
      <c r="G532" s="5" t="s">
        <v>1165</v>
      </c>
      <c r="H532" s="8" t="s">
        <v>1759</v>
      </c>
      <c r="I532" s="5">
        <v>2025</v>
      </c>
      <c r="J532" s="5" t="s">
        <v>1293</v>
      </c>
      <c r="T532" s="9">
        <v>0.34</v>
      </c>
      <c r="W532" s="5" t="s">
        <v>992</v>
      </c>
    </row>
    <row r="533" spans="1:25" x14ac:dyDescent="0.2">
      <c r="A533" s="5">
        <v>24</v>
      </c>
      <c r="B533" s="6" t="s">
        <v>549</v>
      </c>
      <c r="C533" s="7" t="s">
        <v>65</v>
      </c>
      <c r="D533" s="7">
        <v>3070</v>
      </c>
      <c r="E533" s="5" t="s">
        <v>1164</v>
      </c>
      <c r="G533" s="5" t="s">
        <v>1165</v>
      </c>
      <c r="H533" s="8" t="s">
        <v>1505</v>
      </c>
      <c r="I533" s="5">
        <v>2018</v>
      </c>
      <c r="J533" s="5" t="s">
        <v>1293</v>
      </c>
      <c r="N533" s="10" t="s">
        <v>1760</v>
      </c>
      <c r="Y533" s="5" t="s">
        <v>1761</v>
      </c>
    </row>
    <row r="534" spans="1:25" x14ac:dyDescent="0.2">
      <c r="A534" s="5">
        <v>24</v>
      </c>
      <c r="B534" s="6" t="s">
        <v>549</v>
      </c>
      <c r="C534" s="7" t="s">
        <v>65</v>
      </c>
      <c r="D534" s="7">
        <v>3070</v>
      </c>
      <c r="E534" s="5" t="s">
        <v>1164</v>
      </c>
      <c r="G534" s="5" t="s">
        <v>1165</v>
      </c>
      <c r="H534" s="8" t="s">
        <v>1762</v>
      </c>
      <c r="I534" s="5">
        <v>2025</v>
      </c>
      <c r="J534" s="5" t="s">
        <v>1295</v>
      </c>
      <c r="K534" s="9">
        <v>1650000</v>
      </c>
      <c r="L534" s="9">
        <v>1650000</v>
      </c>
      <c r="N534" s="10" t="s">
        <v>1763</v>
      </c>
      <c r="O534" s="11">
        <v>1000000</v>
      </c>
      <c r="P534" s="11">
        <v>1000000</v>
      </c>
      <c r="R534" s="12" t="s">
        <v>1764</v>
      </c>
      <c r="T534" s="9">
        <v>0.36499999999999999</v>
      </c>
    </row>
    <row r="535" spans="1:25" x14ac:dyDescent="0.2">
      <c r="A535" s="5">
        <v>24</v>
      </c>
      <c r="B535" s="6" t="s">
        <v>549</v>
      </c>
      <c r="C535" s="7" t="s">
        <v>65</v>
      </c>
      <c r="D535" s="7">
        <v>3070</v>
      </c>
      <c r="E535" s="5" t="s">
        <v>1164</v>
      </c>
      <c r="G535" s="5" t="s">
        <v>1165</v>
      </c>
      <c r="H535" s="8" t="s">
        <v>1328</v>
      </c>
      <c r="I535" s="5">
        <v>2023</v>
      </c>
      <c r="J535" s="5" t="s">
        <v>1290</v>
      </c>
      <c r="K535" s="9">
        <v>97100</v>
      </c>
      <c r="L535" s="9">
        <v>97100</v>
      </c>
      <c r="O535" s="11">
        <v>1500000</v>
      </c>
      <c r="P535" s="11">
        <v>1500000</v>
      </c>
    </row>
    <row r="536" spans="1:25" x14ac:dyDescent="0.2">
      <c r="A536" s="5">
        <v>24</v>
      </c>
      <c r="B536" s="6" t="s">
        <v>549</v>
      </c>
      <c r="C536" s="7" t="s">
        <v>65</v>
      </c>
      <c r="D536" s="7">
        <v>3070</v>
      </c>
      <c r="E536" s="5" t="s">
        <v>1164</v>
      </c>
      <c r="G536" s="5" t="s">
        <v>1165</v>
      </c>
      <c r="H536" s="8" t="s">
        <v>1533</v>
      </c>
      <c r="I536" s="5">
        <v>2018</v>
      </c>
      <c r="J536" s="5" t="s">
        <v>1529</v>
      </c>
      <c r="K536" s="9">
        <v>2500</v>
      </c>
      <c r="L536" s="9">
        <v>10300</v>
      </c>
    </row>
    <row r="537" spans="1:25" x14ac:dyDescent="0.2">
      <c r="A537" s="5">
        <v>24</v>
      </c>
      <c r="B537" s="6" t="s">
        <v>549</v>
      </c>
      <c r="C537" s="7" t="s">
        <v>65</v>
      </c>
      <c r="D537" s="7">
        <v>3070</v>
      </c>
      <c r="E537" s="5" t="s">
        <v>1164</v>
      </c>
      <c r="G537" s="5" t="s">
        <v>1165</v>
      </c>
      <c r="H537" s="8" t="s">
        <v>1765</v>
      </c>
      <c r="I537" s="5">
        <v>2000</v>
      </c>
      <c r="J537" s="5" t="s">
        <v>1305</v>
      </c>
      <c r="K537" s="9">
        <v>2400</v>
      </c>
      <c r="L537" s="9">
        <v>14600</v>
      </c>
    </row>
    <row r="538" spans="1:25" x14ac:dyDescent="0.2">
      <c r="A538" s="5">
        <v>24</v>
      </c>
      <c r="B538" s="6" t="s">
        <v>549</v>
      </c>
      <c r="C538" s="7" t="s">
        <v>65</v>
      </c>
      <c r="D538" s="7">
        <v>3070</v>
      </c>
      <c r="E538" s="5" t="s">
        <v>1164</v>
      </c>
      <c r="G538" s="5" t="s">
        <v>1165</v>
      </c>
      <c r="H538" s="8" t="s">
        <v>1766</v>
      </c>
      <c r="I538" s="5">
        <v>2003</v>
      </c>
      <c r="J538" s="5" t="s">
        <v>1293</v>
      </c>
      <c r="K538" s="9">
        <v>6000</v>
      </c>
      <c r="L538" s="9">
        <v>155000</v>
      </c>
    </row>
    <row r="539" spans="1:25" x14ac:dyDescent="0.2">
      <c r="A539" s="5">
        <v>24</v>
      </c>
      <c r="B539" s="6" t="s">
        <v>549</v>
      </c>
      <c r="C539" s="7" t="s">
        <v>65</v>
      </c>
      <c r="D539" s="7">
        <v>3070</v>
      </c>
      <c r="E539" s="5" t="s">
        <v>1164</v>
      </c>
      <c r="G539" s="5" t="s">
        <v>1165</v>
      </c>
      <c r="H539" s="8" t="s">
        <v>1767</v>
      </c>
      <c r="I539" s="5">
        <v>2021</v>
      </c>
      <c r="J539" s="5" t="s">
        <v>1529</v>
      </c>
      <c r="K539" s="9">
        <v>4430</v>
      </c>
      <c r="L539" s="9">
        <v>6880</v>
      </c>
      <c r="M539" s="9">
        <f>(4430+6880)/2</f>
        <v>5655</v>
      </c>
    </row>
    <row r="540" spans="1:25" x14ac:dyDescent="0.2">
      <c r="A540" s="5">
        <v>12</v>
      </c>
      <c r="B540" s="6">
        <v>11.25</v>
      </c>
      <c r="C540" s="7" t="s">
        <v>65</v>
      </c>
      <c r="D540" s="7">
        <v>3360</v>
      </c>
      <c r="E540" s="5" t="s">
        <v>671</v>
      </c>
      <c r="G540" s="5" t="s">
        <v>672</v>
      </c>
      <c r="H540" s="8" t="s">
        <v>1768</v>
      </c>
      <c r="I540" s="5">
        <v>2025</v>
      </c>
      <c r="J540" s="5" t="s">
        <v>1293</v>
      </c>
      <c r="T540" s="9">
        <v>0.27</v>
      </c>
      <c r="W540" s="5" t="s">
        <v>208</v>
      </c>
    </row>
    <row r="541" spans="1:25" x14ac:dyDescent="0.2">
      <c r="A541" s="5">
        <v>12</v>
      </c>
      <c r="B541" s="6">
        <v>11.25</v>
      </c>
      <c r="C541" s="7" t="s">
        <v>65</v>
      </c>
      <c r="D541" s="7">
        <v>3360</v>
      </c>
      <c r="E541" s="5" t="s">
        <v>671</v>
      </c>
      <c r="G541" s="5" t="s">
        <v>672</v>
      </c>
      <c r="H541" s="8" t="s">
        <v>1505</v>
      </c>
      <c r="I541" s="5">
        <v>2018</v>
      </c>
      <c r="J541" s="5" t="s">
        <v>1293</v>
      </c>
      <c r="S541" s="12" t="s">
        <v>674</v>
      </c>
      <c r="Y541" s="5" t="s">
        <v>1769</v>
      </c>
    </row>
    <row r="542" spans="1:25" x14ac:dyDescent="0.2">
      <c r="A542" s="5">
        <v>12</v>
      </c>
      <c r="B542" s="6">
        <v>11.25</v>
      </c>
      <c r="C542" s="7" t="s">
        <v>65</v>
      </c>
      <c r="D542" s="7">
        <v>3360</v>
      </c>
      <c r="E542" s="5" t="s">
        <v>671</v>
      </c>
      <c r="G542" s="5" t="s">
        <v>672</v>
      </c>
      <c r="H542" s="8" t="s">
        <v>1328</v>
      </c>
      <c r="I542" s="5">
        <v>2023</v>
      </c>
      <c r="J542" s="5" t="s">
        <v>1290</v>
      </c>
      <c r="K542" s="9">
        <v>1410</v>
      </c>
      <c r="L542" s="9">
        <v>5000000</v>
      </c>
      <c r="N542" s="10" t="s">
        <v>1770</v>
      </c>
      <c r="O542" s="11">
        <v>12560000</v>
      </c>
      <c r="P542" s="11">
        <v>12560000</v>
      </c>
    </row>
    <row r="543" spans="1:25" x14ac:dyDescent="0.2">
      <c r="A543" s="5">
        <v>12</v>
      </c>
      <c r="B543" s="6">
        <v>11.25</v>
      </c>
      <c r="C543" s="7" t="s">
        <v>65</v>
      </c>
      <c r="D543" s="7">
        <v>3360</v>
      </c>
      <c r="E543" s="5" t="s">
        <v>671</v>
      </c>
      <c r="G543" s="5" t="s">
        <v>672</v>
      </c>
      <c r="H543" s="8" t="s">
        <v>1771</v>
      </c>
      <c r="I543" s="5">
        <v>2007</v>
      </c>
      <c r="J543" s="5" t="s">
        <v>1364</v>
      </c>
      <c r="O543" s="11">
        <v>65200</v>
      </c>
      <c r="P543" s="11">
        <v>307600</v>
      </c>
    </row>
    <row r="544" spans="1:25" x14ac:dyDescent="0.2">
      <c r="A544" s="5">
        <v>12</v>
      </c>
      <c r="B544" s="6">
        <v>11.25</v>
      </c>
      <c r="C544" s="7" t="s">
        <v>65</v>
      </c>
      <c r="D544" s="7">
        <v>3360</v>
      </c>
      <c r="E544" s="5" t="s">
        <v>671</v>
      </c>
      <c r="G544" s="5" t="s">
        <v>672</v>
      </c>
      <c r="H544" s="8" t="s">
        <v>1772</v>
      </c>
      <c r="I544" s="5">
        <v>2012</v>
      </c>
      <c r="J544" s="5" t="s">
        <v>1293</v>
      </c>
      <c r="N544" s="10" t="s">
        <v>1773</v>
      </c>
    </row>
    <row r="545" spans="1:25" x14ac:dyDescent="0.2">
      <c r="A545" s="5">
        <v>25</v>
      </c>
      <c r="B545" s="6" t="s">
        <v>1196</v>
      </c>
      <c r="C545" s="7" t="s">
        <v>65</v>
      </c>
      <c r="D545" s="7">
        <v>3360</v>
      </c>
      <c r="E545" s="5" t="s">
        <v>671</v>
      </c>
      <c r="G545" s="5" t="s">
        <v>672</v>
      </c>
      <c r="H545" s="8" t="s">
        <v>1768</v>
      </c>
      <c r="I545" s="5">
        <v>2025</v>
      </c>
      <c r="J545" s="5" t="s">
        <v>1293</v>
      </c>
      <c r="T545" s="9">
        <v>0.27</v>
      </c>
      <c r="W545" s="5" t="s">
        <v>208</v>
      </c>
    </row>
    <row r="546" spans="1:25" x14ac:dyDescent="0.2">
      <c r="A546" s="5">
        <v>25</v>
      </c>
      <c r="B546" s="6" t="s">
        <v>1196</v>
      </c>
      <c r="C546" s="7" t="s">
        <v>65</v>
      </c>
      <c r="D546" s="7">
        <v>3360</v>
      </c>
      <c r="E546" s="5" t="s">
        <v>671</v>
      </c>
      <c r="G546" s="5" t="s">
        <v>672</v>
      </c>
      <c r="H546" s="8" t="s">
        <v>1505</v>
      </c>
      <c r="I546" s="5">
        <v>2018</v>
      </c>
      <c r="J546" s="5" t="s">
        <v>1293</v>
      </c>
      <c r="S546" s="12" t="s">
        <v>674</v>
      </c>
      <c r="Y546" s="5" t="s">
        <v>1769</v>
      </c>
    </row>
    <row r="547" spans="1:25" x14ac:dyDescent="0.2">
      <c r="A547" s="5">
        <v>25</v>
      </c>
      <c r="B547" s="6" t="s">
        <v>1196</v>
      </c>
      <c r="C547" s="7" t="s">
        <v>65</v>
      </c>
      <c r="D547" s="7">
        <v>3360</v>
      </c>
      <c r="E547" s="5" t="s">
        <v>671</v>
      </c>
      <c r="G547" s="5" t="s">
        <v>672</v>
      </c>
      <c r="H547" s="8" t="s">
        <v>1328</v>
      </c>
      <c r="I547" s="5">
        <v>2023</v>
      </c>
      <c r="J547" s="5" t="s">
        <v>1290</v>
      </c>
      <c r="K547" s="9">
        <v>1410</v>
      </c>
      <c r="L547" s="9">
        <v>5000000</v>
      </c>
      <c r="N547" s="10" t="s">
        <v>1770</v>
      </c>
      <c r="O547" s="11">
        <v>12560000</v>
      </c>
      <c r="P547" s="11">
        <v>12560000</v>
      </c>
    </row>
    <row r="548" spans="1:25" x14ac:dyDescent="0.2">
      <c r="A548" s="5">
        <v>25</v>
      </c>
      <c r="B548" s="6" t="s">
        <v>1196</v>
      </c>
      <c r="C548" s="7" t="s">
        <v>65</v>
      </c>
      <c r="D548" s="7">
        <v>3360</v>
      </c>
      <c r="E548" s="5" t="s">
        <v>671</v>
      </c>
      <c r="G548" s="5" t="s">
        <v>672</v>
      </c>
      <c r="H548" s="8" t="s">
        <v>1771</v>
      </c>
      <c r="I548" s="5">
        <v>2007</v>
      </c>
      <c r="J548" s="5" t="s">
        <v>1364</v>
      </c>
      <c r="O548" s="11">
        <v>65200</v>
      </c>
      <c r="P548" s="11">
        <v>307600</v>
      </c>
    </row>
    <row r="549" spans="1:25" x14ac:dyDescent="0.2">
      <c r="A549" s="5">
        <v>25</v>
      </c>
      <c r="B549" s="6" t="s">
        <v>1196</v>
      </c>
      <c r="C549" s="7" t="s">
        <v>65</v>
      </c>
      <c r="D549" s="7">
        <v>3360</v>
      </c>
      <c r="E549" s="5" t="s">
        <v>671</v>
      </c>
      <c r="G549" s="5" t="s">
        <v>672</v>
      </c>
      <c r="H549" s="8" t="s">
        <v>1772</v>
      </c>
      <c r="I549" s="5">
        <v>2012</v>
      </c>
      <c r="J549" s="5" t="s">
        <v>1293</v>
      </c>
      <c r="N549" s="10" t="s">
        <v>1773</v>
      </c>
    </row>
    <row r="550" spans="1:25" x14ac:dyDescent="0.2">
      <c r="A550" s="5">
        <v>7</v>
      </c>
      <c r="B550" s="6">
        <v>25.100999999999999</v>
      </c>
      <c r="C550" s="7" t="s">
        <v>65</v>
      </c>
      <c r="D550" s="7">
        <v>1850</v>
      </c>
      <c r="E550" s="5" t="s">
        <v>457</v>
      </c>
      <c r="G550" s="5" t="s">
        <v>458</v>
      </c>
      <c r="H550" s="8" t="s">
        <v>1774</v>
      </c>
      <c r="I550" s="5">
        <v>2025</v>
      </c>
      <c r="J550" s="5" t="s">
        <v>1293</v>
      </c>
      <c r="T550" s="9">
        <v>0.31</v>
      </c>
      <c r="W550" s="5" t="s">
        <v>1775</v>
      </c>
    </row>
    <row r="551" spans="1:25" x14ac:dyDescent="0.2">
      <c r="A551" s="5">
        <v>7</v>
      </c>
      <c r="B551" s="6">
        <v>25.100999999999999</v>
      </c>
      <c r="C551" s="7" t="s">
        <v>65</v>
      </c>
      <c r="D551" s="7">
        <v>1850</v>
      </c>
      <c r="E551" s="5" t="s">
        <v>457</v>
      </c>
      <c r="G551" s="5" t="s">
        <v>458</v>
      </c>
      <c r="H551" s="8" t="s">
        <v>1505</v>
      </c>
      <c r="I551" s="5">
        <v>2018</v>
      </c>
      <c r="J551" s="5" t="s">
        <v>1293</v>
      </c>
      <c r="X551" s="5" t="s">
        <v>462</v>
      </c>
      <c r="Y551" s="5" t="s">
        <v>1776</v>
      </c>
    </row>
    <row r="552" spans="1:25" x14ac:dyDescent="0.2">
      <c r="A552" s="5">
        <v>7</v>
      </c>
      <c r="B552" s="6">
        <v>25.100999999999999</v>
      </c>
      <c r="C552" s="7" t="s">
        <v>65</v>
      </c>
      <c r="D552" s="7">
        <v>1850</v>
      </c>
      <c r="E552" s="5" t="s">
        <v>457</v>
      </c>
      <c r="G552" s="5" t="s">
        <v>458</v>
      </c>
      <c r="H552" s="8" t="s">
        <v>1777</v>
      </c>
      <c r="I552" s="5">
        <v>2025</v>
      </c>
      <c r="J552" s="5" t="s">
        <v>1295</v>
      </c>
      <c r="S552" s="12" t="s">
        <v>1778</v>
      </c>
      <c r="T552" s="9">
        <v>0.31</v>
      </c>
    </row>
    <row r="553" spans="1:25" x14ac:dyDescent="0.2">
      <c r="A553" s="5">
        <v>19</v>
      </c>
      <c r="C553" s="7" t="s">
        <v>23</v>
      </c>
      <c r="D553" s="7">
        <v>15</v>
      </c>
      <c r="E553" s="5" t="s">
        <v>904</v>
      </c>
      <c r="H553" s="8" t="s">
        <v>1779</v>
      </c>
      <c r="I553" s="5">
        <v>2006</v>
      </c>
      <c r="J553" s="5" t="s">
        <v>1576</v>
      </c>
      <c r="K553" s="9">
        <v>10</v>
      </c>
      <c r="L553" s="9">
        <v>10</v>
      </c>
    </row>
    <row r="554" spans="1:25" x14ac:dyDescent="0.2">
      <c r="A554" s="5">
        <v>21</v>
      </c>
      <c r="B554" s="6" t="s">
        <v>940</v>
      </c>
      <c r="C554" s="7" t="s">
        <v>23</v>
      </c>
      <c r="D554" s="7">
        <v>2524</v>
      </c>
      <c r="E554" s="5" t="s">
        <v>1780</v>
      </c>
      <c r="H554" s="5" t="s">
        <v>1470</v>
      </c>
    </row>
    <row r="555" spans="1:25" x14ac:dyDescent="0.2">
      <c r="A555" s="5">
        <v>21</v>
      </c>
      <c r="B555" s="6" t="s">
        <v>1781</v>
      </c>
      <c r="C555" s="7" t="s">
        <v>23</v>
      </c>
      <c r="D555" s="7">
        <v>773</v>
      </c>
      <c r="E555" s="5" t="s">
        <v>1782</v>
      </c>
      <c r="H555" s="5" t="s">
        <v>1470</v>
      </c>
    </row>
    <row r="556" spans="1:25" x14ac:dyDescent="0.2">
      <c r="A556" s="5">
        <v>17</v>
      </c>
      <c r="B556" s="6" t="s">
        <v>864</v>
      </c>
      <c r="C556" s="7" t="s">
        <v>23</v>
      </c>
      <c r="D556" s="7">
        <v>776</v>
      </c>
      <c r="E556" s="5" t="s">
        <v>1783</v>
      </c>
      <c r="H556" s="5" t="s">
        <v>1470</v>
      </c>
    </row>
    <row r="557" spans="1:25" x14ac:dyDescent="0.2">
      <c r="A557" s="5">
        <v>2</v>
      </c>
      <c r="B557" s="6" t="s">
        <v>83</v>
      </c>
      <c r="C557" s="7" t="s">
        <v>23</v>
      </c>
      <c r="D557" s="7">
        <v>1000</v>
      </c>
      <c r="E557" s="5" t="s">
        <v>82</v>
      </c>
      <c r="H557" s="5" t="s">
        <v>1784</v>
      </c>
      <c r="I557" s="5">
        <v>2004</v>
      </c>
      <c r="J557" s="5" t="s">
        <v>1785</v>
      </c>
      <c r="O557" s="13"/>
      <c r="P557" s="13"/>
      <c r="Q557" s="13"/>
      <c r="W557" s="5" t="s">
        <v>84</v>
      </c>
    </row>
    <row r="558" spans="1:25" x14ac:dyDescent="0.2">
      <c r="A558" s="5">
        <v>3</v>
      </c>
      <c r="B558" s="6" t="s">
        <v>154</v>
      </c>
      <c r="C558" s="7" t="s">
        <v>23</v>
      </c>
      <c r="D558" s="7">
        <v>1000</v>
      </c>
      <c r="E558" s="5" t="s">
        <v>82</v>
      </c>
      <c r="H558" s="5" t="s">
        <v>1784</v>
      </c>
      <c r="I558" s="5">
        <v>2004</v>
      </c>
      <c r="J558" s="5" t="s">
        <v>1785</v>
      </c>
      <c r="O558" s="13"/>
      <c r="P558" s="13"/>
      <c r="Q558" s="13"/>
      <c r="W558" s="5" t="s">
        <v>84</v>
      </c>
    </row>
    <row r="559" spans="1:25" x14ac:dyDescent="0.2">
      <c r="A559" s="5">
        <v>2</v>
      </c>
      <c r="B559" s="6">
        <v>4</v>
      </c>
      <c r="C559" s="7" t="s">
        <v>23</v>
      </c>
      <c r="D559" s="7">
        <v>1073</v>
      </c>
      <c r="E559" s="5" t="s">
        <v>1786</v>
      </c>
      <c r="H559" s="5" t="s">
        <v>1470</v>
      </c>
      <c r="O559" s="13"/>
      <c r="P559" s="13"/>
      <c r="Q559" s="13"/>
    </row>
    <row r="560" spans="1:25" x14ac:dyDescent="0.2">
      <c r="A560" s="5">
        <v>12</v>
      </c>
      <c r="B560" s="6" t="s">
        <v>1787</v>
      </c>
      <c r="C560" s="7" t="s">
        <v>23</v>
      </c>
      <c r="D560" s="7">
        <v>1125</v>
      </c>
      <c r="E560" s="5" t="s">
        <v>1788</v>
      </c>
      <c r="H560" s="5" t="s">
        <v>1470</v>
      </c>
    </row>
    <row r="561" spans="1:17" x14ac:dyDescent="0.2">
      <c r="A561" s="5">
        <v>23</v>
      </c>
      <c r="B561" s="6" t="s">
        <v>1789</v>
      </c>
      <c r="C561" s="7" t="s">
        <v>23</v>
      </c>
      <c r="D561" s="7">
        <v>1129</v>
      </c>
      <c r="E561" s="5" t="s">
        <v>1790</v>
      </c>
      <c r="H561" s="5" t="s">
        <v>1470</v>
      </c>
    </row>
    <row r="562" spans="1:17" x14ac:dyDescent="0.2">
      <c r="A562" s="5">
        <v>9</v>
      </c>
      <c r="B562" s="6">
        <v>6.101</v>
      </c>
      <c r="C562" s="7" t="s">
        <v>23</v>
      </c>
      <c r="D562" s="7">
        <v>1239</v>
      </c>
      <c r="E562" s="5" t="s">
        <v>1791</v>
      </c>
      <c r="H562" s="5" t="s">
        <v>1470</v>
      </c>
    </row>
    <row r="563" spans="1:17" x14ac:dyDescent="0.2">
      <c r="A563" s="5">
        <v>23</v>
      </c>
      <c r="B563" s="6" t="s">
        <v>1054</v>
      </c>
      <c r="C563" s="7" t="s">
        <v>23</v>
      </c>
      <c r="D563" s="7">
        <v>1365</v>
      </c>
      <c r="E563" s="5" t="s">
        <v>1792</v>
      </c>
      <c r="H563" s="5" t="s">
        <v>1470</v>
      </c>
    </row>
    <row r="564" spans="1:17" x14ac:dyDescent="0.2">
      <c r="A564" s="5">
        <v>4</v>
      </c>
      <c r="C564" s="7" t="s">
        <v>23</v>
      </c>
      <c r="D564" s="5">
        <v>1717</v>
      </c>
      <c r="E564" s="5" t="s">
        <v>1793</v>
      </c>
      <c r="H564" s="5" t="s">
        <v>1470</v>
      </c>
      <c r="O564" s="13"/>
      <c r="P564" s="13"/>
      <c r="Q564" s="13"/>
    </row>
    <row r="565" spans="1:17" x14ac:dyDescent="0.2">
      <c r="A565" s="5">
        <v>2</v>
      </c>
      <c r="B565" s="6">
        <v>4</v>
      </c>
      <c r="C565" s="7" t="s">
        <v>23</v>
      </c>
      <c r="D565" s="5">
        <v>1378</v>
      </c>
      <c r="E565" s="5" t="s">
        <v>1794</v>
      </c>
      <c r="H565" s="5" t="s">
        <v>1470</v>
      </c>
      <c r="O565" s="13"/>
      <c r="P565" s="13"/>
      <c r="Q565" s="13"/>
    </row>
    <row r="566" spans="1:17" x14ac:dyDescent="0.2">
      <c r="A566" s="5">
        <v>4</v>
      </c>
      <c r="C566" s="7" t="s">
        <v>23</v>
      </c>
      <c r="D566" s="5">
        <v>1410</v>
      </c>
      <c r="E566" s="5" t="s">
        <v>1795</v>
      </c>
      <c r="H566" s="5" t="s">
        <v>1470</v>
      </c>
      <c r="O566" s="13"/>
      <c r="P566" s="13"/>
      <c r="Q566" s="13"/>
    </row>
    <row r="567" spans="1:17" x14ac:dyDescent="0.2">
      <c r="A567" s="5">
        <v>11</v>
      </c>
      <c r="B567" s="6" t="s">
        <v>1796</v>
      </c>
      <c r="C567" s="7" t="s">
        <v>23</v>
      </c>
      <c r="D567" s="7">
        <v>2492</v>
      </c>
      <c r="E567" s="5" t="s">
        <v>1797</v>
      </c>
      <c r="H567" s="5" t="s">
        <v>1470</v>
      </c>
    </row>
    <row r="568" spans="1:17" x14ac:dyDescent="0.2">
      <c r="A568" s="5">
        <v>4</v>
      </c>
      <c r="C568" s="7" t="s">
        <v>23</v>
      </c>
      <c r="D568" s="5">
        <v>1572</v>
      </c>
      <c r="E568" s="5" t="s">
        <v>1798</v>
      </c>
      <c r="H568" s="5" t="s">
        <v>1470</v>
      </c>
      <c r="O568" s="13"/>
      <c r="P568" s="13"/>
      <c r="Q568" s="13"/>
    </row>
    <row r="569" spans="1:17" x14ac:dyDescent="0.2">
      <c r="A569" s="5">
        <v>21</v>
      </c>
      <c r="B569" s="6" t="s">
        <v>940</v>
      </c>
      <c r="C569" s="7" t="s">
        <v>23</v>
      </c>
      <c r="D569" s="7">
        <v>1733</v>
      </c>
      <c r="E569" s="5" t="s">
        <v>1799</v>
      </c>
      <c r="H569" s="5" t="s">
        <v>1470</v>
      </c>
    </row>
    <row r="570" spans="1:17" x14ac:dyDescent="0.2">
      <c r="A570" s="5">
        <v>11</v>
      </c>
      <c r="B570" s="6" t="s">
        <v>1800</v>
      </c>
      <c r="C570" s="7" t="s">
        <v>23</v>
      </c>
      <c r="D570" s="7">
        <v>6452</v>
      </c>
      <c r="E570" s="5" t="s">
        <v>1801</v>
      </c>
      <c r="H570" s="5" t="s">
        <v>1470</v>
      </c>
    </row>
    <row r="571" spans="1:17" x14ac:dyDescent="0.2">
      <c r="A571" s="5">
        <v>23</v>
      </c>
      <c r="B571" s="6" t="s">
        <v>1802</v>
      </c>
      <c r="C571" s="7" t="s">
        <v>23</v>
      </c>
      <c r="D571" s="7">
        <v>3799</v>
      </c>
      <c r="E571" s="5" t="s">
        <v>1803</v>
      </c>
      <c r="H571" s="5" t="s">
        <v>1470</v>
      </c>
    </row>
    <row r="572" spans="1:17" x14ac:dyDescent="0.2">
      <c r="A572" s="5">
        <v>11</v>
      </c>
      <c r="B572" s="6" t="s">
        <v>1804</v>
      </c>
      <c r="C572" s="7" t="s">
        <v>23</v>
      </c>
      <c r="D572" s="7">
        <v>1759</v>
      </c>
      <c r="E572" s="5" t="s">
        <v>1805</v>
      </c>
      <c r="H572" s="5" t="s">
        <v>1470</v>
      </c>
    </row>
    <row r="573" spans="1:17" x14ac:dyDescent="0.2">
      <c r="A573" s="5">
        <v>23</v>
      </c>
      <c r="B573" s="6" t="s">
        <v>1789</v>
      </c>
      <c r="C573" s="7" t="s">
        <v>23</v>
      </c>
      <c r="D573" s="7">
        <v>1759</v>
      </c>
      <c r="E573" s="5" t="s">
        <v>1805</v>
      </c>
      <c r="H573" s="5" t="s">
        <v>1470</v>
      </c>
    </row>
    <row r="574" spans="1:17" x14ac:dyDescent="0.2">
      <c r="A574" s="5">
        <v>23</v>
      </c>
      <c r="B574" s="6" t="s">
        <v>1806</v>
      </c>
      <c r="C574" s="7" t="s">
        <v>23</v>
      </c>
      <c r="D574" s="7">
        <v>1773</v>
      </c>
      <c r="E574" s="5" t="s">
        <v>1807</v>
      </c>
      <c r="H574" s="5" t="s">
        <v>1470</v>
      </c>
    </row>
    <row r="575" spans="1:17" x14ac:dyDescent="0.2">
      <c r="A575" s="5">
        <v>15</v>
      </c>
      <c r="B575" s="6" t="s">
        <v>807</v>
      </c>
      <c r="C575" s="7" t="s">
        <v>23</v>
      </c>
      <c r="D575" s="7">
        <v>1777</v>
      </c>
      <c r="E575" s="5" t="s">
        <v>1808</v>
      </c>
      <c r="H575" s="5" t="s">
        <v>1470</v>
      </c>
    </row>
    <row r="576" spans="1:17" x14ac:dyDescent="0.2">
      <c r="A576" s="5">
        <v>23</v>
      </c>
      <c r="B576" s="6" t="s">
        <v>1806</v>
      </c>
      <c r="C576" s="7" t="s">
        <v>23</v>
      </c>
      <c r="D576" s="7">
        <v>1777</v>
      </c>
      <c r="E576" s="5" t="s">
        <v>1808</v>
      </c>
      <c r="H576" s="5" t="s">
        <v>1470</v>
      </c>
    </row>
    <row r="577" spans="1:25" x14ac:dyDescent="0.2">
      <c r="A577" s="5">
        <v>15</v>
      </c>
      <c r="B577" s="6" t="s">
        <v>1809</v>
      </c>
      <c r="C577" s="7" t="s">
        <v>23</v>
      </c>
      <c r="D577" s="7">
        <v>1781</v>
      </c>
      <c r="E577" s="5" t="s">
        <v>1810</v>
      </c>
      <c r="H577" s="5" t="s">
        <v>1470</v>
      </c>
    </row>
    <row r="578" spans="1:25" x14ac:dyDescent="0.2">
      <c r="A578" s="5">
        <v>17</v>
      </c>
      <c r="B578" s="7" t="s">
        <v>1811</v>
      </c>
      <c r="C578" s="5" t="s">
        <v>23</v>
      </c>
      <c r="D578" s="5">
        <v>1781</v>
      </c>
      <c r="E578" s="5" t="s">
        <v>1810</v>
      </c>
      <c r="H578" s="5" t="s">
        <v>1470</v>
      </c>
    </row>
    <row r="579" spans="1:25" x14ac:dyDescent="0.2">
      <c r="A579" s="5">
        <v>23</v>
      </c>
      <c r="C579" s="7" t="s">
        <v>23</v>
      </c>
      <c r="D579" s="7">
        <v>1781</v>
      </c>
      <c r="E579" s="5" t="s">
        <v>1810</v>
      </c>
      <c r="H579" s="5" t="s">
        <v>1470</v>
      </c>
    </row>
    <row r="580" spans="1:25" x14ac:dyDescent="0.2">
      <c r="A580" s="5">
        <v>21</v>
      </c>
      <c r="B580" s="6" t="s">
        <v>1812</v>
      </c>
      <c r="C580" s="7" t="s">
        <v>23</v>
      </c>
      <c r="D580" s="7">
        <v>1788</v>
      </c>
      <c r="E580" s="5" t="s">
        <v>1813</v>
      </c>
      <c r="H580" s="5" t="s">
        <v>1470</v>
      </c>
    </row>
    <row r="581" spans="1:25" x14ac:dyDescent="0.2">
      <c r="A581" s="5">
        <v>3</v>
      </c>
      <c r="B581" s="6" t="s">
        <v>160</v>
      </c>
      <c r="C581" s="7" t="s">
        <v>23</v>
      </c>
      <c r="D581" s="7">
        <v>1827</v>
      </c>
      <c r="E581" s="5" t="s">
        <v>191</v>
      </c>
      <c r="H581" s="5" t="s">
        <v>1814</v>
      </c>
      <c r="I581" s="5">
        <v>2014</v>
      </c>
      <c r="J581" s="5" t="s">
        <v>1295</v>
      </c>
      <c r="O581" s="13"/>
      <c r="P581" s="13"/>
      <c r="Q581" s="13"/>
      <c r="W581" s="5" t="s">
        <v>192</v>
      </c>
    </row>
    <row r="582" spans="1:25" x14ac:dyDescent="0.2">
      <c r="A582" s="5">
        <v>5</v>
      </c>
      <c r="B582" s="6" t="s">
        <v>292</v>
      </c>
      <c r="C582" s="7" t="s">
        <v>23</v>
      </c>
      <c r="D582" s="5">
        <v>1827</v>
      </c>
      <c r="E582" s="5" t="s">
        <v>191</v>
      </c>
      <c r="H582" s="5" t="s">
        <v>1470</v>
      </c>
    </row>
    <row r="583" spans="1:25" x14ac:dyDescent="0.2">
      <c r="A583" s="5">
        <v>12</v>
      </c>
      <c r="B583" s="6">
        <v>14.102</v>
      </c>
      <c r="C583" s="7" t="s">
        <v>23</v>
      </c>
      <c r="D583" s="7">
        <v>1890</v>
      </c>
      <c r="E583" s="5" t="s">
        <v>662</v>
      </c>
      <c r="H583" s="8" t="s">
        <v>1283</v>
      </c>
      <c r="I583" s="5">
        <v>2007</v>
      </c>
      <c r="J583" s="5" t="s">
        <v>1284</v>
      </c>
      <c r="T583" s="9">
        <v>7.0000000000000007E-2</v>
      </c>
    </row>
    <row r="584" spans="1:25" x14ac:dyDescent="0.2">
      <c r="A584" s="5">
        <v>22</v>
      </c>
      <c r="B584" s="6" t="s">
        <v>1815</v>
      </c>
      <c r="C584" s="7" t="s">
        <v>23</v>
      </c>
      <c r="D584" s="7">
        <v>1991</v>
      </c>
      <c r="E584" s="5" t="s">
        <v>1816</v>
      </c>
      <c r="H584" s="5" t="s">
        <v>1470</v>
      </c>
    </row>
    <row r="585" spans="1:25" x14ac:dyDescent="0.2">
      <c r="A585" s="5">
        <v>10</v>
      </c>
      <c r="B585" s="6" t="s">
        <v>573</v>
      </c>
      <c r="C585" s="7" t="s">
        <v>23</v>
      </c>
      <c r="D585" s="7">
        <v>427</v>
      </c>
      <c r="E585" s="5" t="s">
        <v>1817</v>
      </c>
      <c r="H585" s="5" t="s">
        <v>1470</v>
      </c>
    </row>
    <row r="586" spans="1:25" x14ac:dyDescent="0.2">
      <c r="A586" s="5">
        <v>5</v>
      </c>
      <c r="B586" s="6" t="s">
        <v>352</v>
      </c>
      <c r="C586" s="7" t="s">
        <v>23</v>
      </c>
      <c r="D586" s="7">
        <v>429</v>
      </c>
      <c r="E586" s="5" t="s">
        <v>351</v>
      </c>
      <c r="H586" s="14" t="s">
        <v>1818</v>
      </c>
      <c r="I586" s="5">
        <v>2023</v>
      </c>
      <c r="J586" s="5" t="s">
        <v>1819</v>
      </c>
      <c r="W586" s="5" t="s">
        <v>353</v>
      </c>
    </row>
    <row r="587" spans="1:25" x14ac:dyDescent="0.2">
      <c r="A587" s="5">
        <v>9</v>
      </c>
      <c r="B587" s="6">
        <v>101</v>
      </c>
      <c r="C587" s="7" t="s">
        <v>23</v>
      </c>
      <c r="D587" s="7">
        <v>2205</v>
      </c>
      <c r="E587" s="5" t="s">
        <v>531</v>
      </c>
      <c r="H587" s="8" t="s">
        <v>1820</v>
      </c>
      <c r="I587" s="5">
        <v>2005</v>
      </c>
      <c r="J587" s="5" t="s">
        <v>1455</v>
      </c>
      <c r="K587" s="9">
        <v>3.2</v>
      </c>
      <c r="L587" s="9">
        <v>3.2</v>
      </c>
      <c r="N587" s="10" t="s">
        <v>532</v>
      </c>
    </row>
    <row r="588" spans="1:25" x14ac:dyDescent="0.2">
      <c r="A588" s="5">
        <v>23</v>
      </c>
      <c r="B588" s="6" t="s">
        <v>1821</v>
      </c>
      <c r="C588" s="7" t="s">
        <v>23</v>
      </c>
      <c r="D588" s="7">
        <v>2398</v>
      </c>
      <c r="E588" s="5" t="s">
        <v>1822</v>
      </c>
      <c r="H588" s="5" t="s">
        <v>1470</v>
      </c>
    </row>
    <row r="589" spans="1:25" x14ac:dyDescent="0.2">
      <c r="A589" s="5">
        <v>19</v>
      </c>
      <c r="B589" s="6" t="s">
        <v>907</v>
      </c>
      <c r="C589" s="7" t="s">
        <v>23</v>
      </c>
      <c r="D589" s="7">
        <v>2298</v>
      </c>
      <c r="E589" s="5" t="s">
        <v>1823</v>
      </c>
      <c r="H589" s="5" t="s">
        <v>1470</v>
      </c>
    </row>
    <row r="590" spans="1:25" x14ac:dyDescent="0.2">
      <c r="A590" s="5">
        <v>18</v>
      </c>
      <c r="B590" s="6" t="s">
        <v>940</v>
      </c>
      <c r="C590" s="7" t="s">
        <v>23</v>
      </c>
      <c r="D590" s="7">
        <v>2310</v>
      </c>
      <c r="E590" s="5" t="s">
        <v>1824</v>
      </c>
      <c r="H590" s="5" t="s">
        <v>1470</v>
      </c>
    </row>
    <row r="591" spans="1:25" x14ac:dyDescent="0.2">
      <c r="A591" s="5">
        <v>23</v>
      </c>
      <c r="C591" s="7" t="s">
        <v>23</v>
      </c>
      <c r="D591" s="7">
        <v>2453</v>
      </c>
      <c r="E591" s="5" t="s">
        <v>1825</v>
      </c>
      <c r="H591" s="5" t="s">
        <v>1470</v>
      </c>
    </row>
    <row r="592" spans="1:25" x14ac:dyDescent="0.2">
      <c r="A592" s="5">
        <v>24</v>
      </c>
      <c r="C592" s="7" t="s">
        <v>1082</v>
      </c>
      <c r="D592" s="7">
        <v>70707</v>
      </c>
      <c r="E592" s="5" t="s">
        <v>1081</v>
      </c>
      <c r="G592" s="5" t="s">
        <v>1083</v>
      </c>
      <c r="H592" s="8" t="s">
        <v>1826</v>
      </c>
      <c r="I592" s="5">
        <v>2025</v>
      </c>
      <c r="J592" s="5" t="s">
        <v>1293</v>
      </c>
      <c r="K592" s="9">
        <v>1000</v>
      </c>
      <c r="L592" s="9">
        <v>30000</v>
      </c>
      <c r="M592" s="9">
        <f>(1000+10000)/2</f>
        <v>5500</v>
      </c>
      <c r="N592" s="10" t="s">
        <v>1827</v>
      </c>
      <c r="O592" s="11">
        <v>10000</v>
      </c>
      <c r="P592" s="11">
        <v>100000</v>
      </c>
      <c r="R592" s="12" t="s">
        <v>1085</v>
      </c>
      <c r="X592" s="5" t="s">
        <v>1828</v>
      </c>
      <c r="Y592" s="5" t="s">
        <v>1829</v>
      </c>
    </row>
    <row r="593" spans="1:25" x14ac:dyDescent="0.2">
      <c r="A593" s="5">
        <v>24</v>
      </c>
      <c r="C593" s="7" t="s">
        <v>1082</v>
      </c>
      <c r="D593" s="7">
        <v>70707</v>
      </c>
      <c r="E593" s="5" t="s">
        <v>1081</v>
      </c>
      <c r="G593" s="5" t="s">
        <v>1083</v>
      </c>
      <c r="H593" s="8" t="s">
        <v>1830</v>
      </c>
      <c r="I593" s="5">
        <v>2020</v>
      </c>
      <c r="J593" s="5" t="s">
        <v>1619</v>
      </c>
      <c r="K593" s="9">
        <v>15000</v>
      </c>
      <c r="L593" s="9">
        <v>15000</v>
      </c>
    </row>
    <row r="594" spans="1:25" x14ac:dyDescent="0.2">
      <c r="A594" s="5">
        <v>24</v>
      </c>
      <c r="C594" s="7" t="s">
        <v>1082</v>
      </c>
      <c r="D594" s="7">
        <v>70707</v>
      </c>
      <c r="E594" s="5" t="s">
        <v>1081</v>
      </c>
      <c r="G594" s="5" t="s">
        <v>1083</v>
      </c>
      <c r="H594" s="8" t="s">
        <v>1831</v>
      </c>
      <c r="I594" s="5">
        <v>2013</v>
      </c>
      <c r="J594" s="5" t="s">
        <v>1560</v>
      </c>
      <c r="O594" s="11">
        <v>910000</v>
      </c>
      <c r="P594" s="11">
        <v>17200000</v>
      </c>
    </row>
    <row r="595" spans="1:25" x14ac:dyDescent="0.2">
      <c r="A595" s="5">
        <v>24</v>
      </c>
      <c r="C595" s="7" t="s">
        <v>1082</v>
      </c>
      <c r="D595" s="7">
        <v>70708</v>
      </c>
      <c r="E595" s="5" t="s">
        <v>1088</v>
      </c>
      <c r="G595" s="5" t="s">
        <v>1089</v>
      </c>
      <c r="H595" s="8" t="s">
        <v>1832</v>
      </c>
      <c r="I595" s="5">
        <v>2025</v>
      </c>
      <c r="J595" s="5" t="s">
        <v>1293</v>
      </c>
      <c r="K595" s="9">
        <v>5000</v>
      </c>
      <c r="L595" s="9">
        <v>10000</v>
      </c>
      <c r="N595" s="10" t="s">
        <v>1090</v>
      </c>
      <c r="X595" s="5" t="s">
        <v>1091</v>
      </c>
      <c r="Y595" s="5" t="s">
        <v>1833</v>
      </c>
    </row>
    <row r="596" spans="1:25" x14ac:dyDescent="0.2">
      <c r="A596" s="5">
        <v>24</v>
      </c>
      <c r="C596" s="7" t="s">
        <v>1082</v>
      </c>
      <c r="D596" s="7">
        <v>70708</v>
      </c>
      <c r="E596" s="5" t="s">
        <v>1088</v>
      </c>
      <c r="G596" s="5" t="s">
        <v>1089</v>
      </c>
      <c r="H596" s="8" t="s">
        <v>1834</v>
      </c>
      <c r="I596" s="5">
        <v>2009</v>
      </c>
      <c r="J596" s="5" t="s">
        <v>1529</v>
      </c>
      <c r="K596" s="9">
        <v>8000</v>
      </c>
      <c r="L596" s="9">
        <v>41000</v>
      </c>
      <c r="M596" s="9">
        <v>8000</v>
      </c>
      <c r="O596" s="11">
        <v>160000</v>
      </c>
      <c r="P596" s="11">
        <v>47580000</v>
      </c>
    </row>
    <row r="597" spans="1:25" x14ac:dyDescent="0.2">
      <c r="A597" s="5">
        <v>24</v>
      </c>
      <c r="C597" s="7" t="s">
        <v>1082</v>
      </c>
      <c r="D597" s="7">
        <v>70712</v>
      </c>
      <c r="E597" s="5" t="s">
        <v>1103</v>
      </c>
      <c r="G597" s="5" t="s">
        <v>1104</v>
      </c>
      <c r="H597" s="8" t="s">
        <v>1835</v>
      </c>
      <c r="I597" s="5">
        <v>2025</v>
      </c>
      <c r="J597" s="5" t="s">
        <v>1293</v>
      </c>
      <c r="K597" s="9">
        <v>4000</v>
      </c>
      <c r="L597" s="9">
        <v>25000</v>
      </c>
      <c r="M597" s="9">
        <f>(4000+7000)/2</f>
        <v>5500</v>
      </c>
      <c r="N597" s="10" t="s">
        <v>1105</v>
      </c>
      <c r="O597" s="11">
        <v>100000</v>
      </c>
      <c r="P597" s="11">
        <v>1000000</v>
      </c>
      <c r="R597" s="12" t="s">
        <v>1106</v>
      </c>
      <c r="X597" s="5" t="s">
        <v>1107</v>
      </c>
      <c r="Y597" s="5" t="s">
        <v>1836</v>
      </c>
    </row>
    <row r="598" spans="1:25" x14ac:dyDescent="0.2">
      <c r="A598" s="5">
        <v>26</v>
      </c>
      <c r="B598" s="6" t="s">
        <v>1257</v>
      </c>
      <c r="C598" s="7" t="s">
        <v>1082</v>
      </c>
      <c r="D598" s="7">
        <v>70715</v>
      </c>
      <c r="E598" s="5" t="s">
        <v>1255</v>
      </c>
      <c r="G598" s="5" t="s">
        <v>1256</v>
      </c>
      <c r="H598" s="5" t="s">
        <v>1837</v>
      </c>
      <c r="I598" s="5">
        <v>2025</v>
      </c>
      <c r="J598" s="5" t="s">
        <v>1293</v>
      </c>
      <c r="K598" s="9">
        <v>10000</v>
      </c>
      <c r="L598" s="9">
        <v>100000</v>
      </c>
      <c r="N598" s="10" t="s">
        <v>1838</v>
      </c>
      <c r="O598" s="11">
        <v>10000</v>
      </c>
      <c r="P598" s="11">
        <v>100000</v>
      </c>
      <c r="R598" s="12" t="s">
        <v>1839</v>
      </c>
      <c r="X598" s="5" t="s">
        <v>1259</v>
      </c>
      <c r="Y598" s="5" t="s">
        <v>1840</v>
      </c>
    </row>
    <row r="599" spans="1:25" x14ac:dyDescent="0.2">
      <c r="A599" s="5">
        <v>26</v>
      </c>
      <c r="B599" s="6" t="s">
        <v>1257</v>
      </c>
      <c r="C599" s="7" t="s">
        <v>1082</v>
      </c>
      <c r="D599" s="7">
        <v>70715</v>
      </c>
      <c r="E599" s="5" t="s">
        <v>1255</v>
      </c>
      <c r="G599" s="5" t="s">
        <v>1256</v>
      </c>
      <c r="H599" s="8" t="s">
        <v>1841</v>
      </c>
      <c r="I599" s="5">
        <v>2014</v>
      </c>
      <c r="J599" s="5" t="s">
        <v>1529</v>
      </c>
      <c r="K599" s="9">
        <v>200</v>
      </c>
      <c r="L599" s="9">
        <v>12000</v>
      </c>
      <c r="M599" s="9">
        <v>200</v>
      </c>
      <c r="N599" s="10" t="s">
        <v>1842</v>
      </c>
    </row>
    <row r="600" spans="1:25" x14ac:dyDescent="0.2">
      <c r="A600" s="5">
        <v>24</v>
      </c>
      <c r="C600" s="7" t="s">
        <v>1082</v>
      </c>
      <c r="D600" s="7">
        <v>70716</v>
      </c>
      <c r="E600" s="5" t="s">
        <v>1109</v>
      </c>
      <c r="G600" s="5" t="s">
        <v>1110</v>
      </c>
      <c r="H600" s="8" t="s">
        <v>1843</v>
      </c>
      <c r="I600" s="5">
        <v>2025</v>
      </c>
      <c r="J600" s="5" t="s">
        <v>1293</v>
      </c>
      <c r="K600" s="9">
        <v>12000</v>
      </c>
      <c r="L600" s="9">
        <v>12000</v>
      </c>
      <c r="N600" s="10" t="s">
        <v>1844</v>
      </c>
      <c r="O600" s="11">
        <v>10000</v>
      </c>
      <c r="P600" s="11">
        <v>100000</v>
      </c>
      <c r="R600" s="12" t="s">
        <v>1112</v>
      </c>
      <c r="X600" s="5" t="s">
        <v>1113</v>
      </c>
      <c r="Y600" s="5" t="s">
        <v>1845</v>
      </c>
    </row>
    <row r="601" spans="1:25" x14ac:dyDescent="0.2">
      <c r="A601" s="5">
        <v>24</v>
      </c>
      <c r="C601" s="7" t="s">
        <v>1082</v>
      </c>
      <c r="D601" s="7">
        <v>70717</v>
      </c>
      <c r="E601" s="5" t="s">
        <v>1115</v>
      </c>
      <c r="G601" s="5" t="s">
        <v>1116</v>
      </c>
      <c r="H601" s="8" t="s">
        <v>1846</v>
      </c>
      <c r="I601" s="5">
        <v>2025</v>
      </c>
      <c r="J601" s="5" t="s">
        <v>1293</v>
      </c>
      <c r="K601" s="9">
        <v>20000</v>
      </c>
      <c r="L601" s="9">
        <v>100000</v>
      </c>
      <c r="N601" s="10" t="s">
        <v>1117</v>
      </c>
      <c r="O601" s="11">
        <v>10000</v>
      </c>
      <c r="P601" s="11">
        <v>100000</v>
      </c>
      <c r="R601" s="12" t="s">
        <v>1847</v>
      </c>
      <c r="X601" s="5" t="s">
        <v>1848</v>
      </c>
      <c r="Y601" s="5" t="s">
        <v>1849</v>
      </c>
    </row>
    <row r="602" spans="1:25" x14ac:dyDescent="0.2">
      <c r="A602" s="5">
        <v>24</v>
      </c>
      <c r="C602" s="7" t="s">
        <v>1082</v>
      </c>
      <c r="D602" s="7">
        <v>70717</v>
      </c>
      <c r="E602" s="5" t="s">
        <v>1115</v>
      </c>
      <c r="G602" s="5" t="s">
        <v>1116</v>
      </c>
      <c r="H602" s="8" t="s">
        <v>1850</v>
      </c>
      <c r="I602" s="5">
        <v>1998</v>
      </c>
      <c r="J602" s="5" t="s">
        <v>1295</v>
      </c>
      <c r="K602" s="9">
        <v>34000</v>
      </c>
      <c r="L602" s="9">
        <v>34000</v>
      </c>
    </row>
    <row r="603" spans="1:25" x14ac:dyDescent="0.2">
      <c r="A603" s="5">
        <v>24</v>
      </c>
      <c r="C603" s="7" t="s">
        <v>1082</v>
      </c>
      <c r="D603" s="7">
        <v>70717</v>
      </c>
      <c r="E603" s="5" t="s">
        <v>1115</v>
      </c>
      <c r="G603" s="5" t="s">
        <v>1116</v>
      </c>
      <c r="H603" s="8" t="s">
        <v>1851</v>
      </c>
      <c r="I603" s="5">
        <v>2004</v>
      </c>
      <c r="J603" s="5" t="s">
        <v>1407</v>
      </c>
      <c r="K603" s="9">
        <v>310</v>
      </c>
      <c r="L603" s="9">
        <v>15000</v>
      </c>
      <c r="M603" s="9">
        <v>3200</v>
      </c>
      <c r="O603" s="11">
        <v>777300000</v>
      </c>
      <c r="P603" s="11">
        <v>777300000</v>
      </c>
    </row>
    <row r="604" spans="1:25" x14ac:dyDescent="0.2">
      <c r="A604" s="5">
        <v>24</v>
      </c>
      <c r="C604" s="7" t="s">
        <v>1082</v>
      </c>
      <c r="D604" s="7">
        <v>70728</v>
      </c>
      <c r="E604" s="5" t="s">
        <v>1120</v>
      </c>
      <c r="G604" s="5" t="s">
        <v>1121</v>
      </c>
      <c r="H604" s="8" t="s">
        <v>1852</v>
      </c>
      <c r="I604" s="5">
        <v>2025</v>
      </c>
      <c r="J604" s="5" t="s">
        <v>1293</v>
      </c>
      <c r="N604" s="10" t="s">
        <v>1122</v>
      </c>
      <c r="O604" s="11">
        <v>100000</v>
      </c>
      <c r="P604" s="11">
        <v>1000000</v>
      </c>
      <c r="R604" s="12" t="s">
        <v>1123</v>
      </c>
      <c r="X604" s="5" t="s">
        <v>1124</v>
      </c>
      <c r="Y604" s="5" t="s">
        <v>1853</v>
      </c>
    </row>
    <row r="605" spans="1:25" x14ac:dyDescent="0.2">
      <c r="A605" s="5">
        <v>24</v>
      </c>
      <c r="C605" s="7" t="s">
        <v>1082</v>
      </c>
      <c r="D605" s="7">
        <v>70730</v>
      </c>
      <c r="E605" s="5" t="s">
        <v>1126</v>
      </c>
      <c r="G605" s="5" t="s">
        <v>1127</v>
      </c>
      <c r="H605" s="8" t="s">
        <v>1854</v>
      </c>
      <c r="I605" s="5">
        <v>2025</v>
      </c>
      <c r="J605" s="5" t="s">
        <v>1293</v>
      </c>
      <c r="K605" s="9">
        <v>1440</v>
      </c>
      <c r="L605" s="9">
        <v>20000</v>
      </c>
      <c r="M605" s="9">
        <v>1440</v>
      </c>
      <c r="N605" s="10" t="s">
        <v>1855</v>
      </c>
      <c r="O605" s="11">
        <v>100000</v>
      </c>
      <c r="P605" s="11">
        <v>1000000</v>
      </c>
      <c r="R605" s="12" t="s">
        <v>1129</v>
      </c>
      <c r="X605" s="5" t="s">
        <v>1124</v>
      </c>
      <c r="Y605" s="5" t="s">
        <v>1853</v>
      </c>
    </row>
    <row r="606" spans="1:25" x14ac:dyDescent="0.2">
      <c r="A606" s="5">
        <v>24</v>
      </c>
      <c r="C606" s="7" t="s">
        <v>1082</v>
      </c>
      <c r="D606" s="7">
        <v>70730</v>
      </c>
      <c r="E606" s="5" t="s">
        <v>1126</v>
      </c>
      <c r="G606" s="5" t="s">
        <v>1127</v>
      </c>
      <c r="H606" s="8" t="s">
        <v>1856</v>
      </c>
      <c r="I606" s="5">
        <v>2006</v>
      </c>
      <c r="J606" s="5" t="s">
        <v>1529</v>
      </c>
    </row>
    <row r="607" spans="1:25" x14ac:dyDescent="0.2">
      <c r="A607" s="5">
        <v>24</v>
      </c>
      <c r="C607" s="7" t="s">
        <v>1082</v>
      </c>
      <c r="D607" s="7">
        <v>70730</v>
      </c>
      <c r="E607" s="5" t="s">
        <v>1126</v>
      </c>
      <c r="G607" s="5" t="s">
        <v>1127</v>
      </c>
      <c r="H607" s="8" t="s">
        <v>1857</v>
      </c>
      <c r="I607" s="5">
        <v>2006</v>
      </c>
      <c r="J607" s="5" t="s">
        <v>1529</v>
      </c>
      <c r="K607" s="9">
        <v>1300</v>
      </c>
      <c r="L607" s="9">
        <v>2200</v>
      </c>
    </row>
    <row r="608" spans="1:25" x14ac:dyDescent="0.2">
      <c r="A608" s="5">
        <v>24</v>
      </c>
      <c r="C608" s="7" t="s">
        <v>1082</v>
      </c>
      <c r="D608" s="7">
        <v>70737</v>
      </c>
      <c r="E608" s="5" t="s">
        <v>1131</v>
      </c>
      <c r="G608" s="5" t="s">
        <v>1132</v>
      </c>
      <c r="H608" s="8" t="s">
        <v>1857</v>
      </c>
      <c r="I608" s="5">
        <v>2006</v>
      </c>
      <c r="J608" s="5" t="s">
        <v>1529</v>
      </c>
      <c r="K608" s="9">
        <v>1700</v>
      </c>
      <c r="L608" s="9">
        <v>2100</v>
      </c>
    </row>
    <row r="609" spans="1:25" x14ac:dyDescent="0.2">
      <c r="A609" s="5">
        <v>24</v>
      </c>
      <c r="C609" s="7" t="s">
        <v>1082</v>
      </c>
      <c r="D609" s="7">
        <v>70737</v>
      </c>
      <c r="E609" s="5" t="s">
        <v>1131</v>
      </c>
      <c r="G609" s="5" t="s">
        <v>1132</v>
      </c>
      <c r="H609" s="8" t="s">
        <v>1858</v>
      </c>
      <c r="I609" s="5">
        <v>2025</v>
      </c>
      <c r="J609" s="5" t="s">
        <v>1293</v>
      </c>
      <c r="K609" s="9">
        <v>1000</v>
      </c>
      <c r="L609" s="9">
        <v>100000</v>
      </c>
      <c r="N609" s="10" t="s">
        <v>1133</v>
      </c>
      <c r="O609" s="11">
        <v>100000</v>
      </c>
      <c r="P609" s="11">
        <v>1000000</v>
      </c>
      <c r="R609" s="12" t="s">
        <v>1123</v>
      </c>
      <c r="X609" s="5" t="s">
        <v>1859</v>
      </c>
      <c r="Y609" s="5" t="s">
        <v>1860</v>
      </c>
    </row>
    <row r="610" spans="1:25" x14ac:dyDescent="0.2">
      <c r="A610" s="5">
        <v>24</v>
      </c>
      <c r="B610" s="6" t="s">
        <v>549</v>
      </c>
      <c r="C610" s="7" t="s">
        <v>1082</v>
      </c>
      <c r="D610" s="7">
        <v>70732</v>
      </c>
      <c r="E610" s="5" t="s">
        <v>1136</v>
      </c>
      <c r="G610" s="5" t="s">
        <v>1137</v>
      </c>
      <c r="H610" s="8" t="s">
        <v>1861</v>
      </c>
      <c r="I610" s="5">
        <v>2025</v>
      </c>
      <c r="J610" s="5" t="s">
        <v>1293</v>
      </c>
      <c r="K610" s="9">
        <v>10000</v>
      </c>
      <c r="L610" s="9">
        <v>10000</v>
      </c>
      <c r="N610" s="10" t="s">
        <v>1862</v>
      </c>
      <c r="O610" s="11">
        <v>10000</v>
      </c>
      <c r="P610" s="11">
        <v>100000</v>
      </c>
      <c r="R610" s="12" t="s">
        <v>1139</v>
      </c>
      <c r="X610" s="5" t="s">
        <v>1140</v>
      </c>
      <c r="Y610" s="5" t="s">
        <v>1863</v>
      </c>
    </row>
    <row r="611" spans="1:25" x14ac:dyDescent="0.2">
      <c r="A611" s="5">
        <v>24</v>
      </c>
      <c r="B611" s="6" t="s">
        <v>549</v>
      </c>
      <c r="C611" s="7" t="s">
        <v>1082</v>
      </c>
      <c r="D611" s="7">
        <v>70732</v>
      </c>
      <c r="E611" s="5" t="s">
        <v>1136</v>
      </c>
      <c r="G611" s="5" t="s">
        <v>1137</v>
      </c>
      <c r="H611" s="8" t="s">
        <v>1864</v>
      </c>
      <c r="I611" s="5">
        <v>2013</v>
      </c>
      <c r="J611" s="5" t="s">
        <v>1293</v>
      </c>
      <c r="O611" s="11">
        <v>52000</v>
      </c>
      <c r="P611" s="11">
        <v>1032000</v>
      </c>
      <c r="Q611" s="11">
        <v>518000</v>
      </c>
    </row>
    <row r="612" spans="1:25" x14ac:dyDescent="0.2">
      <c r="A612" s="5">
        <v>24</v>
      </c>
      <c r="C612" s="7" t="s">
        <v>1082</v>
      </c>
      <c r="D612" s="7">
        <v>70733</v>
      </c>
      <c r="E612" s="5" t="s">
        <v>1142</v>
      </c>
      <c r="G612" s="5" t="s">
        <v>1143</v>
      </c>
      <c r="H612" s="8" t="s">
        <v>1865</v>
      </c>
      <c r="I612" s="5">
        <v>2025</v>
      </c>
      <c r="J612" s="5" t="s">
        <v>1293</v>
      </c>
      <c r="K612" s="9">
        <v>5000</v>
      </c>
      <c r="L612" s="9">
        <v>5000</v>
      </c>
      <c r="N612" s="10" t="s">
        <v>1144</v>
      </c>
      <c r="O612" s="11">
        <v>100000</v>
      </c>
      <c r="P612" s="11">
        <v>1000000</v>
      </c>
      <c r="R612" s="12" t="s">
        <v>1866</v>
      </c>
      <c r="X612" s="5" t="s">
        <v>1145</v>
      </c>
      <c r="Y612" s="5" t="s">
        <v>1867</v>
      </c>
    </row>
    <row r="613" spans="1:25" x14ac:dyDescent="0.2">
      <c r="A613" s="5">
        <v>24</v>
      </c>
      <c r="C613" s="7" t="s">
        <v>1082</v>
      </c>
      <c r="D613" s="7">
        <v>70733</v>
      </c>
      <c r="E613" s="5" t="s">
        <v>1142</v>
      </c>
      <c r="G613" s="5" t="s">
        <v>1143</v>
      </c>
      <c r="H613" s="8" t="s">
        <v>1864</v>
      </c>
      <c r="I613" s="5">
        <v>2013</v>
      </c>
      <c r="J613" s="5" t="s">
        <v>1293</v>
      </c>
      <c r="O613" s="11">
        <v>129000</v>
      </c>
      <c r="P613" s="11">
        <v>8040000</v>
      </c>
      <c r="Q613" s="11">
        <v>2955000</v>
      </c>
    </row>
    <row r="614" spans="1:25" x14ac:dyDescent="0.2">
      <c r="A614" s="5">
        <v>24</v>
      </c>
      <c r="C614" s="7" t="s">
        <v>1082</v>
      </c>
      <c r="D614" s="7">
        <v>70833</v>
      </c>
      <c r="E614" s="5" t="s">
        <v>1147</v>
      </c>
      <c r="G614" s="5" t="s">
        <v>1148</v>
      </c>
      <c r="H614" s="8" t="s">
        <v>1868</v>
      </c>
      <c r="I614" s="5">
        <v>2025</v>
      </c>
      <c r="J614" s="5" t="s">
        <v>1293</v>
      </c>
      <c r="K614" s="9">
        <v>1000</v>
      </c>
      <c r="L614" s="9">
        <v>6000</v>
      </c>
      <c r="N614" s="10" t="s">
        <v>1149</v>
      </c>
      <c r="O614" s="11">
        <v>10000</v>
      </c>
      <c r="P614" s="11">
        <v>100000</v>
      </c>
      <c r="R614" s="12" t="s">
        <v>1085</v>
      </c>
      <c r="X614" s="5" t="s">
        <v>1869</v>
      </c>
      <c r="Y614" s="5" t="s">
        <v>1870</v>
      </c>
    </row>
    <row r="615" spans="1:25" x14ac:dyDescent="0.2">
      <c r="A615" s="5">
        <v>24</v>
      </c>
      <c r="C615" s="7" t="s">
        <v>1082</v>
      </c>
      <c r="D615" s="7">
        <v>70833</v>
      </c>
      <c r="E615" s="5" t="s">
        <v>1147</v>
      </c>
      <c r="G615" s="5" t="s">
        <v>1148</v>
      </c>
      <c r="H615" s="8" t="s">
        <v>1871</v>
      </c>
      <c r="I615" s="5">
        <v>2011</v>
      </c>
      <c r="J615" s="5" t="s">
        <v>1407</v>
      </c>
      <c r="K615" s="9">
        <v>260</v>
      </c>
      <c r="L615" s="9">
        <v>2265</v>
      </c>
      <c r="M615" s="9">
        <v>1068</v>
      </c>
      <c r="O615" s="11">
        <v>10000000</v>
      </c>
      <c r="P615" s="11">
        <v>10000000</v>
      </c>
    </row>
    <row r="616" spans="1:25" x14ac:dyDescent="0.2">
      <c r="A616" s="5">
        <v>24</v>
      </c>
      <c r="C616" s="7" t="s">
        <v>1082</v>
      </c>
      <c r="D616" s="7">
        <v>70833</v>
      </c>
      <c r="E616" s="5" t="s">
        <v>1147</v>
      </c>
      <c r="G616" s="5" t="s">
        <v>1148</v>
      </c>
      <c r="H616" s="8" t="s">
        <v>1864</v>
      </c>
      <c r="I616" s="5">
        <v>2013</v>
      </c>
      <c r="J616" s="5" t="s">
        <v>1293</v>
      </c>
      <c r="O616" s="11">
        <v>640000</v>
      </c>
      <c r="P616" s="11">
        <v>7970000</v>
      </c>
      <c r="Q616" s="11">
        <v>2395000</v>
      </c>
    </row>
    <row r="617" spans="1:25" x14ac:dyDescent="0.2">
      <c r="A617" s="5">
        <v>24</v>
      </c>
      <c r="C617" s="7" t="s">
        <v>1082</v>
      </c>
      <c r="D617" s="7">
        <v>70700</v>
      </c>
      <c r="E617" s="5" t="s">
        <v>1152</v>
      </c>
      <c r="G617" s="5" t="s">
        <v>1153</v>
      </c>
      <c r="H617" s="8" t="s">
        <v>1872</v>
      </c>
      <c r="I617" s="5">
        <v>2025</v>
      </c>
      <c r="J617" s="5" t="s">
        <v>1293</v>
      </c>
      <c r="K617" s="9">
        <v>5000</v>
      </c>
      <c r="L617" s="9">
        <v>24000</v>
      </c>
      <c r="N617" s="10" t="s">
        <v>1154</v>
      </c>
      <c r="O617" s="11">
        <v>100000</v>
      </c>
      <c r="P617" s="11">
        <v>500000</v>
      </c>
      <c r="R617" s="12" t="s">
        <v>1873</v>
      </c>
      <c r="X617" s="5" t="s">
        <v>1874</v>
      </c>
      <c r="Y617" s="5" t="s">
        <v>1875</v>
      </c>
    </row>
    <row r="618" spans="1:25" x14ac:dyDescent="0.2">
      <c r="A618" s="5">
        <v>24</v>
      </c>
      <c r="C618" s="7" t="s">
        <v>1082</v>
      </c>
      <c r="D618" s="7">
        <v>70700</v>
      </c>
      <c r="E618" s="5" t="s">
        <v>1152</v>
      </c>
      <c r="G618" s="5" t="s">
        <v>1153</v>
      </c>
      <c r="H618" s="8" t="s">
        <v>1876</v>
      </c>
      <c r="I618" s="5">
        <v>2013</v>
      </c>
      <c r="J618" s="5" t="s">
        <v>1295</v>
      </c>
      <c r="O618" s="11">
        <v>3050000</v>
      </c>
      <c r="P618" s="11">
        <v>59510000</v>
      </c>
      <c r="R618" s="12" t="s">
        <v>1877</v>
      </c>
    </row>
    <row r="619" spans="1:25" x14ac:dyDescent="0.2">
      <c r="A619" s="5">
        <v>24</v>
      </c>
      <c r="B619" s="6" t="s">
        <v>549</v>
      </c>
      <c r="C619" s="7" t="s">
        <v>1082</v>
      </c>
      <c r="D619" s="7">
        <v>70701</v>
      </c>
      <c r="E619" s="5" t="s">
        <v>1158</v>
      </c>
      <c r="G619" s="5" t="s">
        <v>1159</v>
      </c>
      <c r="H619" s="8" t="s">
        <v>1878</v>
      </c>
      <c r="I619" s="5">
        <v>2025</v>
      </c>
      <c r="J619" s="5" t="s">
        <v>1293</v>
      </c>
      <c r="K619" s="9">
        <v>2500</v>
      </c>
      <c r="L619" s="9">
        <v>20000</v>
      </c>
      <c r="N619" s="10" t="s">
        <v>1879</v>
      </c>
      <c r="O619" s="11">
        <v>100000</v>
      </c>
      <c r="P619" s="11">
        <v>500000</v>
      </c>
      <c r="R619" s="12" t="s">
        <v>1880</v>
      </c>
      <c r="X619" s="5" t="s">
        <v>1881</v>
      </c>
      <c r="Y619" s="5" t="s">
        <v>1882</v>
      </c>
    </row>
    <row r="620" spans="1:25" x14ac:dyDescent="0.2">
      <c r="A620" s="5">
        <v>24</v>
      </c>
      <c r="B620" s="6" t="s">
        <v>549</v>
      </c>
      <c r="C620" s="7" t="s">
        <v>1082</v>
      </c>
      <c r="D620" s="7">
        <v>70701</v>
      </c>
      <c r="E620" s="5" t="s">
        <v>1158</v>
      </c>
      <c r="G620" s="5" t="s">
        <v>1159</v>
      </c>
      <c r="H620" s="8" t="s">
        <v>1883</v>
      </c>
      <c r="I620" s="5">
        <v>2016</v>
      </c>
      <c r="J620" s="5" t="s">
        <v>1884</v>
      </c>
      <c r="K620" s="9">
        <v>2000</v>
      </c>
      <c r="L620" s="9">
        <v>20000</v>
      </c>
      <c r="N620" s="10" t="s">
        <v>1885</v>
      </c>
    </row>
    <row r="621" spans="1:25" x14ac:dyDescent="0.2">
      <c r="A621" s="5">
        <v>24</v>
      </c>
      <c r="B621" s="6" t="s">
        <v>549</v>
      </c>
      <c r="C621" s="7" t="s">
        <v>1082</v>
      </c>
      <c r="D621" s="7">
        <v>70701</v>
      </c>
      <c r="E621" s="5" t="s">
        <v>1158</v>
      </c>
      <c r="G621" s="5" t="s">
        <v>1159</v>
      </c>
      <c r="H621" s="8" t="s">
        <v>1886</v>
      </c>
      <c r="I621" s="5">
        <v>2008</v>
      </c>
      <c r="J621" s="5" t="s">
        <v>1295</v>
      </c>
      <c r="O621" s="11">
        <v>68000</v>
      </c>
      <c r="P621" s="11">
        <v>627000</v>
      </c>
    </row>
    <row r="622" spans="1:25" x14ac:dyDescent="0.2">
      <c r="A622" s="5">
        <v>24</v>
      </c>
      <c r="B622" s="6" t="s">
        <v>549</v>
      </c>
      <c r="C622" s="7" t="s">
        <v>1082</v>
      </c>
      <c r="D622" s="7">
        <v>70701</v>
      </c>
      <c r="E622" s="5" t="s">
        <v>1158</v>
      </c>
      <c r="G622" s="5" t="s">
        <v>1159</v>
      </c>
      <c r="H622" s="8" t="s">
        <v>1887</v>
      </c>
      <c r="I622" s="5">
        <v>2016</v>
      </c>
      <c r="J622" s="5" t="s">
        <v>1529</v>
      </c>
      <c r="K622" s="9">
        <v>2200</v>
      </c>
      <c r="L622" s="9">
        <v>4600</v>
      </c>
      <c r="O622" s="11">
        <v>358100</v>
      </c>
      <c r="P622" s="11">
        <v>6249900</v>
      </c>
      <c r="Q622" s="11">
        <v>2776000</v>
      </c>
    </row>
    <row r="623" spans="1:25" x14ac:dyDescent="0.2">
      <c r="A623" s="5">
        <v>25</v>
      </c>
      <c r="B623" s="6" t="s">
        <v>1221</v>
      </c>
      <c r="C623" s="7" t="s">
        <v>1082</v>
      </c>
      <c r="D623" s="7">
        <v>70701</v>
      </c>
      <c r="E623" s="5" t="s">
        <v>1158</v>
      </c>
      <c r="G623" s="5" t="s">
        <v>1159</v>
      </c>
      <c r="H623" s="8" t="s">
        <v>1878</v>
      </c>
      <c r="I623" s="5">
        <v>2025</v>
      </c>
      <c r="J623" s="5" t="s">
        <v>1293</v>
      </c>
      <c r="K623" s="9">
        <v>2500</v>
      </c>
      <c r="L623" s="9">
        <v>20000</v>
      </c>
      <c r="N623" s="10" t="s">
        <v>1879</v>
      </c>
      <c r="O623" s="11">
        <v>100000</v>
      </c>
      <c r="P623" s="11">
        <v>500000</v>
      </c>
      <c r="R623" s="12" t="s">
        <v>1880</v>
      </c>
      <c r="X623" s="5" t="s">
        <v>1881</v>
      </c>
      <c r="Y623" s="5" t="s">
        <v>1882</v>
      </c>
    </row>
    <row r="624" spans="1:25" x14ac:dyDescent="0.2">
      <c r="A624" s="5">
        <v>25</v>
      </c>
      <c r="B624" s="6" t="s">
        <v>1221</v>
      </c>
      <c r="C624" s="7" t="s">
        <v>1082</v>
      </c>
      <c r="D624" s="7">
        <v>70701</v>
      </c>
      <c r="E624" s="5" t="s">
        <v>1158</v>
      </c>
      <c r="G624" s="5" t="s">
        <v>1159</v>
      </c>
      <c r="H624" s="8" t="s">
        <v>1883</v>
      </c>
      <c r="I624" s="5">
        <v>2016</v>
      </c>
      <c r="J624" s="5" t="s">
        <v>1884</v>
      </c>
      <c r="K624" s="9">
        <v>2000</v>
      </c>
      <c r="L624" s="9">
        <v>20000</v>
      </c>
      <c r="N624" s="10" t="s">
        <v>1885</v>
      </c>
    </row>
    <row r="625" spans="1:25" x14ac:dyDescent="0.2">
      <c r="A625" s="5">
        <v>25</v>
      </c>
      <c r="B625" s="6" t="s">
        <v>1221</v>
      </c>
      <c r="C625" s="7" t="s">
        <v>1082</v>
      </c>
      <c r="D625" s="7">
        <v>70701</v>
      </c>
      <c r="E625" s="5" t="s">
        <v>1158</v>
      </c>
      <c r="G625" s="5" t="s">
        <v>1159</v>
      </c>
      <c r="H625" s="8" t="s">
        <v>1886</v>
      </c>
      <c r="I625" s="5">
        <v>2008</v>
      </c>
      <c r="J625" s="5" t="s">
        <v>1295</v>
      </c>
      <c r="O625" s="11">
        <v>68000</v>
      </c>
      <c r="P625" s="11">
        <v>627000</v>
      </c>
    </row>
    <row r="626" spans="1:25" x14ac:dyDescent="0.2">
      <c r="A626" s="5">
        <v>25</v>
      </c>
      <c r="B626" s="6" t="s">
        <v>1221</v>
      </c>
      <c r="C626" s="7" t="s">
        <v>1082</v>
      </c>
      <c r="D626" s="7">
        <v>70701</v>
      </c>
      <c r="E626" s="5" t="s">
        <v>1158</v>
      </c>
      <c r="G626" s="5" t="s">
        <v>1159</v>
      </c>
      <c r="H626" s="8" t="s">
        <v>1887</v>
      </c>
      <c r="I626" s="5">
        <v>2016</v>
      </c>
      <c r="J626" s="5" t="s">
        <v>1529</v>
      </c>
      <c r="K626" s="9">
        <v>2200</v>
      </c>
      <c r="L626" s="9">
        <v>4600</v>
      </c>
      <c r="O626" s="11">
        <v>358100</v>
      </c>
      <c r="P626" s="11">
        <v>6249900</v>
      </c>
      <c r="Q626" s="11">
        <v>2776000</v>
      </c>
    </row>
    <row r="627" spans="1:25" x14ac:dyDescent="0.2">
      <c r="A627" s="5">
        <v>24</v>
      </c>
      <c r="C627" s="7" t="s">
        <v>1082</v>
      </c>
      <c r="D627" s="7">
        <v>70736</v>
      </c>
      <c r="E627" s="5" t="s">
        <v>1169</v>
      </c>
      <c r="G627" s="5" t="s">
        <v>1170</v>
      </c>
      <c r="H627" s="8" t="s">
        <v>1854</v>
      </c>
      <c r="I627" s="5">
        <v>2025</v>
      </c>
      <c r="J627" s="5" t="s">
        <v>1293</v>
      </c>
      <c r="K627" s="9">
        <v>20000</v>
      </c>
      <c r="L627" s="9">
        <v>20000</v>
      </c>
      <c r="N627" s="10" t="s">
        <v>1171</v>
      </c>
      <c r="O627" s="11">
        <v>100000</v>
      </c>
      <c r="P627" s="11">
        <v>1000000</v>
      </c>
      <c r="R627" s="12" t="s">
        <v>1129</v>
      </c>
      <c r="X627" s="5" t="s">
        <v>1124</v>
      </c>
      <c r="Y627" s="5" t="s">
        <v>1853</v>
      </c>
    </row>
    <row r="628" spans="1:25" x14ac:dyDescent="0.2">
      <c r="A628" s="5">
        <v>24</v>
      </c>
      <c r="C628" s="7" t="s">
        <v>1082</v>
      </c>
      <c r="D628" s="7">
        <v>70736</v>
      </c>
      <c r="E628" s="5" t="s">
        <v>1169</v>
      </c>
      <c r="G628" s="5" t="s">
        <v>1170</v>
      </c>
      <c r="H628" s="8" t="s">
        <v>1888</v>
      </c>
      <c r="I628" s="5">
        <v>2007</v>
      </c>
      <c r="J628" s="5" t="s">
        <v>1293</v>
      </c>
      <c r="K628" s="9">
        <v>2200</v>
      </c>
      <c r="L628" s="9">
        <v>17800</v>
      </c>
      <c r="M628" s="9">
        <f>(2200+5200)/2</f>
        <v>3700</v>
      </c>
      <c r="O628" s="11">
        <v>2400000</v>
      </c>
      <c r="P628" s="11">
        <v>83600000</v>
      </c>
    </row>
    <row r="629" spans="1:25" x14ac:dyDescent="0.2">
      <c r="A629" s="5">
        <v>16</v>
      </c>
      <c r="B629" s="6" t="s">
        <v>713</v>
      </c>
      <c r="C629" s="7" t="s">
        <v>471</v>
      </c>
      <c r="D629" s="7">
        <v>22967</v>
      </c>
      <c r="E629" s="5" t="s">
        <v>1889</v>
      </c>
      <c r="H629" s="5" t="s">
        <v>1470</v>
      </c>
    </row>
    <row r="630" spans="1:25" x14ac:dyDescent="0.2">
      <c r="A630" s="5">
        <v>8</v>
      </c>
      <c r="B630" s="6">
        <v>101</v>
      </c>
      <c r="C630" s="7" t="s">
        <v>471</v>
      </c>
      <c r="D630" s="7">
        <v>22807</v>
      </c>
      <c r="E630" s="5" t="s">
        <v>1890</v>
      </c>
      <c r="H630" s="5" t="s">
        <v>1470</v>
      </c>
    </row>
    <row r="631" spans="1:25" x14ac:dyDescent="0.2">
      <c r="A631" s="5">
        <v>12</v>
      </c>
      <c r="C631" s="7" t="s">
        <v>471</v>
      </c>
      <c r="D631" s="7">
        <v>21366</v>
      </c>
      <c r="E631" s="5" t="s">
        <v>1891</v>
      </c>
      <c r="H631" s="5" t="s">
        <v>1470</v>
      </c>
    </row>
    <row r="632" spans="1:25" x14ac:dyDescent="0.2">
      <c r="A632" s="5">
        <v>11</v>
      </c>
      <c r="C632" s="7" t="s">
        <v>471</v>
      </c>
      <c r="D632" s="7">
        <v>21379</v>
      </c>
      <c r="E632" s="5" t="s">
        <v>1892</v>
      </c>
      <c r="H632" s="5" t="s">
        <v>1470</v>
      </c>
    </row>
    <row r="633" spans="1:25" x14ac:dyDescent="0.2">
      <c r="A633" s="5">
        <v>11</v>
      </c>
      <c r="C633" s="7" t="s">
        <v>471</v>
      </c>
      <c r="D633" s="7">
        <v>21326</v>
      </c>
      <c r="E633" s="5" t="s">
        <v>1893</v>
      </c>
      <c r="H633" s="5" t="s">
        <v>1470</v>
      </c>
    </row>
    <row r="634" spans="1:25" x14ac:dyDescent="0.2">
      <c r="A634" s="5">
        <v>11</v>
      </c>
      <c r="C634" s="7" t="s">
        <v>471</v>
      </c>
      <c r="D634" s="7">
        <v>21342</v>
      </c>
      <c r="E634" s="5" t="s">
        <v>1894</v>
      </c>
      <c r="H634" s="5" t="s">
        <v>1470</v>
      </c>
    </row>
    <row r="635" spans="1:25" x14ac:dyDescent="0.2">
      <c r="A635" s="5">
        <v>19</v>
      </c>
      <c r="C635" s="7" t="s">
        <v>471</v>
      </c>
      <c r="D635" s="7">
        <v>21322</v>
      </c>
      <c r="E635" s="5" t="s">
        <v>1895</v>
      </c>
      <c r="H635" s="5" t="s">
        <v>1470</v>
      </c>
    </row>
    <row r="636" spans="1:25" x14ac:dyDescent="0.2">
      <c r="A636" s="5">
        <v>16</v>
      </c>
      <c r="B636" s="6" t="s">
        <v>713</v>
      </c>
      <c r="C636" s="7" t="s">
        <v>471</v>
      </c>
      <c r="D636" s="7">
        <v>22878</v>
      </c>
      <c r="E636" s="5" t="s">
        <v>823</v>
      </c>
      <c r="H636" s="8" t="s">
        <v>1896</v>
      </c>
      <c r="I636" s="5">
        <v>2025</v>
      </c>
      <c r="J636" s="5" t="s">
        <v>1295</v>
      </c>
      <c r="N636" s="10" t="s">
        <v>824</v>
      </c>
      <c r="T636" s="9">
        <v>5.5E-2</v>
      </c>
    </row>
    <row r="637" spans="1:25" x14ac:dyDescent="0.2">
      <c r="A637" s="5">
        <v>16</v>
      </c>
      <c r="B637" s="6" t="s">
        <v>713</v>
      </c>
      <c r="C637" s="7" t="s">
        <v>471</v>
      </c>
      <c r="D637" s="7">
        <v>22878</v>
      </c>
      <c r="E637" s="5" t="s">
        <v>823</v>
      </c>
      <c r="H637" s="8" t="s">
        <v>1897</v>
      </c>
      <c r="I637" s="5">
        <v>2018</v>
      </c>
      <c r="J637" s="5" t="s">
        <v>1898</v>
      </c>
      <c r="K637" s="9">
        <v>1080</v>
      </c>
      <c r="L637" s="9">
        <v>2200</v>
      </c>
      <c r="M637" s="9">
        <f>(1080+1498)/2</f>
        <v>1289</v>
      </c>
    </row>
    <row r="638" spans="1:25" x14ac:dyDescent="0.2">
      <c r="A638" s="5">
        <v>16</v>
      </c>
      <c r="B638" s="6" t="s">
        <v>713</v>
      </c>
      <c r="C638" s="7" t="s">
        <v>471</v>
      </c>
      <c r="D638" s="7">
        <v>22878</v>
      </c>
      <c r="E638" s="5" t="s">
        <v>823</v>
      </c>
      <c r="H638" s="8" t="s">
        <v>1899</v>
      </c>
      <c r="I638" s="5">
        <v>2016</v>
      </c>
      <c r="J638" s="5" t="s">
        <v>1305</v>
      </c>
      <c r="K638" s="9">
        <v>100</v>
      </c>
      <c r="L638" s="9">
        <v>1722</v>
      </c>
    </row>
    <row r="639" spans="1:25" x14ac:dyDescent="0.2">
      <c r="A639" s="5">
        <v>19</v>
      </c>
      <c r="C639" s="7" t="s">
        <v>471</v>
      </c>
      <c r="D639" s="7">
        <v>22804</v>
      </c>
      <c r="E639" s="5" t="s">
        <v>908</v>
      </c>
      <c r="H639" s="8" t="s">
        <v>1900</v>
      </c>
      <c r="I639" s="5">
        <v>2019</v>
      </c>
      <c r="J639" s="5" t="s">
        <v>1898</v>
      </c>
      <c r="K639" s="9">
        <v>160</v>
      </c>
      <c r="L639" s="9">
        <v>160</v>
      </c>
    </row>
    <row r="640" spans="1:25" x14ac:dyDescent="0.2">
      <c r="A640" s="5">
        <v>13</v>
      </c>
      <c r="C640" s="7" t="s">
        <v>471</v>
      </c>
      <c r="D640" s="7">
        <v>22895</v>
      </c>
      <c r="E640" s="5" t="s">
        <v>1901</v>
      </c>
      <c r="H640" s="5" t="s">
        <v>1470</v>
      </c>
    </row>
    <row r="641" spans="1:25" x14ac:dyDescent="0.2">
      <c r="A641" s="5">
        <v>8</v>
      </c>
      <c r="B641" s="6">
        <v>101</v>
      </c>
      <c r="C641" s="7" t="s">
        <v>471</v>
      </c>
      <c r="D641" s="7">
        <v>21309</v>
      </c>
      <c r="E641" s="5" t="s">
        <v>1902</v>
      </c>
      <c r="H641" s="5" t="s">
        <v>1470</v>
      </c>
    </row>
    <row r="642" spans="1:25" x14ac:dyDescent="0.2">
      <c r="A642" s="5">
        <v>19</v>
      </c>
      <c r="C642" s="7" t="s">
        <v>471</v>
      </c>
      <c r="D642" s="7">
        <v>22862</v>
      </c>
      <c r="E642" s="5" t="s">
        <v>1903</v>
      </c>
      <c r="H642" s="5" t="s">
        <v>1470</v>
      </c>
    </row>
    <row r="643" spans="1:25" x14ac:dyDescent="0.2">
      <c r="A643" s="5">
        <v>8</v>
      </c>
      <c r="B643" s="6">
        <v>101</v>
      </c>
      <c r="C643" s="7" t="s">
        <v>471</v>
      </c>
      <c r="D643" s="7">
        <v>22947</v>
      </c>
      <c r="E643" s="5" t="s">
        <v>1904</v>
      </c>
      <c r="H643" s="5" t="s">
        <v>1470</v>
      </c>
    </row>
    <row r="644" spans="1:25" x14ac:dyDescent="0.2">
      <c r="A644" s="5">
        <v>16</v>
      </c>
      <c r="B644" s="6" t="s">
        <v>713</v>
      </c>
      <c r="C644" s="7" t="s">
        <v>471</v>
      </c>
      <c r="D644" s="7">
        <v>21315</v>
      </c>
      <c r="E644" s="5" t="s">
        <v>1905</v>
      </c>
      <c r="H644" s="5" t="s">
        <v>1470</v>
      </c>
    </row>
    <row r="645" spans="1:25" x14ac:dyDescent="0.2">
      <c r="A645" s="5">
        <v>8</v>
      </c>
      <c r="B645" s="6">
        <v>101</v>
      </c>
      <c r="C645" s="7" t="s">
        <v>471</v>
      </c>
      <c r="D645" s="7">
        <v>22864</v>
      </c>
      <c r="E645" s="5" t="s">
        <v>1906</v>
      </c>
      <c r="H645" s="5" t="s">
        <v>1470</v>
      </c>
    </row>
    <row r="646" spans="1:25" x14ac:dyDescent="0.2">
      <c r="A646" s="5">
        <v>8</v>
      </c>
      <c r="B646" s="6">
        <v>101</v>
      </c>
      <c r="C646" s="7" t="s">
        <v>471</v>
      </c>
      <c r="D646" s="7">
        <v>22872</v>
      </c>
      <c r="E646" s="5" t="s">
        <v>470</v>
      </c>
      <c r="H646" s="8" t="s">
        <v>1907</v>
      </c>
      <c r="I646" s="5">
        <v>2011</v>
      </c>
      <c r="J646" s="5" t="s">
        <v>1576</v>
      </c>
      <c r="K646" s="9">
        <v>137</v>
      </c>
      <c r="L646" s="9">
        <v>2572</v>
      </c>
      <c r="M646" s="9">
        <f>(137+296)/2</f>
        <v>216.5</v>
      </c>
      <c r="N646" s="10" t="s">
        <v>472</v>
      </c>
      <c r="S646" s="12" t="s">
        <v>473</v>
      </c>
    </row>
    <row r="647" spans="1:25" x14ac:dyDescent="0.2">
      <c r="A647" s="5">
        <v>19</v>
      </c>
      <c r="C647" s="7" t="s">
        <v>471</v>
      </c>
      <c r="D647" s="7">
        <v>22859</v>
      </c>
      <c r="E647" s="5" t="s">
        <v>1908</v>
      </c>
      <c r="H647" s="5" t="s">
        <v>1470</v>
      </c>
    </row>
    <row r="648" spans="1:25" x14ac:dyDescent="0.2">
      <c r="A648" s="5">
        <v>16</v>
      </c>
      <c r="B648" s="6" t="s">
        <v>713</v>
      </c>
      <c r="C648" s="7" t="s">
        <v>471</v>
      </c>
      <c r="D648" s="7">
        <v>22800</v>
      </c>
      <c r="E648" s="5" t="s">
        <v>839</v>
      </c>
      <c r="H648" s="8" t="s">
        <v>1909</v>
      </c>
      <c r="I648" s="5">
        <v>2025</v>
      </c>
      <c r="J648" s="5" t="s">
        <v>1295</v>
      </c>
      <c r="N648" s="10" t="s">
        <v>840</v>
      </c>
      <c r="T648" s="9">
        <f>(0.03 + 0.075)/2</f>
        <v>5.2499999999999998E-2</v>
      </c>
    </row>
    <row r="649" spans="1:25" x14ac:dyDescent="0.2">
      <c r="A649" s="5">
        <v>16</v>
      </c>
      <c r="B649" s="6" t="s">
        <v>713</v>
      </c>
      <c r="C649" s="7" t="s">
        <v>471</v>
      </c>
      <c r="D649" s="7">
        <v>22800</v>
      </c>
      <c r="E649" s="5" t="s">
        <v>839</v>
      </c>
      <c r="H649" s="8" t="s">
        <v>1910</v>
      </c>
      <c r="I649" s="5">
        <v>2018</v>
      </c>
      <c r="J649" s="5" t="s">
        <v>1425</v>
      </c>
      <c r="K649" s="9">
        <v>499</v>
      </c>
      <c r="L649" s="9">
        <v>499</v>
      </c>
    </row>
    <row r="650" spans="1:25" x14ac:dyDescent="0.2">
      <c r="A650" s="5">
        <v>16</v>
      </c>
      <c r="B650" s="6" t="s">
        <v>713</v>
      </c>
      <c r="C650" s="7" t="s">
        <v>471</v>
      </c>
      <c r="D650" s="7">
        <v>22800</v>
      </c>
      <c r="E650" s="5" t="s">
        <v>839</v>
      </c>
      <c r="H650" s="8" t="s">
        <v>1911</v>
      </c>
      <c r="I650" s="5">
        <v>2017</v>
      </c>
      <c r="J650" s="5" t="s">
        <v>1407</v>
      </c>
      <c r="K650" s="9">
        <v>144</v>
      </c>
      <c r="L650" s="9">
        <v>250</v>
      </c>
    </row>
    <row r="651" spans="1:25" x14ac:dyDescent="0.2">
      <c r="A651" s="5">
        <v>13</v>
      </c>
      <c r="C651" s="7" t="s">
        <v>471</v>
      </c>
      <c r="D651" s="7">
        <v>22912</v>
      </c>
      <c r="E651" s="5" t="s">
        <v>1912</v>
      </c>
      <c r="H651" s="5" t="s">
        <v>1470</v>
      </c>
    </row>
    <row r="652" spans="1:25" x14ac:dyDescent="0.2">
      <c r="A652" s="5">
        <v>19</v>
      </c>
      <c r="C652" s="7" t="s">
        <v>471</v>
      </c>
      <c r="D652" s="7">
        <v>22810</v>
      </c>
      <c r="E652" s="5" t="s">
        <v>1913</v>
      </c>
      <c r="H652" s="5" t="s">
        <v>1470</v>
      </c>
    </row>
    <row r="653" spans="1:25" x14ac:dyDescent="0.2">
      <c r="A653" s="5">
        <v>5</v>
      </c>
      <c r="B653" s="6">
        <v>101</v>
      </c>
      <c r="C653" s="7" t="s">
        <v>277</v>
      </c>
      <c r="D653" s="7">
        <v>18613</v>
      </c>
      <c r="E653" s="5" t="s">
        <v>276</v>
      </c>
      <c r="H653" s="8" t="s">
        <v>1914</v>
      </c>
      <c r="I653" s="5">
        <v>2025</v>
      </c>
      <c r="J653" s="5" t="s">
        <v>1293</v>
      </c>
      <c r="N653" s="10" t="s">
        <v>278</v>
      </c>
      <c r="T653" s="9">
        <v>8.5000000000000006E-3</v>
      </c>
    </row>
    <row r="654" spans="1:25" x14ac:dyDescent="0.2">
      <c r="A654" s="5">
        <v>5</v>
      </c>
      <c r="B654" s="6">
        <v>101</v>
      </c>
      <c r="C654" s="7" t="s">
        <v>277</v>
      </c>
      <c r="D654" s="7">
        <v>18613</v>
      </c>
      <c r="E654" s="5" t="s">
        <v>276</v>
      </c>
      <c r="H654" s="14" t="s">
        <v>1915</v>
      </c>
      <c r="I654" s="5">
        <v>2024</v>
      </c>
      <c r="J654" s="5" t="s">
        <v>1293</v>
      </c>
      <c r="X654" s="5" t="s">
        <v>279</v>
      </c>
    </row>
    <row r="655" spans="1:25" x14ac:dyDescent="0.2">
      <c r="A655" s="5">
        <v>5</v>
      </c>
      <c r="B655" s="6">
        <v>101</v>
      </c>
      <c r="C655" s="7" t="s">
        <v>277</v>
      </c>
      <c r="D655" s="7">
        <v>18221</v>
      </c>
      <c r="E655" s="5" t="s">
        <v>289</v>
      </c>
      <c r="H655" s="14" t="s">
        <v>1916</v>
      </c>
      <c r="I655" s="5">
        <v>2025</v>
      </c>
      <c r="J655" s="5" t="s">
        <v>1293</v>
      </c>
      <c r="N655" s="10" t="s">
        <v>278</v>
      </c>
      <c r="T655" s="9">
        <v>2.8E-3</v>
      </c>
      <c r="Y655" s="5" t="s">
        <v>1917</v>
      </c>
    </row>
    <row r="656" spans="1:25" x14ac:dyDescent="0.2">
      <c r="A656" s="5">
        <v>5</v>
      </c>
      <c r="B656" s="6">
        <v>101</v>
      </c>
      <c r="C656" s="7" t="s">
        <v>277</v>
      </c>
      <c r="D656" s="7">
        <v>18221</v>
      </c>
      <c r="E656" s="5" t="s">
        <v>289</v>
      </c>
      <c r="H656" s="14" t="s">
        <v>1915</v>
      </c>
      <c r="I656" s="5">
        <v>2024</v>
      </c>
      <c r="J656" s="5" t="s">
        <v>1293</v>
      </c>
      <c r="Y656" s="5" t="s">
        <v>1918</v>
      </c>
    </row>
    <row r="657" spans="1:25" x14ac:dyDescent="0.2">
      <c r="A657" s="5">
        <v>21</v>
      </c>
      <c r="C657" s="7" t="s">
        <v>277</v>
      </c>
      <c r="D657" s="7">
        <v>18200</v>
      </c>
      <c r="E657" s="5" t="s">
        <v>975</v>
      </c>
      <c r="H657" s="8" t="s">
        <v>1919</v>
      </c>
      <c r="I657" s="5">
        <v>2025</v>
      </c>
      <c r="J657" s="5" t="s">
        <v>1293</v>
      </c>
      <c r="T657" s="9">
        <v>4.4999999999999997E-3</v>
      </c>
      <c r="X657" s="5" t="s">
        <v>976</v>
      </c>
    </row>
    <row r="658" spans="1:25" x14ac:dyDescent="0.2">
      <c r="A658" s="5">
        <v>12</v>
      </c>
      <c r="C658" s="7" t="s">
        <v>277</v>
      </c>
      <c r="D658" s="7">
        <v>18419</v>
      </c>
      <c r="E658" s="5" t="s">
        <v>620</v>
      </c>
      <c r="H658" s="8" t="s">
        <v>1920</v>
      </c>
      <c r="I658" s="5">
        <v>2025</v>
      </c>
      <c r="J658" s="5" t="s">
        <v>1293</v>
      </c>
      <c r="N658" s="10" t="s">
        <v>278</v>
      </c>
      <c r="T658" s="9">
        <v>0.01</v>
      </c>
      <c r="X658" s="5" t="s">
        <v>1921</v>
      </c>
      <c r="Y658" s="5" t="s">
        <v>1922</v>
      </c>
    </row>
    <row r="659" spans="1:25" x14ac:dyDescent="0.2">
      <c r="A659" s="5">
        <v>12</v>
      </c>
      <c r="C659" s="7" t="s">
        <v>277</v>
      </c>
      <c r="D659" s="7">
        <v>18422</v>
      </c>
      <c r="E659" s="5" t="s">
        <v>623</v>
      </c>
      <c r="H659" s="8" t="s">
        <v>1923</v>
      </c>
      <c r="I659" s="5">
        <v>2025</v>
      </c>
      <c r="J659" s="5" t="s">
        <v>1293</v>
      </c>
      <c r="N659" s="10" t="s">
        <v>624</v>
      </c>
      <c r="T659" s="9">
        <f>(0.006 + 0.0095)/2</f>
        <v>7.7499999999999999E-3</v>
      </c>
      <c r="Y659" s="5" t="s">
        <v>1922</v>
      </c>
    </row>
    <row r="660" spans="1:25" x14ac:dyDescent="0.2">
      <c r="A660" s="5">
        <v>16</v>
      </c>
      <c r="B660" s="6" t="s">
        <v>713</v>
      </c>
      <c r="C660" s="7" t="s">
        <v>277</v>
      </c>
      <c r="D660" s="7">
        <v>18010</v>
      </c>
      <c r="E660" s="5" t="s">
        <v>813</v>
      </c>
      <c r="H660" s="8" t="s">
        <v>1924</v>
      </c>
      <c r="I660" s="5">
        <v>2025</v>
      </c>
      <c r="J660" s="5" t="s">
        <v>1293</v>
      </c>
      <c r="N660" s="10" t="s">
        <v>278</v>
      </c>
      <c r="T660" s="9">
        <v>2.5000000000000001E-2</v>
      </c>
      <c r="X660" s="5" t="s">
        <v>814</v>
      </c>
      <c r="Y660" s="5" t="s">
        <v>1925</v>
      </c>
    </row>
    <row r="661" spans="1:25" x14ac:dyDescent="0.2">
      <c r="A661" s="5">
        <v>5</v>
      </c>
      <c r="B661" s="6">
        <v>101</v>
      </c>
      <c r="C661" s="7" t="s">
        <v>277</v>
      </c>
      <c r="D661" s="7">
        <v>18314</v>
      </c>
      <c r="E661" s="5" t="s">
        <v>306</v>
      </c>
      <c r="H661" s="14" t="s">
        <v>1926</v>
      </c>
      <c r="I661" s="5">
        <v>2025</v>
      </c>
      <c r="J661" s="5" t="s">
        <v>1293</v>
      </c>
      <c r="N661" s="10" t="s">
        <v>278</v>
      </c>
      <c r="T661" s="9">
        <v>4.5999999999999999E-3</v>
      </c>
      <c r="X661" s="5" t="s">
        <v>307</v>
      </c>
    </row>
    <row r="662" spans="1:25" x14ac:dyDescent="0.2">
      <c r="A662" s="5">
        <v>5</v>
      </c>
      <c r="B662" s="6">
        <v>101</v>
      </c>
      <c r="C662" s="7" t="s">
        <v>277</v>
      </c>
      <c r="D662" s="7">
        <v>18093</v>
      </c>
      <c r="E662" s="5" t="s">
        <v>309</v>
      </c>
      <c r="H662" s="14" t="s">
        <v>1927</v>
      </c>
      <c r="I662" s="5">
        <v>2025</v>
      </c>
      <c r="J662" s="5" t="s">
        <v>1293</v>
      </c>
      <c r="N662" s="10" t="s">
        <v>278</v>
      </c>
      <c r="T662" s="9">
        <f>(0.0025 + 0.0038)/2</f>
        <v>3.15E-3</v>
      </c>
      <c r="Y662" s="5" t="s">
        <v>1928</v>
      </c>
    </row>
    <row r="663" spans="1:25" x14ac:dyDescent="0.2">
      <c r="A663" s="5">
        <v>5</v>
      </c>
      <c r="B663" s="6">
        <v>101</v>
      </c>
      <c r="C663" s="7" t="s">
        <v>277</v>
      </c>
      <c r="D663" s="7">
        <v>18082</v>
      </c>
      <c r="E663" s="5" t="s">
        <v>311</v>
      </c>
      <c r="H663" s="14" t="s">
        <v>1929</v>
      </c>
      <c r="I663" s="5">
        <v>2025</v>
      </c>
      <c r="J663" s="5" t="s">
        <v>1293</v>
      </c>
      <c r="N663" s="10" t="s">
        <v>1930</v>
      </c>
      <c r="T663" s="9">
        <v>6.4999999999999997E-3</v>
      </c>
      <c r="Y663" s="5" t="s">
        <v>1931</v>
      </c>
    </row>
    <row r="664" spans="1:25" x14ac:dyDescent="0.2">
      <c r="A664" s="5">
        <v>12</v>
      </c>
      <c r="C664" s="7" t="s">
        <v>277</v>
      </c>
      <c r="D664" s="7">
        <v>18295</v>
      </c>
      <c r="E664" s="5" t="s">
        <v>635</v>
      </c>
      <c r="H664" s="8" t="s">
        <v>1932</v>
      </c>
      <c r="I664" s="5">
        <v>2025</v>
      </c>
      <c r="J664" s="5" t="s">
        <v>1293</v>
      </c>
      <c r="N664" s="10" t="s">
        <v>636</v>
      </c>
      <c r="T664" s="9">
        <f>(0.0074 + 0.0106)/2</f>
        <v>9.0000000000000011E-3</v>
      </c>
      <c r="X664" s="5" t="s">
        <v>637</v>
      </c>
    </row>
    <row r="665" spans="1:25" x14ac:dyDescent="0.2">
      <c r="A665" s="5">
        <v>12</v>
      </c>
      <c r="C665" s="7" t="s">
        <v>277</v>
      </c>
      <c r="D665" s="7">
        <v>18301</v>
      </c>
      <c r="E665" s="5" t="s">
        <v>639</v>
      </c>
      <c r="H665" s="8" t="s">
        <v>1933</v>
      </c>
      <c r="I665" s="5">
        <v>2025</v>
      </c>
      <c r="J665" s="5" t="s">
        <v>1293</v>
      </c>
      <c r="N665" s="10" t="s">
        <v>640</v>
      </c>
      <c r="T665" s="9">
        <f>(0.0043 + 0.0063)/2</f>
        <v>5.3E-3</v>
      </c>
      <c r="X665" s="5" t="s">
        <v>641</v>
      </c>
      <c r="Y665" s="5" t="s">
        <v>1934</v>
      </c>
    </row>
    <row r="666" spans="1:25" x14ac:dyDescent="0.2">
      <c r="A666" s="5">
        <v>21</v>
      </c>
      <c r="C666" s="7" t="s">
        <v>277</v>
      </c>
      <c r="D666" s="7">
        <v>18588</v>
      </c>
      <c r="E666" s="5" t="s">
        <v>996</v>
      </c>
      <c r="H666" s="8" t="s">
        <v>1935</v>
      </c>
      <c r="I666" s="5">
        <v>2025</v>
      </c>
      <c r="J666" s="5" t="s">
        <v>1293</v>
      </c>
      <c r="N666" s="10" t="s">
        <v>997</v>
      </c>
      <c r="T666" s="9">
        <f>(0.0068 + 0.0092)/2</f>
        <v>8.0000000000000002E-3</v>
      </c>
    </row>
    <row r="667" spans="1:25" x14ac:dyDescent="0.2">
      <c r="A667" s="5">
        <v>21</v>
      </c>
      <c r="C667" s="7" t="s">
        <v>277</v>
      </c>
      <c r="D667" s="7">
        <v>18065</v>
      </c>
      <c r="E667" s="5" t="s">
        <v>1002</v>
      </c>
      <c r="H667" s="8" t="s">
        <v>1936</v>
      </c>
      <c r="I667" s="5">
        <v>2025</v>
      </c>
      <c r="J667" s="5" t="s">
        <v>1293</v>
      </c>
      <c r="N667" s="10" t="s">
        <v>1003</v>
      </c>
      <c r="T667" s="9">
        <f>(0.008 + 0.01)/2</f>
        <v>9.0000000000000011E-3</v>
      </c>
    </row>
    <row r="668" spans="1:25" x14ac:dyDescent="0.2">
      <c r="A668" s="5">
        <v>21</v>
      </c>
      <c r="C668" s="7" t="s">
        <v>277</v>
      </c>
      <c r="D668" s="7">
        <v>18642</v>
      </c>
      <c r="E668" s="5" t="s">
        <v>1005</v>
      </c>
      <c r="H668" s="8" t="s">
        <v>1937</v>
      </c>
      <c r="I668" s="5">
        <v>2025</v>
      </c>
      <c r="J668" s="5" t="s">
        <v>1293</v>
      </c>
      <c r="N668" s="10" t="s">
        <v>1003</v>
      </c>
      <c r="T668" s="9">
        <f>(0.007 + 0.0092)/2</f>
        <v>8.0999999999999996E-3</v>
      </c>
      <c r="X668" s="5" t="s">
        <v>1006</v>
      </c>
    </row>
    <row r="669" spans="1:25" x14ac:dyDescent="0.2">
      <c r="A669" s="5">
        <v>21</v>
      </c>
      <c r="C669" s="7" t="s">
        <v>277</v>
      </c>
      <c r="D669" s="7">
        <v>18136</v>
      </c>
      <c r="E669" s="5" t="s">
        <v>1017</v>
      </c>
      <c r="H669" s="8" t="s">
        <v>1938</v>
      </c>
      <c r="I669" s="5">
        <v>2025</v>
      </c>
      <c r="J669" s="5" t="s">
        <v>1293</v>
      </c>
      <c r="T669" s="9">
        <f>(0.0036 + 0.004)/2</f>
        <v>3.8E-3</v>
      </c>
      <c r="X669" s="5" t="s">
        <v>1006</v>
      </c>
    </row>
    <row r="670" spans="1:25" x14ac:dyDescent="0.2">
      <c r="A670" s="5">
        <v>4</v>
      </c>
      <c r="B670" s="6">
        <v>2</v>
      </c>
      <c r="C670" s="7" t="s">
        <v>221</v>
      </c>
      <c r="D670" s="7">
        <v>14502</v>
      </c>
      <c r="E670" s="5" t="s">
        <v>220</v>
      </c>
      <c r="H670" s="5" t="s">
        <v>1939</v>
      </c>
      <c r="I670" s="5">
        <v>2008</v>
      </c>
      <c r="J670" s="5" t="s">
        <v>1529</v>
      </c>
      <c r="K670" s="9">
        <v>1.5</v>
      </c>
      <c r="L670" s="9">
        <v>300</v>
      </c>
      <c r="M670" s="9">
        <f>(1.5+4.6) / 2</f>
        <v>3.05</v>
      </c>
      <c r="N670" s="10" t="s">
        <v>1940</v>
      </c>
    </row>
    <row r="671" spans="1:25" x14ac:dyDescent="0.2">
      <c r="A671" s="5">
        <v>4</v>
      </c>
      <c r="B671" s="6">
        <v>2</v>
      </c>
      <c r="C671" s="7" t="s">
        <v>221</v>
      </c>
      <c r="D671" s="7">
        <v>14502</v>
      </c>
      <c r="E671" s="5" t="s">
        <v>220</v>
      </c>
      <c r="H671" s="5" t="s">
        <v>1941</v>
      </c>
      <c r="I671" s="5">
        <v>2016</v>
      </c>
      <c r="J671" s="5" t="s">
        <v>1295</v>
      </c>
      <c r="K671" s="9">
        <v>0</v>
      </c>
      <c r="L671" s="9">
        <v>1200</v>
      </c>
      <c r="M671" s="9">
        <f>( 0 + 195)/2</f>
        <v>97.5</v>
      </c>
      <c r="N671" s="10" t="s">
        <v>1942</v>
      </c>
    </row>
    <row r="672" spans="1:25" x14ac:dyDescent="0.2">
      <c r="A672" s="5">
        <v>4</v>
      </c>
      <c r="B672" s="6">
        <v>2</v>
      </c>
      <c r="C672" s="7" t="s">
        <v>221</v>
      </c>
      <c r="D672" s="7">
        <v>14502</v>
      </c>
      <c r="E672" s="5" t="s">
        <v>220</v>
      </c>
      <c r="H672" s="5" t="s">
        <v>1943</v>
      </c>
      <c r="I672" s="5">
        <v>2002</v>
      </c>
      <c r="J672" s="5" t="s">
        <v>1364</v>
      </c>
      <c r="K672" s="9">
        <v>1.7</v>
      </c>
      <c r="L672" s="9">
        <v>3000</v>
      </c>
      <c r="M672" s="9">
        <v>101</v>
      </c>
      <c r="N672" s="10" t="s">
        <v>1944</v>
      </c>
    </row>
    <row r="673" spans="1:20" x14ac:dyDescent="0.2">
      <c r="A673" s="5">
        <v>4</v>
      </c>
      <c r="B673" s="6">
        <v>2</v>
      </c>
      <c r="C673" s="7" t="s">
        <v>221</v>
      </c>
      <c r="D673" s="7">
        <v>14502</v>
      </c>
      <c r="E673" s="5" t="s">
        <v>220</v>
      </c>
      <c r="H673" s="5" t="s">
        <v>1945</v>
      </c>
      <c r="I673" s="5">
        <v>2006</v>
      </c>
      <c r="J673" s="5" t="s">
        <v>1529</v>
      </c>
      <c r="K673" s="9">
        <v>70</v>
      </c>
      <c r="L673" s="9">
        <v>100</v>
      </c>
      <c r="N673" s="10" t="s">
        <v>1946</v>
      </c>
      <c r="O673" s="13"/>
      <c r="P673" s="13"/>
      <c r="Q673" s="13"/>
    </row>
    <row r="674" spans="1:20" x14ac:dyDescent="0.2">
      <c r="A674" s="5">
        <v>4</v>
      </c>
      <c r="B674" s="6">
        <v>2</v>
      </c>
      <c r="C674" s="7" t="s">
        <v>221</v>
      </c>
      <c r="D674" s="7">
        <v>14502</v>
      </c>
      <c r="E674" s="5" t="s">
        <v>220</v>
      </c>
      <c r="H674" s="8" t="s">
        <v>1947</v>
      </c>
      <c r="I674" s="5">
        <v>2025</v>
      </c>
      <c r="J674" s="5" t="s">
        <v>1293</v>
      </c>
      <c r="O674" s="13"/>
      <c r="P674" s="13"/>
      <c r="Q674" s="13"/>
      <c r="T674" s="9">
        <v>0.12</v>
      </c>
    </row>
    <row r="675" spans="1:20" x14ac:dyDescent="0.2">
      <c r="A675" s="5">
        <v>2</v>
      </c>
      <c r="C675" s="7" t="s">
        <v>1948</v>
      </c>
      <c r="D675" s="5">
        <v>17039</v>
      </c>
      <c r="E675" s="5" t="s">
        <v>1949</v>
      </c>
      <c r="H675" s="5" t="s">
        <v>1470</v>
      </c>
      <c r="O675" s="13"/>
      <c r="P675" s="13"/>
      <c r="Q675" s="13"/>
    </row>
    <row r="676" spans="1:20" x14ac:dyDescent="0.2">
      <c r="A676" s="5">
        <v>2</v>
      </c>
      <c r="C676" s="7" t="s">
        <v>1948</v>
      </c>
      <c r="D676" s="5">
        <v>17076</v>
      </c>
      <c r="E676" s="5" t="s">
        <v>1950</v>
      </c>
      <c r="H676" s="5" t="s">
        <v>1470</v>
      </c>
      <c r="O676" s="13"/>
      <c r="P676" s="13"/>
      <c r="Q676" s="13"/>
    </row>
    <row r="677" spans="1:20" x14ac:dyDescent="0.2">
      <c r="A677" s="5">
        <v>10</v>
      </c>
      <c r="B677" s="6">
        <v>11</v>
      </c>
      <c r="C677" s="7" t="s">
        <v>894</v>
      </c>
      <c r="D677" s="7">
        <v>35</v>
      </c>
      <c r="E677" s="5" t="s">
        <v>1951</v>
      </c>
      <c r="H677" s="5" t="s">
        <v>1470</v>
      </c>
    </row>
    <row r="678" spans="1:20" x14ac:dyDescent="0.2">
      <c r="A678" s="5">
        <v>7</v>
      </c>
      <c r="B678" s="6">
        <v>4.101</v>
      </c>
      <c r="C678" s="7" t="s">
        <v>894</v>
      </c>
      <c r="D678" s="7">
        <v>108</v>
      </c>
      <c r="E678" s="5" t="s">
        <v>1952</v>
      </c>
      <c r="H678" s="5" t="s">
        <v>1470</v>
      </c>
    </row>
    <row r="679" spans="1:20" x14ac:dyDescent="0.2">
      <c r="A679" s="5">
        <v>16</v>
      </c>
      <c r="B679" s="6" t="s">
        <v>713</v>
      </c>
      <c r="C679" s="7" t="s">
        <v>894</v>
      </c>
      <c r="D679" s="7">
        <v>166</v>
      </c>
      <c r="E679" s="5" t="s">
        <v>1953</v>
      </c>
      <c r="H679" s="5" t="s">
        <v>1470</v>
      </c>
    </row>
    <row r="680" spans="1:20" x14ac:dyDescent="0.2">
      <c r="A680" s="5">
        <v>20</v>
      </c>
      <c r="C680" s="7" t="s">
        <v>894</v>
      </c>
      <c r="D680" s="7">
        <v>183</v>
      </c>
      <c r="E680" s="5" t="s">
        <v>1954</v>
      </c>
      <c r="H680" s="5" t="s">
        <v>1470</v>
      </c>
    </row>
    <row r="681" spans="1:20" x14ac:dyDescent="0.2">
      <c r="A681" s="5">
        <v>23</v>
      </c>
      <c r="B681" s="6" t="s">
        <v>1955</v>
      </c>
      <c r="C681" s="7" t="s">
        <v>894</v>
      </c>
      <c r="D681" s="7">
        <v>193</v>
      </c>
      <c r="E681" s="5" t="s">
        <v>1956</v>
      </c>
      <c r="H681" s="5" t="s">
        <v>1470</v>
      </c>
    </row>
    <row r="682" spans="1:20" x14ac:dyDescent="0.2">
      <c r="A682" s="5">
        <v>1</v>
      </c>
      <c r="C682" s="7" t="s">
        <v>894</v>
      </c>
      <c r="D682" s="5" t="s">
        <v>1957</v>
      </c>
      <c r="E682" s="5" t="s">
        <v>1958</v>
      </c>
      <c r="H682" s="5" t="s">
        <v>1470</v>
      </c>
      <c r="N682" s="12"/>
      <c r="O682" s="9"/>
      <c r="P682" s="9"/>
      <c r="Q682" s="9"/>
    </row>
    <row r="683" spans="1:20" x14ac:dyDescent="0.2">
      <c r="A683" s="5">
        <v>20</v>
      </c>
      <c r="B683" s="6" t="s">
        <v>1232</v>
      </c>
      <c r="C683" s="7" t="s">
        <v>894</v>
      </c>
      <c r="D683" s="7">
        <v>25204</v>
      </c>
      <c r="E683" s="5" t="s">
        <v>1959</v>
      </c>
      <c r="H683" s="5" t="s">
        <v>1470</v>
      </c>
    </row>
    <row r="684" spans="1:20" x14ac:dyDescent="0.2">
      <c r="A684" s="5">
        <v>10</v>
      </c>
      <c r="B684" s="6">
        <v>22</v>
      </c>
      <c r="C684" s="7" t="s">
        <v>894</v>
      </c>
      <c r="D684" s="7">
        <v>327</v>
      </c>
      <c r="E684" s="5" t="s">
        <v>1960</v>
      </c>
      <c r="H684" s="5" t="s">
        <v>1470</v>
      </c>
    </row>
    <row r="685" spans="1:20" x14ac:dyDescent="0.2">
      <c r="A685" s="5">
        <v>22</v>
      </c>
      <c r="B685" s="6" t="s">
        <v>169</v>
      </c>
      <c r="C685" s="7" t="s">
        <v>894</v>
      </c>
      <c r="D685" s="7">
        <v>327</v>
      </c>
      <c r="E685" s="5" t="s">
        <v>1960</v>
      </c>
      <c r="H685" s="5" t="s">
        <v>1470</v>
      </c>
    </row>
    <row r="686" spans="1:20" x14ac:dyDescent="0.2">
      <c r="A686" s="5">
        <v>11</v>
      </c>
      <c r="B686" s="6" t="s">
        <v>1961</v>
      </c>
      <c r="C686" s="7" t="s">
        <v>894</v>
      </c>
      <c r="D686" s="7">
        <v>418</v>
      </c>
      <c r="E686" s="5" t="s">
        <v>1962</v>
      </c>
      <c r="H686" s="5" t="s">
        <v>1470</v>
      </c>
    </row>
    <row r="687" spans="1:20" x14ac:dyDescent="0.2">
      <c r="A687" s="5">
        <v>13</v>
      </c>
      <c r="B687" s="6" t="s">
        <v>1963</v>
      </c>
      <c r="C687" s="7" t="s">
        <v>894</v>
      </c>
      <c r="D687" s="7">
        <v>419</v>
      </c>
      <c r="E687" s="5" t="s">
        <v>1964</v>
      </c>
      <c r="H687" s="5" t="s">
        <v>1470</v>
      </c>
    </row>
    <row r="688" spans="1:20" x14ac:dyDescent="0.2">
      <c r="A688" s="5">
        <v>23</v>
      </c>
      <c r="C688" s="7" t="s">
        <v>894</v>
      </c>
      <c r="D688" s="7">
        <v>445</v>
      </c>
      <c r="E688" s="5" t="s">
        <v>1965</v>
      </c>
      <c r="H688" s="5" t="s">
        <v>1470</v>
      </c>
    </row>
    <row r="689" spans="1:17" x14ac:dyDescent="0.2">
      <c r="A689" s="5">
        <v>19</v>
      </c>
      <c r="C689" s="7" t="s">
        <v>894</v>
      </c>
      <c r="D689" s="7">
        <v>538</v>
      </c>
      <c r="E689" s="5" t="s">
        <v>1966</v>
      </c>
      <c r="H689" s="5" t="s">
        <v>1470</v>
      </c>
    </row>
    <row r="690" spans="1:17" x14ac:dyDescent="0.2">
      <c r="A690" s="5">
        <v>16</v>
      </c>
      <c r="B690" s="6" t="s">
        <v>713</v>
      </c>
      <c r="C690" s="7" t="s">
        <v>894</v>
      </c>
      <c r="D690" s="7">
        <v>539</v>
      </c>
      <c r="E690" s="5" t="s">
        <v>1967</v>
      </c>
      <c r="H690" s="5" t="s">
        <v>1470</v>
      </c>
    </row>
    <row r="691" spans="1:17" x14ac:dyDescent="0.2">
      <c r="A691" s="5">
        <v>23</v>
      </c>
      <c r="C691" s="7" t="s">
        <v>894</v>
      </c>
      <c r="D691" s="7">
        <v>545</v>
      </c>
      <c r="E691" s="5" t="s">
        <v>1968</v>
      </c>
      <c r="H691" s="5" t="s">
        <v>1470</v>
      </c>
    </row>
    <row r="692" spans="1:17" x14ac:dyDescent="0.2">
      <c r="A692" s="5">
        <v>23</v>
      </c>
      <c r="C692" s="7" t="s">
        <v>894</v>
      </c>
      <c r="D692" s="7">
        <v>555</v>
      </c>
      <c r="E692" s="5" t="s">
        <v>1969</v>
      </c>
      <c r="H692" s="5" t="s">
        <v>1470</v>
      </c>
    </row>
    <row r="693" spans="1:17" x14ac:dyDescent="0.2">
      <c r="A693" s="5">
        <v>7</v>
      </c>
      <c r="B693" s="6">
        <v>101</v>
      </c>
      <c r="C693" s="7" t="s">
        <v>894</v>
      </c>
      <c r="D693" s="7">
        <v>589</v>
      </c>
      <c r="E693" s="5" t="s">
        <v>1970</v>
      </c>
      <c r="H693" s="5" t="s">
        <v>1470</v>
      </c>
    </row>
    <row r="694" spans="1:17" x14ac:dyDescent="0.2">
      <c r="A694" s="5">
        <v>7</v>
      </c>
      <c r="B694" s="6">
        <v>101</v>
      </c>
      <c r="C694" s="7" t="s">
        <v>894</v>
      </c>
      <c r="D694" s="7">
        <v>598</v>
      </c>
      <c r="E694" s="5" t="s">
        <v>1971</v>
      </c>
      <c r="H694" s="5" t="s">
        <v>1470</v>
      </c>
    </row>
    <row r="695" spans="1:17" x14ac:dyDescent="0.2">
      <c r="A695" s="5">
        <v>6</v>
      </c>
      <c r="B695" s="6">
        <v>101</v>
      </c>
      <c r="C695" s="7" t="s">
        <v>894</v>
      </c>
      <c r="D695" s="5">
        <v>612</v>
      </c>
      <c r="E695" s="5" t="s">
        <v>1972</v>
      </c>
      <c r="H695" s="5" t="s">
        <v>1470</v>
      </c>
    </row>
    <row r="696" spans="1:17" x14ac:dyDescent="0.2">
      <c r="A696" s="5">
        <v>19</v>
      </c>
      <c r="C696" s="7" t="s">
        <v>894</v>
      </c>
      <c r="D696" s="7">
        <v>2765</v>
      </c>
      <c r="E696" s="5" t="s">
        <v>1973</v>
      </c>
      <c r="H696" s="5" t="s">
        <v>1470</v>
      </c>
    </row>
    <row r="697" spans="1:17" x14ac:dyDescent="0.2">
      <c r="A697" s="5">
        <v>20</v>
      </c>
      <c r="C697" s="7" t="s">
        <v>894</v>
      </c>
      <c r="D697" s="7">
        <v>1050</v>
      </c>
      <c r="E697" s="5" t="s">
        <v>1974</v>
      </c>
      <c r="H697" s="5" t="s">
        <v>1470</v>
      </c>
    </row>
    <row r="698" spans="1:17" x14ac:dyDescent="0.2">
      <c r="A698" s="5">
        <v>18</v>
      </c>
      <c r="C698" s="7" t="s">
        <v>894</v>
      </c>
      <c r="D698" s="7">
        <v>12203</v>
      </c>
      <c r="E698" s="5" t="s">
        <v>1975</v>
      </c>
      <c r="H698" s="5" t="s">
        <v>1470</v>
      </c>
    </row>
    <row r="699" spans="1:17" x14ac:dyDescent="0.2">
      <c r="A699" s="5">
        <v>1</v>
      </c>
      <c r="C699" s="7" t="s">
        <v>894</v>
      </c>
      <c r="D699" s="5" t="s">
        <v>1976</v>
      </c>
      <c r="E699" s="5" t="s">
        <v>1977</v>
      </c>
      <c r="H699" s="5" t="s">
        <v>1470</v>
      </c>
      <c r="N699" s="12"/>
      <c r="O699" s="9"/>
      <c r="P699" s="9"/>
      <c r="Q699" s="9"/>
    </row>
    <row r="700" spans="1:17" x14ac:dyDescent="0.2">
      <c r="A700" s="5">
        <v>9</v>
      </c>
      <c r="B700" s="6">
        <v>101</v>
      </c>
      <c r="C700" s="7" t="s">
        <v>894</v>
      </c>
      <c r="D700" s="7">
        <v>7594</v>
      </c>
      <c r="E700" s="5" t="s">
        <v>1978</v>
      </c>
      <c r="H700" s="5" t="s">
        <v>1470</v>
      </c>
    </row>
    <row r="701" spans="1:17" x14ac:dyDescent="0.2">
      <c r="A701" s="5">
        <v>16</v>
      </c>
      <c r="B701" s="6" t="s">
        <v>713</v>
      </c>
      <c r="C701" s="7" t="s">
        <v>894</v>
      </c>
      <c r="D701" s="7">
        <v>1942</v>
      </c>
      <c r="E701" s="5" t="s">
        <v>1979</v>
      </c>
      <c r="H701" s="5" t="s">
        <v>1470</v>
      </c>
    </row>
    <row r="702" spans="1:17" x14ac:dyDescent="0.2">
      <c r="A702" s="5">
        <v>9</v>
      </c>
      <c r="B702" s="6">
        <v>101</v>
      </c>
      <c r="C702" s="7" t="s">
        <v>894</v>
      </c>
      <c r="D702" s="7">
        <v>1747</v>
      </c>
      <c r="E702" s="5" t="s">
        <v>1980</v>
      </c>
      <c r="H702" s="5" t="s">
        <v>1470</v>
      </c>
    </row>
    <row r="703" spans="1:17" x14ac:dyDescent="0.2">
      <c r="A703" s="5">
        <v>11</v>
      </c>
      <c r="C703" s="7" t="s">
        <v>894</v>
      </c>
      <c r="D703" s="7">
        <v>1957</v>
      </c>
      <c r="E703" s="5" t="s">
        <v>1981</v>
      </c>
      <c r="H703" s="5" t="s">
        <v>1470</v>
      </c>
    </row>
    <row r="704" spans="1:17" x14ac:dyDescent="0.2">
      <c r="A704" s="5">
        <v>23</v>
      </c>
      <c r="C704" s="7" t="s">
        <v>894</v>
      </c>
      <c r="D704" s="7">
        <v>25156</v>
      </c>
      <c r="E704" s="5" t="s">
        <v>1982</v>
      </c>
      <c r="H704" s="5" t="s">
        <v>1470</v>
      </c>
    </row>
    <row r="705" spans="1:17" x14ac:dyDescent="0.2">
      <c r="A705" s="5">
        <v>23</v>
      </c>
      <c r="B705" s="6" t="s">
        <v>1207</v>
      </c>
      <c r="C705" s="7" t="s">
        <v>894</v>
      </c>
      <c r="D705" s="7">
        <v>2122</v>
      </c>
      <c r="E705" s="5" t="s">
        <v>1983</v>
      </c>
      <c r="H705" s="5" t="s">
        <v>1470</v>
      </c>
    </row>
    <row r="706" spans="1:17" x14ac:dyDescent="0.2">
      <c r="A706" s="5">
        <v>15</v>
      </c>
      <c r="B706" s="6" t="s">
        <v>1984</v>
      </c>
      <c r="C706" s="7" t="s">
        <v>894</v>
      </c>
      <c r="D706" s="7">
        <v>2187</v>
      </c>
      <c r="E706" s="5" t="s">
        <v>1985</v>
      </c>
      <c r="H706" s="5" t="s">
        <v>1470</v>
      </c>
    </row>
    <row r="707" spans="1:17" x14ac:dyDescent="0.2">
      <c r="A707" s="5">
        <v>18</v>
      </c>
      <c r="C707" s="7" t="s">
        <v>894</v>
      </c>
      <c r="D707" s="7">
        <v>11764</v>
      </c>
      <c r="E707" s="5" t="s">
        <v>1986</v>
      </c>
      <c r="H707" s="5" t="s">
        <v>1470</v>
      </c>
    </row>
    <row r="708" spans="1:17" x14ac:dyDescent="0.2">
      <c r="A708" s="5">
        <v>11</v>
      </c>
      <c r="C708" s="7" t="s">
        <v>894</v>
      </c>
      <c r="D708" s="7">
        <v>2471</v>
      </c>
      <c r="E708" s="5" t="s">
        <v>1987</v>
      </c>
      <c r="H708" s="5" t="s">
        <v>1470</v>
      </c>
    </row>
    <row r="709" spans="1:17" x14ac:dyDescent="0.2">
      <c r="A709" s="5">
        <v>20</v>
      </c>
      <c r="C709" s="7" t="s">
        <v>894</v>
      </c>
      <c r="D709" s="7">
        <v>2336</v>
      </c>
      <c r="E709" s="5" t="s">
        <v>1988</v>
      </c>
      <c r="H709" s="5" t="s">
        <v>1470</v>
      </c>
    </row>
    <row r="710" spans="1:17" x14ac:dyDescent="0.2">
      <c r="A710" s="5">
        <v>13</v>
      </c>
      <c r="C710" s="7" t="s">
        <v>894</v>
      </c>
      <c r="D710" s="7">
        <v>2346</v>
      </c>
      <c r="E710" s="5" t="s">
        <v>1989</v>
      </c>
      <c r="H710" s="5" t="s">
        <v>1470</v>
      </c>
    </row>
    <row r="711" spans="1:17" x14ac:dyDescent="0.2">
      <c r="A711" s="5">
        <v>17</v>
      </c>
      <c r="C711" s="7" t="s">
        <v>894</v>
      </c>
      <c r="D711" s="7">
        <v>2616</v>
      </c>
      <c r="E711" s="5" t="s">
        <v>1990</v>
      </c>
      <c r="H711" s="5" t="s">
        <v>1470</v>
      </c>
    </row>
    <row r="712" spans="1:17" x14ac:dyDescent="0.2">
      <c r="A712" s="5">
        <v>22</v>
      </c>
      <c r="C712" s="7" t="s">
        <v>894</v>
      </c>
      <c r="D712" s="7">
        <v>22208</v>
      </c>
      <c r="E712" s="5" t="s">
        <v>1991</v>
      </c>
      <c r="H712" s="5" t="s">
        <v>1470</v>
      </c>
    </row>
    <row r="713" spans="1:17" x14ac:dyDescent="0.2">
      <c r="A713" s="5">
        <v>12</v>
      </c>
      <c r="B713" s="6">
        <v>14.102</v>
      </c>
      <c r="C713" s="7" t="s">
        <v>894</v>
      </c>
      <c r="D713" s="7">
        <v>2715</v>
      </c>
      <c r="E713" s="5" t="s">
        <v>1992</v>
      </c>
      <c r="H713" s="5" t="s">
        <v>1470</v>
      </c>
    </row>
    <row r="714" spans="1:17" x14ac:dyDescent="0.2">
      <c r="A714" s="5">
        <v>23</v>
      </c>
      <c r="B714" s="6" t="s">
        <v>864</v>
      </c>
      <c r="C714" s="7" t="s">
        <v>894</v>
      </c>
      <c r="D714" s="7">
        <v>2736</v>
      </c>
      <c r="E714" s="5" t="s">
        <v>1993</v>
      </c>
      <c r="H714" s="5" t="s">
        <v>1470</v>
      </c>
    </row>
    <row r="715" spans="1:17" x14ac:dyDescent="0.2">
      <c r="A715" s="5">
        <v>7</v>
      </c>
      <c r="B715" s="6">
        <v>101</v>
      </c>
      <c r="C715" s="7" t="s">
        <v>894</v>
      </c>
      <c r="D715" s="7">
        <v>7657</v>
      </c>
      <c r="E715" s="5" t="s">
        <v>1994</v>
      </c>
      <c r="H715" s="5" t="s">
        <v>1470</v>
      </c>
    </row>
    <row r="716" spans="1:17" x14ac:dyDescent="0.2">
      <c r="A716" s="5">
        <v>23</v>
      </c>
      <c r="C716" s="7" t="s">
        <v>894</v>
      </c>
      <c r="D716" s="7">
        <v>12079</v>
      </c>
      <c r="E716" s="5" t="s">
        <v>1995</v>
      </c>
      <c r="H716" s="5" t="s">
        <v>1470</v>
      </c>
    </row>
    <row r="717" spans="1:17" x14ac:dyDescent="0.2">
      <c r="A717" s="5">
        <v>1</v>
      </c>
      <c r="C717" s="7" t="s">
        <v>894</v>
      </c>
      <c r="D717" s="5" t="s">
        <v>1996</v>
      </c>
      <c r="E717" s="5" t="s">
        <v>1997</v>
      </c>
      <c r="H717" s="5" t="s">
        <v>1470</v>
      </c>
      <c r="N717" s="12"/>
      <c r="O717" s="9"/>
      <c r="P717" s="9"/>
      <c r="Q717" s="9"/>
    </row>
    <row r="718" spans="1:17" x14ac:dyDescent="0.2">
      <c r="A718" s="5">
        <v>23</v>
      </c>
      <c r="B718" s="6" t="s">
        <v>1207</v>
      </c>
      <c r="C718" s="7" t="s">
        <v>894</v>
      </c>
      <c r="D718" s="7">
        <v>2845</v>
      </c>
      <c r="E718" s="5" t="s">
        <v>1998</v>
      </c>
      <c r="H718" s="5" t="s">
        <v>1470</v>
      </c>
    </row>
    <row r="719" spans="1:17" x14ac:dyDescent="0.2">
      <c r="A719" s="5">
        <v>8</v>
      </c>
      <c r="B719" s="6">
        <v>101</v>
      </c>
      <c r="C719" s="7" t="s">
        <v>894</v>
      </c>
      <c r="D719" s="7">
        <v>2867</v>
      </c>
      <c r="E719" s="5" t="s">
        <v>1999</v>
      </c>
      <c r="H719" s="5" t="s">
        <v>1470</v>
      </c>
    </row>
    <row r="720" spans="1:17" x14ac:dyDescent="0.2">
      <c r="A720" s="5">
        <v>17</v>
      </c>
      <c r="C720" s="7" t="s">
        <v>894</v>
      </c>
      <c r="D720" s="7">
        <v>1958</v>
      </c>
      <c r="E720" s="5" t="s">
        <v>2000</v>
      </c>
      <c r="H720" s="5" t="s">
        <v>1470</v>
      </c>
    </row>
    <row r="721" spans="1:8" x14ac:dyDescent="0.2">
      <c r="A721" s="5">
        <v>13</v>
      </c>
      <c r="C721" s="7" t="s">
        <v>894</v>
      </c>
      <c r="D721" s="7">
        <v>3051</v>
      </c>
      <c r="E721" s="5" t="s">
        <v>2001</v>
      </c>
      <c r="H721" s="5" t="s">
        <v>1470</v>
      </c>
    </row>
    <row r="722" spans="1:8" x14ac:dyDescent="0.2">
      <c r="A722" s="5">
        <v>17</v>
      </c>
      <c r="C722" s="7" t="s">
        <v>894</v>
      </c>
      <c r="D722" s="7">
        <v>3163</v>
      </c>
      <c r="E722" s="5" t="s">
        <v>2002</v>
      </c>
      <c r="H722" s="5" t="s">
        <v>1470</v>
      </c>
    </row>
    <row r="723" spans="1:8" x14ac:dyDescent="0.2">
      <c r="A723" s="5">
        <v>16</v>
      </c>
      <c r="B723" s="6" t="s">
        <v>713</v>
      </c>
      <c r="C723" s="7" t="s">
        <v>894</v>
      </c>
      <c r="D723" s="7">
        <v>3258</v>
      </c>
      <c r="E723" s="5" t="s">
        <v>2003</v>
      </c>
      <c r="H723" s="5" t="s">
        <v>1470</v>
      </c>
    </row>
    <row r="724" spans="1:8" x14ac:dyDescent="0.2">
      <c r="A724" s="5">
        <v>15</v>
      </c>
      <c r="B724" s="6" t="s">
        <v>2004</v>
      </c>
      <c r="C724" s="7" t="s">
        <v>894</v>
      </c>
      <c r="D724" s="7">
        <v>3589</v>
      </c>
      <c r="E724" s="5" t="s">
        <v>2005</v>
      </c>
      <c r="H724" s="5" t="s">
        <v>1470</v>
      </c>
    </row>
    <row r="725" spans="1:8" x14ac:dyDescent="0.2">
      <c r="A725" s="5">
        <v>9</v>
      </c>
      <c r="B725" s="6">
        <v>19.100999999999999</v>
      </c>
      <c r="C725" s="7" t="s">
        <v>894</v>
      </c>
      <c r="D725" s="7">
        <v>3658</v>
      </c>
      <c r="E725" s="5" t="s">
        <v>2006</v>
      </c>
      <c r="H725" s="5" t="s">
        <v>1470</v>
      </c>
    </row>
    <row r="726" spans="1:8" x14ac:dyDescent="0.2">
      <c r="A726" s="5">
        <v>23</v>
      </c>
      <c r="B726" s="6" t="s">
        <v>1207</v>
      </c>
      <c r="C726" s="7" t="s">
        <v>894</v>
      </c>
      <c r="D726" s="7">
        <v>3781</v>
      </c>
      <c r="E726" s="5" t="s">
        <v>2007</v>
      </c>
      <c r="H726" s="5" t="s">
        <v>1470</v>
      </c>
    </row>
    <row r="727" spans="1:8" x14ac:dyDescent="0.2">
      <c r="A727" s="5">
        <v>13</v>
      </c>
      <c r="B727" s="6">
        <v>23</v>
      </c>
      <c r="C727" s="7" t="s">
        <v>894</v>
      </c>
      <c r="D727" s="7">
        <v>3782</v>
      </c>
      <c r="E727" s="5" t="s">
        <v>2008</v>
      </c>
      <c r="H727" s="5" t="s">
        <v>1470</v>
      </c>
    </row>
    <row r="728" spans="1:8" x14ac:dyDescent="0.2">
      <c r="A728" s="5">
        <v>18</v>
      </c>
      <c r="C728" s="7" t="s">
        <v>894</v>
      </c>
      <c r="D728" s="7">
        <v>3956</v>
      </c>
      <c r="E728" s="5" t="s">
        <v>2009</v>
      </c>
      <c r="H728" s="5" t="s">
        <v>1470</v>
      </c>
    </row>
    <row r="729" spans="1:8" x14ac:dyDescent="0.2">
      <c r="A729" s="5">
        <v>23</v>
      </c>
      <c r="C729" s="7" t="s">
        <v>894</v>
      </c>
      <c r="D729" s="7">
        <v>4036</v>
      </c>
      <c r="E729" s="5" t="s">
        <v>2010</v>
      </c>
      <c r="H729" s="5" t="s">
        <v>1470</v>
      </c>
    </row>
    <row r="730" spans="1:8" x14ac:dyDescent="0.2">
      <c r="A730" s="5">
        <v>15</v>
      </c>
      <c r="B730" s="6" t="s">
        <v>1984</v>
      </c>
      <c r="C730" s="7" t="s">
        <v>894</v>
      </c>
      <c r="D730" s="7">
        <v>4037</v>
      </c>
      <c r="E730" s="5" t="s">
        <v>2011</v>
      </c>
      <c r="H730" s="5" t="s">
        <v>1470</v>
      </c>
    </row>
    <row r="731" spans="1:8" x14ac:dyDescent="0.2">
      <c r="A731" s="5">
        <v>9</v>
      </c>
      <c r="B731" s="6">
        <v>101</v>
      </c>
      <c r="C731" s="7" t="s">
        <v>894</v>
      </c>
      <c r="D731" s="7">
        <v>4039</v>
      </c>
      <c r="E731" s="5" t="s">
        <v>2012</v>
      </c>
      <c r="H731" s="5" t="s">
        <v>1470</v>
      </c>
    </row>
    <row r="732" spans="1:8" x14ac:dyDescent="0.2">
      <c r="A732" s="5">
        <v>11</v>
      </c>
      <c r="B732" s="6" t="s">
        <v>1961</v>
      </c>
      <c r="C732" s="7" t="s">
        <v>894</v>
      </c>
      <c r="D732" s="7">
        <v>4063</v>
      </c>
      <c r="E732" s="5" t="s">
        <v>2013</v>
      </c>
      <c r="H732" s="5" t="s">
        <v>1470</v>
      </c>
    </row>
    <row r="733" spans="1:8" x14ac:dyDescent="0.2">
      <c r="A733" s="5">
        <v>10</v>
      </c>
      <c r="C733" s="7" t="s">
        <v>894</v>
      </c>
      <c r="D733" s="7">
        <v>4098</v>
      </c>
      <c r="E733" s="5" t="s">
        <v>2014</v>
      </c>
      <c r="H733" s="5" t="s">
        <v>1470</v>
      </c>
    </row>
    <row r="734" spans="1:8" x14ac:dyDescent="0.2">
      <c r="A734" s="5">
        <v>19</v>
      </c>
      <c r="C734" s="7" t="s">
        <v>894</v>
      </c>
      <c r="D734" s="7">
        <v>4119</v>
      </c>
      <c r="E734" s="5" t="s">
        <v>2015</v>
      </c>
      <c r="H734" s="5" t="s">
        <v>1470</v>
      </c>
    </row>
    <row r="735" spans="1:8" x14ac:dyDescent="0.2">
      <c r="A735" s="5">
        <v>15</v>
      </c>
      <c r="B735" s="6" t="s">
        <v>1984</v>
      </c>
      <c r="C735" s="7" t="s">
        <v>894</v>
      </c>
      <c r="D735" s="7">
        <v>4154</v>
      </c>
      <c r="E735" s="5" t="s">
        <v>2016</v>
      </c>
      <c r="H735" s="5" t="s">
        <v>1470</v>
      </c>
    </row>
    <row r="736" spans="1:8" x14ac:dyDescent="0.2">
      <c r="A736" s="5">
        <v>18</v>
      </c>
      <c r="C736" s="7" t="s">
        <v>894</v>
      </c>
      <c r="D736" s="7">
        <v>13378</v>
      </c>
      <c r="E736" s="5" t="s">
        <v>2017</v>
      </c>
      <c r="H736" s="5" t="s">
        <v>1470</v>
      </c>
    </row>
    <row r="737" spans="1:17" x14ac:dyDescent="0.2">
      <c r="A737" s="5">
        <v>8</v>
      </c>
      <c r="B737" s="6">
        <v>101</v>
      </c>
      <c r="C737" s="7" t="s">
        <v>894</v>
      </c>
      <c r="D737" s="7">
        <v>4456</v>
      </c>
      <c r="E737" s="5" t="s">
        <v>2018</v>
      </c>
      <c r="H737" s="5" t="s">
        <v>1470</v>
      </c>
    </row>
    <row r="738" spans="1:17" x14ac:dyDescent="0.2">
      <c r="A738" s="5">
        <v>23</v>
      </c>
      <c r="C738" s="7" t="s">
        <v>894</v>
      </c>
      <c r="D738" s="7">
        <v>4474</v>
      </c>
      <c r="E738" s="5" t="s">
        <v>2019</v>
      </c>
      <c r="H738" s="5" t="s">
        <v>1470</v>
      </c>
    </row>
    <row r="739" spans="1:17" x14ac:dyDescent="0.2">
      <c r="A739" s="5">
        <v>7</v>
      </c>
      <c r="B739" s="6">
        <v>101</v>
      </c>
      <c r="C739" s="7" t="s">
        <v>894</v>
      </c>
      <c r="D739" s="7">
        <v>4932</v>
      </c>
      <c r="E739" s="5" t="s">
        <v>2020</v>
      </c>
      <c r="H739" s="5" t="s">
        <v>1470</v>
      </c>
    </row>
    <row r="740" spans="1:17" x14ac:dyDescent="0.2">
      <c r="A740" s="5">
        <v>10</v>
      </c>
      <c r="B740" s="6">
        <v>22</v>
      </c>
      <c r="C740" s="7" t="s">
        <v>894</v>
      </c>
      <c r="D740" s="7">
        <v>5012</v>
      </c>
      <c r="E740" s="5" t="s">
        <v>2021</v>
      </c>
      <c r="H740" s="5" t="s">
        <v>1470</v>
      </c>
    </row>
    <row r="741" spans="1:17" x14ac:dyDescent="0.2">
      <c r="A741" s="5">
        <v>22</v>
      </c>
      <c r="C741" s="7" t="s">
        <v>894</v>
      </c>
      <c r="D741" s="7">
        <v>5017</v>
      </c>
      <c r="E741" s="5" t="s">
        <v>2022</v>
      </c>
      <c r="H741" s="5" t="s">
        <v>1470</v>
      </c>
    </row>
    <row r="742" spans="1:17" x14ac:dyDescent="0.2">
      <c r="A742" s="5">
        <v>1</v>
      </c>
      <c r="B742" s="6">
        <v>2</v>
      </c>
      <c r="C742" s="7" t="s">
        <v>894</v>
      </c>
      <c r="D742" s="5">
        <v>5092</v>
      </c>
      <c r="E742" s="5" t="s">
        <v>2023</v>
      </c>
      <c r="H742" s="5" t="s">
        <v>1470</v>
      </c>
      <c r="N742" s="12"/>
      <c r="O742" s="9"/>
      <c r="P742" s="9"/>
      <c r="Q742" s="9"/>
    </row>
    <row r="743" spans="1:17" x14ac:dyDescent="0.2">
      <c r="A743" s="5">
        <v>22</v>
      </c>
      <c r="C743" s="7" t="s">
        <v>894</v>
      </c>
      <c r="D743" s="7">
        <v>8249</v>
      </c>
      <c r="E743" s="5" t="s">
        <v>2024</v>
      </c>
      <c r="H743" s="5" t="s">
        <v>1470</v>
      </c>
    </row>
    <row r="744" spans="1:17" x14ac:dyDescent="0.2">
      <c r="A744" s="5">
        <v>17</v>
      </c>
      <c r="C744" s="7" t="s">
        <v>894</v>
      </c>
      <c r="D744" s="7">
        <v>1055</v>
      </c>
      <c r="E744" s="5" t="s">
        <v>2025</v>
      </c>
      <c r="H744" s="5" t="s">
        <v>1470</v>
      </c>
    </row>
    <row r="745" spans="1:17" x14ac:dyDescent="0.2">
      <c r="A745" s="5">
        <v>8</v>
      </c>
      <c r="B745" s="6">
        <v>101</v>
      </c>
      <c r="C745" s="7" t="s">
        <v>894</v>
      </c>
      <c r="D745" s="7">
        <v>5218</v>
      </c>
      <c r="E745" s="5" t="s">
        <v>2026</v>
      </c>
      <c r="H745" s="5" t="s">
        <v>1470</v>
      </c>
    </row>
    <row r="746" spans="1:17" x14ac:dyDescent="0.2">
      <c r="A746" s="5">
        <v>18</v>
      </c>
      <c r="C746" s="7" t="s">
        <v>894</v>
      </c>
      <c r="D746" s="7">
        <v>5251</v>
      </c>
      <c r="E746" s="5" t="s">
        <v>893</v>
      </c>
      <c r="H746" s="8" t="s">
        <v>2027</v>
      </c>
      <c r="I746" s="5">
        <v>2008</v>
      </c>
      <c r="J746" s="5" t="s">
        <v>1455</v>
      </c>
      <c r="K746" s="9">
        <v>1000000</v>
      </c>
      <c r="L746" s="9">
        <v>1000000</v>
      </c>
      <c r="N746" s="10" t="s">
        <v>895</v>
      </c>
    </row>
    <row r="747" spans="1:17" x14ac:dyDescent="0.2">
      <c r="A747" s="5">
        <v>1</v>
      </c>
      <c r="B747" s="6">
        <v>2</v>
      </c>
      <c r="C747" s="7" t="s">
        <v>894</v>
      </c>
      <c r="D747" s="5">
        <v>21640</v>
      </c>
      <c r="E747" s="5" t="s">
        <v>2028</v>
      </c>
      <c r="H747" s="5" t="s">
        <v>1470</v>
      </c>
      <c r="N747" s="12"/>
      <c r="O747" s="9"/>
      <c r="P747" s="9"/>
      <c r="Q747" s="9"/>
    </row>
    <row r="748" spans="1:17" x14ac:dyDescent="0.2">
      <c r="A748" s="5">
        <v>6</v>
      </c>
      <c r="B748" s="6">
        <v>101</v>
      </c>
      <c r="C748" s="7" t="s">
        <v>894</v>
      </c>
      <c r="D748" s="5">
        <v>5452</v>
      </c>
      <c r="E748" s="5" t="s">
        <v>2029</v>
      </c>
      <c r="H748" s="5" t="s">
        <v>1470</v>
      </c>
    </row>
    <row r="749" spans="1:17" x14ac:dyDescent="0.2">
      <c r="A749" s="5">
        <v>23</v>
      </c>
      <c r="B749" s="6" t="s">
        <v>2030</v>
      </c>
      <c r="C749" s="7" t="s">
        <v>894</v>
      </c>
      <c r="D749" s="7">
        <v>5502</v>
      </c>
      <c r="E749" s="5" t="s">
        <v>2031</v>
      </c>
      <c r="H749" s="5" t="s">
        <v>1470</v>
      </c>
    </row>
    <row r="750" spans="1:17" x14ac:dyDescent="0.2">
      <c r="A750" s="5">
        <v>19</v>
      </c>
      <c r="C750" s="7" t="s">
        <v>894</v>
      </c>
      <c r="D750" s="7">
        <v>5518</v>
      </c>
      <c r="E750" s="5" t="s">
        <v>2032</v>
      </c>
      <c r="H750" s="5" t="s">
        <v>1470</v>
      </c>
    </row>
    <row r="751" spans="1:17" x14ac:dyDescent="0.2">
      <c r="A751" s="5">
        <v>8</v>
      </c>
      <c r="B751" s="6">
        <v>101</v>
      </c>
      <c r="C751" s="7" t="s">
        <v>894</v>
      </c>
      <c r="D751" s="7">
        <v>5696</v>
      </c>
      <c r="E751" s="5" t="s">
        <v>2033</v>
      </c>
      <c r="H751" s="5" t="s">
        <v>1470</v>
      </c>
    </row>
    <row r="752" spans="1:17" x14ac:dyDescent="0.2">
      <c r="A752" s="5">
        <v>6</v>
      </c>
      <c r="B752" s="6">
        <v>101</v>
      </c>
      <c r="C752" s="7" t="s">
        <v>894</v>
      </c>
      <c r="D752" s="5">
        <v>5929</v>
      </c>
      <c r="E752" s="5" t="s">
        <v>2034</v>
      </c>
      <c r="H752" s="5" t="s">
        <v>1470</v>
      </c>
    </row>
    <row r="753" spans="1:17" x14ac:dyDescent="0.2">
      <c r="A753" s="5">
        <v>20</v>
      </c>
      <c r="C753" s="7" t="s">
        <v>894</v>
      </c>
      <c r="D753" s="7">
        <v>25202</v>
      </c>
      <c r="E753" s="5" t="s">
        <v>2035</v>
      </c>
      <c r="H753" s="5" t="s">
        <v>1470</v>
      </c>
    </row>
    <row r="754" spans="1:17" x14ac:dyDescent="0.2">
      <c r="A754" s="5">
        <v>23</v>
      </c>
      <c r="C754" s="7" t="s">
        <v>894</v>
      </c>
      <c r="D754" s="7">
        <v>22254</v>
      </c>
      <c r="E754" s="5" t="s">
        <v>2036</v>
      </c>
      <c r="H754" s="5" t="s">
        <v>1470</v>
      </c>
    </row>
    <row r="755" spans="1:17" x14ac:dyDescent="0.2">
      <c r="A755" s="5">
        <v>9</v>
      </c>
      <c r="B755" s="6">
        <v>101</v>
      </c>
      <c r="C755" s="7" t="s">
        <v>894</v>
      </c>
      <c r="D755" s="7">
        <v>13545</v>
      </c>
      <c r="E755" s="5" t="s">
        <v>2037</v>
      </c>
      <c r="H755" s="5" t="s">
        <v>1470</v>
      </c>
    </row>
    <row r="756" spans="1:17" x14ac:dyDescent="0.2">
      <c r="A756" s="5">
        <v>11</v>
      </c>
      <c r="C756" s="7" t="s">
        <v>894</v>
      </c>
      <c r="D756" s="7">
        <v>6454</v>
      </c>
      <c r="E756" s="5" t="s">
        <v>2038</v>
      </c>
      <c r="H756" s="5" t="s">
        <v>1470</v>
      </c>
    </row>
    <row r="757" spans="1:17" x14ac:dyDescent="0.2">
      <c r="A757" s="5">
        <v>6</v>
      </c>
      <c r="B757" s="6">
        <v>101</v>
      </c>
      <c r="C757" s="7" t="s">
        <v>894</v>
      </c>
      <c r="D757" s="7">
        <v>6589</v>
      </c>
      <c r="E757" s="5" t="s">
        <v>2039</v>
      </c>
      <c r="H757" s="5" t="s">
        <v>1470</v>
      </c>
      <c r="O757" s="13"/>
      <c r="P757" s="13"/>
      <c r="Q757" s="13"/>
    </row>
    <row r="758" spans="1:17" x14ac:dyDescent="0.2">
      <c r="A758" s="5">
        <v>23</v>
      </c>
      <c r="B758" s="6" t="s">
        <v>1207</v>
      </c>
      <c r="C758" s="7" t="s">
        <v>894</v>
      </c>
      <c r="D758" s="7">
        <v>6638</v>
      </c>
      <c r="E758" s="5" t="s">
        <v>2040</v>
      </c>
      <c r="H758" s="5" t="s">
        <v>1470</v>
      </c>
    </row>
    <row r="759" spans="1:17" x14ac:dyDescent="0.2">
      <c r="A759" s="5">
        <v>19</v>
      </c>
      <c r="C759" s="7" t="s">
        <v>894</v>
      </c>
      <c r="D759" s="7">
        <v>6742</v>
      </c>
      <c r="E759" s="5" t="s">
        <v>2041</v>
      </c>
      <c r="H759" s="5" t="s">
        <v>1470</v>
      </c>
    </row>
    <row r="760" spans="1:17" x14ac:dyDescent="0.2">
      <c r="A760" s="5">
        <v>6</v>
      </c>
      <c r="B760" s="6">
        <v>9.1010000000000009</v>
      </c>
      <c r="C760" s="7" t="s">
        <v>894</v>
      </c>
      <c r="D760" s="5">
        <v>6948</v>
      </c>
      <c r="E760" s="5" t="s">
        <v>2042</v>
      </c>
      <c r="H760" s="5" t="s">
        <v>1470</v>
      </c>
      <c r="O760" s="13"/>
      <c r="P760" s="13"/>
      <c r="Q760" s="13"/>
    </row>
    <row r="761" spans="1:17" x14ac:dyDescent="0.2">
      <c r="A761" s="5">
        <v>15</v>
      </c>
      <c r="B761" s="6" t="s">
        <v>1984</v>
      </c>
      <c r="C761" s="7" t="s">
        <v>894</v>
      </c>
      <c r="D761" s="7">
        <v>6965</v>
      </c>
      <c r="E761" s="5" t="s">
        <v>2043</v>
      </c>
      <c r="H761" s="5" t="s">
        <v>1470</v>
      </c>
    </row>
    <row r="762" spans="1:17" x14ac:dyDescent="0.2">
      <c r="A762" s="5">
        <v>16</v>
      </c>
      <c r="B762" s="6" t="s">
        <v>713</v>
      </c>
      <c r="C762" s="7" t="s">
        <v>894</v>
      </c>
      <c r="D762" s="7">
        <v>6967</v>
      </c>
      <c r="E762" s="5" t="s">
        <v>2044</v>
      </c>
      <c r="H762" s="5" t="s">
        <v>1470</v>
      </c>
    </row>
    <row r="763" spans="1:17" x14ac:dyDescent="0.2">
      <c r="A763" s="5">
        <v>17</v>
      </c>
      <c r="C763" s="7" t="s">
        <v>894</v>
      </c>
      <c r="D763" s="7">
        <v>6987</v>
      </c>
      <c r="E763" s="5" t="s">
        <v>2045</v>
      </c>
      <c r="H763" s="5" t="s">
        <v>1470</v>
      </c>
    </row>
    <row r="764" spans="1:17" x14ac:dyDescent="0.2">
      <c r="A764" s="5">
        <v>12</v>
      </c>
      <c r="B764" s="6" t="s">
        <v>2046</v>
      </c>
      <c r="C764" s="7" t="s">
        <v>894</v>
      </c>
      <c r="D764" s="7">
        <v>7132</v>
      </c>
      <c r="E764" s="5" t="s">
        <v>2047</v>
      </c>
      <c r="H764" s="5" t="s">
        <v>1470</v>
      </c>
    </row>
    <row r="765" spans="1:17" x14ac:dyDescent="0.2">
      <c r="A765" s="5">
        <v>22</v>
      </c>
      <c r="B765" s="6" t="s">
        <v>1212</v>
      </c>
      <c r="C765" s="7" t="s">
        <v>894</v>
      </c>
      <c r="D765" s="7">
        <v>7132</v>
      </c>
      <c r="E765" s="5" t="s">
        <v>2047</v>
      </c>
      <c r="H765" s="5" t="s">
        <v>1470</v>
      </c>
    </row>
    <row r="766" spans="1:17" x14ac:dyDescent="0.2">
      <c r="A766" s="5">
        <v>12</v>
      </c>
      <c r="B766" s="6" t="s">
        <v>2046</v>
      </c>
      <c r="C766" s="7" t="s">
        <v>894</v>
      </c>
      <c r="D766" s="7">
        <v>7133</v>
      </c>
      <c r="E766" s="5" t="s">
        <v>2048</v>
      </c>
      <c r="H766" s="5" t="s">
        <v>1470</v>
      </c>
    </row>
    <row r="767" spans="1:17" x14ac:dyDescent="0.2">
      <c r="A767" s="5">
        <v>12</v>
      </c>
      <c r="C767" s="7" t="s">
        <v>894</v>
      </c>
      <c r="D767" s="7">
        <v>7138</v>
      </c>
      <c r="E767" s="5" t="s">
        <v>2049</v>
      </c>
      <c r="H767" s="5" t="s">
        <v>1470</v>
      </c>
    </row>
    <row r="768" spans="1:17" x14ac:dyDescent="0.2">
      <c r="A768" s="5">
        <v>12</v>
      </c>
      <c r="B768" s="6">
        <v>14.102</v>
      </c>
      <c r="C768" s="7" t="s">
        <v>894</v>
      </c>
      <c r="D768" s="7">
        <v>7141</v>
      </c>
      <c r="E768" s="5" t="s">
        <v>2050</v>
      </c>
      <c r="H768" s="5" t="s">
        <v>1470</v>
      </c>
    </row>
    <row r="769" spans="1:18" x14ac:dyDescent="0.2">
      <c r="A769" s="5">
        <v>8</v>
      </c>
      <c r="B769" s="6">
        <v>101</v>
      </c>
      <c r="C769" s="7" t="s">
        <v>894</v>
      </c>
      <c r="D769" s="7">
        <v>7264</v>
      </c>
      <c r="E769" s="5" t="s">
        <v>2051</v>
      </c>
      <c r="H769" s="5" t="s">
        <v>1470</v>
      </c>
    </row>
    <row r="770" spans="1:18" x14ac:dyDescent="0.2">
      <c r="A770" s="5">
        <v>10</v>
      </c>
      <c r="C770" s="7" t="s">
        <v>894</v>
      </c>
      <c r="D770" s="7">
        <v>7281</v>
      </c>
      <c r="E770" s="5" t="s">
        <v>2052</v>
      </c>
      <c r="H770" s="5" t="s">
        <v>1470</v>
      </c>
    </row>
    <row r="771" spans="1:18" x14ac:dyDescent="0.2">
      <c r="A771" s="5">
        <v>13</v>
      </c>
      <c r="B771" s="6">
        <v>15.102</v>
      </c>
      <c r="C771" s="7" t="s">
        <v>894</v>
      </c>
      <c r="D771" s="7">
        <v>8094</v>
      </c>
      <c r="E771" s="5" t="s">
        <v>2053</v>
      </c>
      <c r="H771" s="5" t="s">
        <v>1470</v>
      </c>
    </row>
    <row r="772" spans="1:18" x14ac:dyDescent="0.2">
      <c r="A772" s="5">
        <v>18</v>
      </c>
      <c r="C772" s="7" t="s">
        <v>436</v>
      </c>
      <c r="D772" s="7">
        <v>31134</v>
      </c>
      <c r="E772" s="5" t="s">
        <v>875</v>
      </c>
      <c r="H772" s="5" t="s">
        <v>2054</v>
      </c>
      <c r="I772" s="5">
        <v>2024</v>
      </c>
      <c r="J772" s="5" t="s">
        <v>1293</v>
      </c>
      <c r="N772" s="10" t="s">
        <v>440</v>
      </c>
    </row>
    <row r="773" spans="1:18" x14ac:dyDescent="0.2">
      <c r="A773" s="5">
        <v>18</v>
      </c>
      <c r="C773" s="7" t="s">
        <v>436</v>
      </c>
      <c r="D773" s="7">
        <v>31134</v>
      </c>
      <c r="E773" s="5" t="s">
        <v>875</v>
      </c>
      <c r="H773" s="5" t="s">
        <v>2055</v>
      </c>
      <c r="I773" s="5">
        <v>1987</v>
      </c>
      <c r="J773" s="5" t="s">
        <v>1293</v>
      </c>
      <c r="R773" s="12" t="s">
        <v>876</v>
      </c>
    </row>
    <row r="774" spans="1:18" x14ac:dyDescent="0.2">
      <c r="A774" s="5">
        <v>13</v>
      </c>
      <c r="C774" s="7" t="s">
        <v>436</v>
      </c>
      <c r="D774" s="7">
        <v>31051</v>
      </c>
      <c r="E774" s="5" t="s">
        <v>677</v>
      </c>
      <c r="H774" s="5" t="s">
        <v>2054</v>
      </c>
      <c r="I774" s="5">
        <v>2024</v>
      </c>
      <c r="J774" s="5" t="s">
        <v>1293</v>
      </c>
      <c r="N774" s="10" t="s">
        <v>437</v>
      </c>
    </row>
    <row r="775" spans="1:18" x14ac:dyDescent="0.2">
      <c r="A775" s="5">
        <v>13</v>
      </c>
      <c r="C775" s="7" t="s">
        <v>436</v>
      </c>
      <c r="D775" s="7">
        <v>31051</v>
      </c>
      <c r="E775" s="5" t="s">
        <v>677</v>
      </c>
      <c r="H775" s="8" t="s">
        <v>2056</v>
      </c>
      <c r="I775" s="5">
        <v>2025</v>
      </c>
      <c r="J775" s="5" t="s">
        <v>1293</v>
      </c>
      <c r="N775" s="10" t="s">
        <v>2057</v>
      </c>
    </row>
    <row r="776" spans="1:18" x14ac:dyDescent="0.2">
      <c r="A776" s="5">
        <v>13</v>
      </c>
      <c r="C776" s="7" t="s">
        <v>436</v>
      </c>
      <c r="D776" s="7">
        <v>31051</v>
      </c>
      <c r="E776" s="5" t="s">
        <v>677</v>
      </c>
      <c r="H776" s="5" t="s">
        <v>2058</v>
      </c>
      <c r="I776" s="5">
        <v>1991</v>
      </c>
      <c r="J776" s="5" t="s">
        <v>1295</v>
      </c>
      <c r="N776" s="10" t="s">
        <v>2059</v>
      </c>
    </row>
    <row r="777" spans="1:18" x14ac:dyDescent="0.2">
      <c r="A777" s="5">
        <v>13</v>
      </c>
      <c r="C777" s="7" t="s">
        <v>436</v>
      </c>
      <c r="D777" s="7">
        <v>31051</v>
      </c>
      <c r="E777" s="5" t="s">
        <v>677</v>
      </c>
      <c r="H777" s="5" t="s">
        <v>2060</v>
      </c>
      <c r="I777" s="5">
        <v>2004</v>
      </c>
      <c r="J777" s="5" t="s">
        <v>1293</v>
      </c>
      <c r="K777" s="9">
        <v>5000</v>
      </c>
      <c r="L777" s="9">
        <v>5000</v>
      </c>
      <c r="O777" s="11">
        <v>210000</v>
      </c>
      <c r="P777" s="11">
        <v>1000000</v>
      </c>
    </row>
    <row r="778" spans="1:18" x14ac:dyDescent="0.2">
      <c r="A778" s="5">
        <v>13</v>
      </c>
      <c r="C778" s="7" t="s">
        <v>436</v>
      </c>
      <c r="D778" s="7">
        <v>31051</v>
      </c>
      <c r="E778" s="5" t="s">
        <v>677</v>
      </c>
      <c r="H778" s="8" t="s">
        <v>2061</v>
      </c>
      <c r="I778" s="5">
        <v>2017</v>
      </c>
      <c r="J778" s="5" t="s">
        <v>1684</v>
      </c>
      <c r="K778" s="9">
        <v>134</v>
      </c>
      <c r="L778" s="9">
        <v>3493</v>
      </c>
      <c r="M778" s="9">
        <f>(134+138)/2</f>
        <v>136</v>
      </c>
      <c r="N778" s="10" t="s">
        <v>2062</v>
      </c>
    </row>
    <row r="779" spans="1:18" x14ac:dyDescent="0.2">
      <c r="A779" s="5">
        <v>21</v>
      </c>
      <c r="C779" s="7" t="s">
        <v>436</v>
      </c>
      <c r="D779" s="7">
        <v>32913</v>
      </c>
      <c r="E779" s="5" t="s">
        <v>2063</v>
      </c>
      <c r="H779" s="5" t="s">
        <v>1470</v>
      </c>
    </row>
    <row r="780" spans="1:18" x14ac:dyDescent="0.2">
      <c r="A780" s="5">
        <v>9</v>
      </c>
      <c r="B780" s="6">
        <v>101</v>
      </c>
      <c r="C780" s="7" t="s">
        <v>436</v>
      </c>
      <c r="D780" s="7">
        <v>31156</v>
      </c>
      <c r="E780" s="5" t="s">
        <v>502</v>
      </c>
      <c r="H780" s="8" t="s">
        <v>2064</v>
      </c>
      <c r="I780" s="5">
        <v>2011</v>
      </c>
      <c r="J780" s="5" t="s">
        <v>1576</v>
      </c>
      <c r="K780" s="9">
        <v>700</v>
      </c>
      <c r="L780" s="9">
        <v>1500</v>
      </c>
      <c r="N780" s="10" t="s">
        <v>2065</v>
      </c>
    </row>
    <row r="781" spans="1:18" x14ac:dyDescent="0.2">
      <c r="A781" s="5">
        <v>9</v>
      </c>
      <c r="B781" s="6">
        <v>101</v>
      </c>
      <c r="C781" s="7" t="s">
        <v>436</v>
      </c>
      <c r="D781" s="7">
        <v>31156</v>
      </c>
      <c r="E781" s="5" t="s">
        <v>502</v>
      </c>
      <c r="H781" s="8" t="s">
        <v>2066</v>
      </c>
      <c r="I781" s="5">
        <v>2003</v>
      </c>
      <c r="J781" s="5" t="s">
        <v>1425</v>
      </c>
      <c r="K781" s="9">
        <v>13000</v>
      </c>
      <c r="L781" s="9">
        <v>13000</v>
      </c>
      <c r="N781" s="10" t="s">
        <v>2067</v>
      </c>
    </row>
    <row r="782" spans="1:18" x14ac:dyDescent="0.2">
      <c r="A782" s="5">
        <v>9</v>
      </c>
      <c r="B782" s="6">
        <v>101</v>
      </c>
      <c r="C782" s="7" t="s">
        <v>436</v>
      </c>
      <c r="D782" s="7">
        <v>31156</v>
      </c>
      <c r="E782" s="5" t="s">
        <v>502</v>
      </c>
      <c r="H782" s="5" t="s">
        <v>2054</v>
      </c>
      <c r="I782" s="5">
        <v>2024</v>
      </c>
      <c r="J782" s="5" t="s">
        <v>1293</v>
      </c>
      <c r="N782" s="10" t="s">
        <v>440</v>
      </c>
    </row>
    <row r="783" spans="1:18" x14ac:dyDescent="0.2">
      <c r="A783" s="5">
        <v>9</v>
      </c>
      <c r="B783" s="6">
        <v>101</v>
      </c>
      <c r="C783" s="7" t="s">
        <v>436</v>
      </c>
      <c r="D783" s="7">
        <v>31156</v>
      </c>
      <c r="E783" s="5" t="s">
        <v>502</v>
      </c>
      <c r="H783" s="5" t="s">
        <v>2060</v>
      </c>
      <c r="I783" s="5">
        <v>2004</v>
      </c>
      <c r="J783" s="5" t="s">
        <v>1293</v>
      </c>
      <c r="K783" s="9">
        <v>5000</v>
      </c>
      <c r="L783" s="9">
        <v>5000</v>
      </c>
      <c r="O783" s="11">
        <v>10000</v>
      </c>
      <c r="P783" s="11">
        <v>50000</v>
      </c>
    </row>
    <row r="784" spans="1:18" x14ac:dyDescent="0.2">
      <c r="A784" s="5">
        <v>7</v>
      </c>
      <c r="B784" s="6">
        <v>101</v>
      </c>
      <c r="C784" s="7" t="s">
        <v>436</v>
      </c>
      <c r="D784" s="7">
        <v>31165</v>
      </c>
      <c r="E784" s="5" t="s">
        <v>435</v>
      </c>
      <c r="H784" s="5" t="s">
        <v>2060</v>
      </c>
      <c r="I784" s="5">
        <v>2004</v>
      </c>
      <c r="J784" s="5" t="s">
        <v>1293</v>
      </c>
      <c r="K784" s="9">
        <v>2000</v>
      </c>
      <c r="L784" s="9">
        <v>2000</v>
      </c>
    </row>
    <row r="785" spans="1:24" x14ac:dyDescent="0.2">
      <c r="A785" s="5">
        <v>7</v>
      </c>
      <c r="B785" s="6">
        <v>101</v>
      </c>
      <c r="C785" s="7" t="s">
        <v>436</v>
      </c>
      <c r="D785" s="7">
        <v>31165</v>
      </c>
      <c r="E785" s="5" t="s">
        <v>435</v>
      </c>
      <c r="H785" s="5" t="s">
        <v>2054</v>
      </c>
      <c r="I785" s="5">
        <v>2024</v>
      </c>
      <c r="J785" s="5" t="s">
        <v>1293</v>
      </c>
      <c r="N785" s="10" t="s">
        <v>437</v>
      </c>
    </row>
    <row r="786" spans="1:24" x14ac:dyDescent="0.2">
      <c r="A786" s="5">
        <v>7</v>
      </c>
      <c r="B786" s="6">
        <v>101</v>
      </c>
      <c r="C786" s="7" t="s">
        <v>436</v>
      </c>
      <c r="D786" s="7">
        <v>31160</v>
      </c>
      <c r="E786" s="5" t="s">
        <v>439</v>
      </c>
      <c r="H786" s="5" t="s">
        <v>2054</v>
      </c>
      <c r="I786" s="5">
        <v>2024</v>
      </c>
      <c r="J786" s="5" t="s">
        <v>1293</v>
      </c>
      <c r="N786" s="10" t="s">
        <v>440</v>
      </c>
    </row>
    <row r="787" spans="1:24" x14ac:dyDescent="0.2">
      <c r="A787" s="5">
        <v>7</v>
      </c>
      <c r="B787" s="6">
        <v>101</v>
      </c>
      <c r="C787" s="7" t="s">
        <v>436</v>
      </c>
      <c r="D787" s="7">
        <v>31160</v>
      </c>
      <c r="E787" s="5" t="s">
        <v>439</v>
      </c>
      <c r="H787" s="5" t="s">
        <v>2060</v>
      </c>
      <c r="I787" s="5">
        <v>2004</v>
      </c>
      <c r="J787" s="5" t="s">
        <v>1293</v>
      </c>
      <c r="K787" s="9">
        <v>2000</v>
      </c>
      <c r="L787" s="9">
        <v>2000</v>
      </c>
      <c r="O787" s="11">
        <v>10000</v>
      </c>
      <c r="P787" s="11">
        <v>50000</v>
      </c>
    </row>
    <row r="788" spans="1:24" x14ac:dyDescent="0.2">
      <c r="A788" s="5">
        <v>7</v>
      </c>
      <c r="B788" s="6">
        <v>101</v>
      </c>
      <c r="C788" s="7" t="s">
        <v>436</v>
      </c>
      <c r="D788" s="7">
        <v>31160</v>
      </c>
      <c r="E788" s="5" t="s">
        <v>439</v>
      </c>
      <c r="H788" s="8" t="s">
        <v>2068</v>
      </c>
      <c r="I788" s="5">
        <v>2017</v>
      </c>
      <c r="J788" s="5" t="s">
        <v>1293</v>
      </c>
      <c r="K788" s="9">
        <v>300</v>
      </c>
      <c r="L788" s="9">
        <v>300</v>
      </c>
    </row>
    <row r="789" spans="1:24" x14ac:dyDescent="0.2">
      <c r="A789" s="5">
        <v>7</v>
      </c>
      <c r="B789" s="6">
        <v>101</v>
      </c>
      <c r="C789" s="7" t="s">
        <v>436</v>
      </c>
      <c r="D789" s="7">
        <v>31160</v>
      </c>
      <c r="E789" s="5" t="s">
        <v>439</v>
      </c>
      <c r="H789" s="5" t="s">
        <v>2055</v>
      </c>
      <c r="I789" s="5">
        <v>1987</v>
      </c>
      <c r="J789" s="5" t="s">
        <v>1293</v>
      </c>
      <c r="R789" s="12" t="s">
        <v>441</v>
      </c>
    </row>
    <row r="790" spans="1:24" x14ac:dyDescent="0.2">
      <c r="A790" s="5">
        <v>10</v>
      </c>
      <c r="C790" s="7" t="s">
        <v>436</v>
      </c>
      <c r="D790" s="7">
        <v>31000</v>
      </c>
      <c r="E790" s="5" t="s">
        <v>545</v>
      </c>
      <c r="H790" s="5" t="s">
        <v>2054</v>
      </c>
      <c r="I790" s="5">
        <v>2024</v>
      </c>
      <c r="J790" s="5" t="s">
        <v>1293</v>
      </c>
      <c r="N790" s="10" t="s">
        <v>546</v>
      </c>
    </row>
    <row r="791" spans="1:24" x14ac:dyDescent="0.2">
      <c r="A791" s="5">
        <v>10</v>
      </c>
      <c r="C791" s="7" t="s">
        <v>436</v>
      </c>
      <c r="D791" s="7">
        <v>31000</v>
      </c>
      <c r="E791" s="5" t="s">
        <v>545</v>
      </c>
      <c r="H791" s="5" t="s">
        <v>2060</v>
      </c>
      <c r="I791" s="5">
        <v>2004</v>
      </c>
      <c r="J791" s="5" t="s">
        <v>1293</v>
      </c>
      <c r="K791" s="9">
        <v>5000</v>
      </c>
      <c r="L791" s="9">
        <v>5000</v>
      </c>
      <c r="O791" s="11">
        <v>210000</v>
      </c>
      <c r="P791" s="11">
        <v>1000000</v>
      </c>
    </row>
    <row r="792" spans="1:24" x14ac:dyDescent="0.2">
      <c r="A792" s="5">
        <v>15</v>
      </c>
      <c r="B792" s="6" t="s">
        <v>713</v>
      </c>
      <c r="C792" s="7" t="s">
        <v>436</v>
      </c>
      <c r="D792" s="7">
        <v>31205</v>
      </c>
      <c r="E792" s="5" t="s">
        <v>784</v>
      </c>
      <c r="H792" s="5" t="s">
        <v>2054</v>
      </c>
      <c r="I792" s="5">
        <v>2024</v>
      </c>
      <c r="J792" s="5" t="s">
        <v>1293</v>
      </c>
      <c r="N792" s="10" t="s">
        <v>437</v>
      </c>
    </row>
    <row r="793" spans="1:24" x14ac:dyDescent="0.2">
      <c r="A793" s="5">
        <v>15</v>
      </c>
      <c r="B793" s="6" t="s">
        <v>713</v>
      </c>
      <c r="C793" s="7" t="s">
        <v>436</v>
      </c>
      <c r="D793" s="7">
        <v>31205</v>
      </c>
      <c r="E793" s="5" t="s">
        <v>784</v>
      </c>
      <c r="H793" s="5" t="s">
        <v>2060</v>
      </c>
      <c r="I793" s="5">
        <v>2004</v>
      </c>
      <c r="J793" s="5" t="s">
        <v>1293</v>
      </c>
      <c r="K793" s="9">
        <v>2000</v>
      </c>
      <c r="L793" s="9">
        <v>2000</v>
      </c>
      <c r="O793" s="11">
        <v>10000</v>
      </c>
      <c r="P793" s="11">
        <v>50000</v>
      </c>
    </row>
    <row r="794" spans="1:24" x14ac:dyDescent="0.2">
      <c r="A794" s="5">
        <v>9</v>
      </c>
      <c r="B794" s="6">
        <v>101</v>
      </c>
      <c r="C794" s="7" t="s">
        <v>436</v>
      </c>
      <c r="D794" s="7">
        <v>31212</v>
      </c>
      <c r="E794" s="5" t="s">
        <v>509</v>
      </c>
      <c r="H794" s="5" t="s">
        <v>2060</v>
      </c>
      <c r="I794" s="5">
        <v>2004</v>
      </c>
      <c r="J794" s="5" t="s">
        <v>1293</v>
      </c>
      <c r="K794" s="9">
        <v>2000</v>
      </c>
      <c r="L794" s="9">
        <v>2000</v>
      </c>
      <c r="O794" s="11">
        <v>10000</v>
      </c>
      <c r="P794" s="11">
        <v>50000</v>
      </c>
    </row>
    <row r="795" spans="1:24" x14ac:dyDescent="0.2">
      <c r="A795" s="5">
        <v>9</v>
      </c>
      <c r="B795" s="6">
        <v>101</v>
      </c>
      <c r="C795" s="7" t="s">
        <v>436</v>
      </c>
      <c r="D795" s="7">
        <v>31212</v>
      </c>
      <c r="E795" s="5" t="s">
        <v>509</v>
      </c>
      <c r="H795" s="8" t="s">
        <v>2069</v>
      </c>
      <c r="I795" s="5">
        <v>2024</v>
      </c>
      <c r="J795" s="5" t="s">
        <v>1293</v>
      </c>
      <c r="N795" s="10" t="s">
        <v>2070</v>
      </c>
      <c r="X795" s="5" t="s">
        <v>511</v>
      </c>
    </row>
    <row r="796" spans="1:24" x14ac:dyDescent="0.2">
      <c r="A796" s="5">
        <v>9</v>
      </c>
      <c r="B796" s="6">
        <v>101</v>
      </c>
      <c r="C796" s="7" t="s">
        <v>436</v>
      </c>
      <c r="D796" s="7">
        <v>31212</v>
      </c>
      <c r="E796" s="5" t="s">
        <v>509</v>
      </c>
      <c r="H796" s="5" t="s">
        <v>2054</v>
      </c>
      <c r="I796" s="5">
        <v>2024</v>
      </c>
      <c r="J796" s="5" t="s">
        <v>1293</v>
      </c>
      <c r="N796" s="10" t="s">
        <v>440</v>
      </c>
    </row>
    <row r="797" spans="1:24" x14ac:dyDescent="0.2">
      <c r="A797" s="5">
        <v>18</v>
      </c>
      <c r="C797" s="7" t="s">
        <v>436</v>
      </c>
      <c r="D797" s="7">
        <v>31055</v>
      </c>
      <c r="E797" s="5" t="s">
        <v>880</v>
      </c>
      <c r="H797" s="5" t="s">
        <v>2054</v>
      </c>
      <c r="I797" s="5">
        <v>2024</v>
      </c>
      <c r="J797" s="5" t="s">
        <v>1293</v>
      </c>
      <c r="N797" s="10" t="s">
        <v>881</v>
      </c>
    </row>
    <row r="798" spans="1:24" x14ac:dyDescent="0.2">
      <c r="A798" s="5">
        <v>18</v>
      </c>
      <c r="C798" s="7" t="s">
        <v>436</v>
      </c>
      <c r="D798" s="7">
        <v>31055</v>
      </c>
      <c r="E798" s="5" t="s">
        <v>880</v>
      </c>
      <c r="H798" s="5" t="s">
        <v>2060</v>
      </c>
      <c r="I798" s="5">
        <v>2004</v>
      </c>
      <c r="J798" s="5" t="s">
        <v>1293</v>
      </c>
      <c r="K798" s="9">
        <v>5000</v>
      </c>
      <c r="L798" s="9">
        <v>5000</v>
      </c>
      <c r="O798" s="11">
        <v>210000</v>
      </c>
      <c r="P798" s="11">
        <v>1000000</v>
      </c>
    </row>
    <row r="799" spans="1:24" x14ac:dyDescent="0.2">
      <c r="A799" s="5">
        <v>18</v>
      </c>
      <c r="C799" s="7" t="s">
        <v>436</v>
      </c>
      <c r="D799" s="7">
        <v>31055</v>
      </c>
      <c r="E799" s="5" t="s">
        <v>880</v>
      </c>
      <c r="H799" s="5" t="s">
        <v>2055</v>
      </c>
      <c r="I799" s="5">
        <v>1987</v>
      </c>
      <c r="J799" s="5" t="s">
        <v>1293</v>
      </c>
      <c r="O799" s="11">
        <v>100000</v>
      </c>
      <c r="P799" s="11">
        <v>100000</v>
      </c>
    </row>
    <row r="800" spans="1:24" x14ac:dyDescent="0.2">
      <c r="A800" s="5">
        <v>21</v>
      </c>
      <c r="C800" s="7" t="s">
        <v>436</v>
      </c>
      <c r="D800" s="7">
        <v>27513</v>
      </c>
      <c r="E800" s="5" t="s">
        <v>2071</v>
      </c>
      <c r="H800" s="5" t="s">
        <v>1470</v>
      </c>
    </row>
    <row r="801" spans="1:16" x14ac:dyDescent="0.2">
      <c r="A801" s="5">
        <v>18</v>
      </c>
      <c r="C801" s="7" t="s">
        <v>436</v>
      </c>
      <c r="D801" s="7">
        <v>31218</v>
      </c>
      <c r="E801" s="5" t="s">
        <v>885</v>
      </c>
      <c r="H801" s="5" t="s">
        <v>2054</v>
      </c>
      <c r="I801" s="5">
        <v>2024</v>
      </c>
      <c r="J801" s="5" t="s">
        <v>1293</v>
      </c>
      <c r="N801" s="10" t="s">
        <v>440</v>
      </c>
    </row>
    <row r="802" spans="1:16" x14ac:dyDescent="0.2">
      <c r="A802" s="5">
        <v>21</v>
      </c>
      <c r="C802" s="7" t="s">
        <v>436</v>
      </c>
      <c r="D802" s="7">
        <v>31221</v>
      </c>
      <c r="E802" s="5" t="s">
        <v>985</v>
      </c>
      <c r="H802" s="5" t="s">
        <v>2054</v>
      </c>
      <c r="I802" s="5">
        <v>2024</v>
      </c>
      <c r="J802" s="5" t="s">
        <v>1293</v>
      </c>
      <c r="N802" s="10" t="s">
        <v>437</v>
      </c>
    </row>
    <row r="803" spans="1:16" x14ac:dyDescent="0.2">
      <c r="A803" s="5">
        <v>20</v>
      </c>
      <c r="C803" s="7" t="s">
        <v>436</v>
      </c>
      <c r="D803" s="7">
        <v>31223</v>
      </c>
      <c r="E803" s="5" t="s">
        <v>962</v>
      </c>
      <c r="H803" s="5" t="s">
        <v>2054</v>
      </c>
      <c r="I803" s="5">
        <v>2024</v>
      </c>
      <c r="J803" s="5" t="s">
        <v>1293</v>
      </c>
      <c r="N803" s="10" t="s">
        <v>437</v>
      </c>
    </row>
    <row r="804" spans="1:16" x14ac:dyDescent="0.2">
      <c r="A804" s="5">
        <v>21</v>
      </c>
      <c r="C804" s="7" t="s">
        <v>436</v>
      </c>
      <c r="D804" s="7">
        <v>31233</v>
      </c>
      <c r="E804" s="5" t="s">
        <v>986</v>
      </c>
      <c r="H804" s="5" t="s">
        <v>2054</v>
      </c>
      <c r="I804" s="5">
        <v>2024</v>
      </c>
      <c r="J804" s="5" t="s">
        <v>1293</v>
      </c>
      <c r="N804" s="10" t="s">
        <v>437</v>
      </c>
    </row>
    <row r="805" spans="1:16" x14ac:dyDescent="0.2">
      <c r="A805" s="5">
        <v>21</v>
      </c>
      <c r="C805" s="7" t="s">
        <v>436</v>
      </c>
      <c r="D805" s="7">
        <v>31233</v>
      </c>
      <c r="E805" s="5" t="s">
        <v>986</v>
      </c>
      <c r="H805" s="5" t="s">
        <v>2055</v>
      </c>
      <c r="I805" s="5">
        <v>1987</v>
      </c>
      <c r="J805" s="5" t="s">
        <v>1293</v>
      </c>
      <c r="N805" s="10" t="s">
        <v>2072</v>
      </c>
    </row>
    <row r="806" spans="1:16" x14ac:dyDescent="0.2">
      <c r="A806" s="5">
        <v>21</v>
      </c>
      <c r="C806" s="7" t="s">
        <v>436</v>
      </c>
      <c r="D806" s="7">
        <v>31235</v>
      </c>
      <c r="E806" s="5" t="s">
        <v>988</v>
      </c>
      <c r="H806" s="5" t="s">
        <v>2054</v>
      </c>
      <c r="I806" s="5">
        <v>2024</v>
      </c>
      <c r="J806" s="5" t="s">
        <v>1293</v>
      </c>
      <c r="N806" s="10" t="s">
        <v>440</v>
      </c>
    </row>
    <row r="807" spans="1:16" x14ac:dyDescent="0.2">
      <c r="A807" s="5">
        <v>18</v>
      </c>
      <c r="C807" s="7" t="s">
        <v>436</v>
      </c>
      <c r="D807" s="7">
        <v>30902</v>
      </c>
      <c r="E807" s="5" t="s">
        <v>2073</v>
      </c>
      <c r="H807" s="5" t="s">
        <v>1470</v>
      </c>
    </row>
    <row r="808" spans="1:16" x14ac:dyDescent="0.2">
      <c r="A808" s="5">
        <v>18</v>
      </c>
      <c r="C808" s="7" t="s">
        <v>436</v>
      </c>
      <c r="D808" s="7">
        <v>31172</v>
      </c>
      <c r="E808" s="5" t="s">
        <v>2074</v>
      </c>
      <c r="H808" s="5" t="s">
        <v>1470</v>
      </c>
    </row>
    <row r="809" spans="1:16" x14ac:dyDescent="0.2">
      <c r="A809" s="5">
        <v>16</v>
      </c>
      <c r="B809" s="6" t="s">
        <v>713</v>
      </c>
      <c r="C809" s="7" t="s">
        <v>436</v>
      </c>
      <c r="D809" s="7">
        <v>30908</v>
      </c>
      <c r="E809" s="5" t="s">
        <v>2075</v>
      </c>
      <c r="H809" s="5" t="s">
        <v>1470</v>
      </c>
    </row>
    <row r="810" spans="1:16" x14ac:dyDescent="0.2">
      <c r="A810" s="5">
        <v>20</v>
      </c>
      <c r="C810" s="7" t="s">
        <v>436</v>
      </c>
      <c r="D810" s="7">
        <v>32938</v>
      </c>
      <c r="E810" s="5" t="s">
        <v>2076</v>
      </c>
      <c r="H810" s="5" t="s">
        <v>1470</v>
      </c>
    </row>
    <row r="811" spans="1:16" x14ac:dyDescent="0.2">
      <c r="A811" s="5">
        <v>16</v>
      </c>
      <c r="B811" s="6" t="s">
        <v>713</v>
      </c>
      <c r="C811" s="7" t="s">
        <v>436</v>
      </c>
      <c r="D811" s="7">
        <v>31916</v>
      </c>
      <c r="E811" s="5" t="s">
        <v>2077</v>
      </c>
      <c r="H811" s="5" t="s">
        <v>1470</v>
      </c>
    </row>
    <row r="812" spans="1:16" x14ac:dyDescent="0.2">
      <c r="A812" s="5">
        <v>16</v>
      </c>
      <c r="B812" s="6" t="s">
        <v>713</v>
      </c>
      <c r="C812" s="7" t="s">
        <v>436</v>
      </c>
      <c r="D812" s="7">
        <v>31240</v>
      </c>
      <c r="E812" s="5" t="s">
        <v>832</v>
      </c>
      <c r="H812" s="5" t="s">
        <v>2054</v>
      </c>
      <c r="I812" s="5">
        <v>2024</v>
      </c>
      <c r="J812" s="5" t="s">
        <v>1293</v>
      </c>
      <c r="N812" s="10" t="s">
        <v>437</v>
      </c>
    </row>
    <row r="813" spans="1:16" x14ac:dyDescent="0.2">
      <c r="A813" s="5">
        <v>16</v>
      </c>
      <c r="B813" s="6" t="s">
        <v>713</v>
      </c>
      <c r="C813" s="7" t="s">
        <v>436</v>
      </c>
      <c r="D813" s="7">
        <v>31240</v>
      </c>
      <c r="E813" s="5" t="s">
        <v>832</v>
      </c>
      <c r="H813" s="5" t="s">
        <v>2060</v>
      </c>
      <c r="I813" s="5">
        <v>2004</v>
      </c>
      <c r="J813" s="5" t="s">
        <v>1293</v>
      </c>
      <c r="K813" s="9">
        <v>2000</v>
      </c>
      <c r="L813" s="9">
        <v>2000</v>
      </c>
      <c r="O813" s="11">
        <v>210000</v>
      </c>
      <c r="P813" s="11">
        <v>1000000</v>
      </c>
    </row>
    <row r="814" spans="1:16" x14ac:dyDescent="0.2">
      <c r="A814" s="5">
        <v>16</v>
      </c>
      <c r="B814" s="6" t="s">
        <v>713</v>
      </c>
      <c r="C814" s="7" t="s">
        <v>436</v>
      </c>
      <c r="D814" s="7">
        <v>31260</v>
      </c>
      <c r="E814" s="5" t="s">
        <v>833</v>
      </c>
      <c r="H814" s="5" t="s">
        <v>2054</v>
      </c>
      <c r="I814" s="5">
        <v>2024</v>
      </c>
      <c r="J814" s="5" t="s">
        <v>1293</v>
      </c>
      <c r="N814" s="10" t="s">
        <v>437</v>
      </c>
    </row>
    <row r="815" spans="1:16" x14ac:dyDescent="0.2">
      <c r="A815" s="5">
        <v>13</v>
      </c>
      <c r="C815" s="7" t="s">
        <v>436</v>
      </c>
      <c r="D815" s="7">
        <v>31096</v>
      </c>
      <c r="E815" s="5" t="s">
        <v>690</v>
      </c>
      <c r="H815" s="8" t="s">
        <v>2078</v>
      </c>
      <c r="I815" s="5">
        <v>2011</v>
      </c>
      <c r="J815" s="5" t="s">
        <v>1293</v>
      </c>
      <c r="K815" s="9">
        <v>550</v>
      </c>
      <c r="L815" s="9">
        <v>1490</v>
      </c>
      <c r="M815" s="9">
        <f>(270+698)/2</f>
        <v>484</v>
      </c>
      <c r="N815" s="10" t="s">
        <v>2079</v>
      </c>
    </row>
    <row r="816" spans="1:16" x14ac:dyDescent="0.2">
      <c r="A816" s="5">
        <v>13</v>
      </c>
      <c r="C816" s="7" t="s">
        <v>436</v>
      </c>
      <c r="D816" s="7">
        <v>31096</v>
      </c>
      <c r="E816" s="5" t="s">
        <v>690</v>
      </c>
      <c r="H816" s="5" t="s">
        <v>2054</v>
      </c>
      <c r="I816" s="5">
        <v>2024</v>
      </c>
      <c r="J816" s="5" t="s">
        <v>1293</v>
      </c>
      <c r="N816" s="10" t="s">
        <v>709</v>
      </c>
    </row>
    <row r="817" spans="1:18" x14ac:dyDescent="0.2">
      <c r="A817" s="5">
        <v>13</v>
      </c>
      <c r="C817" s="7" t="s">
        <v>436</v>
      </c>
      <c r="D817" s="7">
        <v>31096</v>
      </c>
      <c r="E817" s="5" t="s">
        <v>690</v>
      </c>
      <c r="H817" s="5" t="s">
        <v>2060</v>
      </c>
      <c r="I817" s="5">
        <v>2004</v>
      </c>
      <c r="J817" s="5" t="s">
        <v>1293</v>
      </c>
      <c r="K817" s="9">
        <v>2000</v>
      </c>
      <c r="L817" s="9">
        <v>2000</v>
      </c>
    </row>
    <row r="818" spans="1:18" x14ac:dyDescent="0.2">
      <c r="A818" s="5">
        <v>13</v>
      </c>
      <c r="C818" s="7" t="s">
        <v>436</v>
      </c>
      <c r="D818" s="7">
        <v>31096</v>
      </c>
      <c r="E818" s="5" t="s">
        <v>690</v>
      </c>
      <c r="H818" s="8" t="s">
        <v>2080</v>
      </c>
      <c r="I818" s="5">
        <v>2007</v>
      </c>
      <c r="J818" s="5" t="s">
        <v>1305</v>
      </c>
      <c r="K818" s="9">
        <v>29</v>
      </c>
      <c r="L818" s="9">
        <v>1792</v>
      </c>
    </row>
    <row r="819" spans="1:18" x14ac:dyDescent="0.2">
      <c r="A819" s="5">
        <v>13</v>
      </c>
      <c r="C819" s="7" t="s">
        <v>436</v>
      </c>
      <c r="D819" s="7">
        <v>31096</v>
      </c>
      <c r="E819" s="5" t="s">
        <v>690</v>
      </c>
      <c r="H819" s="8" t="s">
        <v>2081</v>
      </c>
      <c r="I819" s="5">
        <v>2013</v>
      </c>
      <c r="J819" s="5" t="s">
        <v>1293</v>
      </c>
      <c r="K819" s="9">
        <v>550</v>
      </c>
      <c r="L819" s="9">
        <v>1490</v>
      </c>
      <c r="N819" s="10" t="s">
        <v>2082</v>
      </c>
    </row>
    <row r="820" spans="1:18" x14ac:dyDescent="0.2">
      <c r="A820" s="5">
        <v>15</v>
      </c>
      <c r="B820" s="6" t="s">
        <v>713</v>
      </c>
      <c r="C820" s="7" t="s">
        <v>436</v>
      </c>
      <c r="D820" s="7">
        <v>31040</v>
      </c>
      <c r="E820" s="5" t="s">
        <v>791</v>
      </c>
      <c r="H820" s="5" t="s">
        <v>2054</v>
      </c>
      <c r="I820" s="5">
        <v>2024</v>
      </c>
      <c r="J820" s="5" t="s">
        <v>1293</v>
      </c>
      <c r="N820" s="10" t="s">
        <v>546</v>
      </c>
    </row>
    <row r="821" spans="1:18" x14ac:dyDescent="0.2">
      <c r="A821" s="5">
        <v>15</v>
      </c>
      <c r="B821" s="6" t="s">
        <v>713</v>
      </c>
      <c r="C821" s="7" t="s">
        <v>436</v>
      </c>
      <c r="D821" s="7">
        <v>31040</v>
      </c>
      <c r="E821" s="5" t="s">
        <v>791</v>
      </c>
      <c r="H821" s="8" t="s">
        <v>2068</v>
      </c>
      <c r="I821" s="5">
        <v>2017</v>
      </c>
      <c r="J821" s="5" t="s">
        <v>1293</v>
      </c>
      <c r="O821" s="11">
        <v>1000000</v>
      </c>
      <c r="P821" s="11">
        <v>1000000</v>
      </c>
      <c r="R821" s="12" t="s">
        <v>792</v>
      </c>
    </row>
    <row r="822" spans="1:18" x14ac:dyDescent="0.2">
      <c r="A822" s="5">
        <v>15</v>
      </c>
      <c r="B822" s="6" t="s">
        <v>713</v>
      </c>
      <c r="C822" s="7" t="s">
        <v>436</v>
      </c>
      <c r="D822" s="7">
        <v>31040</v>
      </c>
      <c r="E822" s="5" t="s">
        <v>791</v>
      </c>
      <c r="H822" s="5" t="s">
        <v>2060</v>
      </c>
      <c r="I822" s="5">
        <v>2004</v>
      </c>
      <c r="J822" s="5" t="s">
        <v>1293</v>
      </c>
      <c r="K822" s="9">
        <v>5000</v>
      </c>
      <c r="L822" s="9">
        <v>5000</v>
      </c>
      <c r="O822" s="11">
        <v>210000</v>
      </c>
      <c r="P822" s="11">
        <v>1000000</v>
      </c>
    </row>
    <row r="823" spans="1:18" x14ac:dyDescent="0.2">
      <c r="A823" s="5">
        <v>10</v>
      </c>
      <c r="C823" s="7" t="s">
        <v>436</v>
      </c>
      <c r="D823" s="7">
        <v>31174</v>
      </c>
      <c r="E823" s="5" t="s">
        <v>563</v>
      </c>
      <c r="H823" s="5" t="s">
        <v>2054</v>
      </c>
      <c r="I823" s="5">
        <v>2024</v>
      </c>
      <c r="J823" s="5" t="s">
        <v>1293</v>
      </c>
      <c r="N823" s="10" t="s">
        <v>546</v>
      </c>
    </row>
    <row r="824" spans="1:18" x14ac:dyDescent="0.2">
      <c r="A824" s="5">
        <v>10</v>
      </c>
      <c r="C824" s="7" t="s">
        <v>436</v>
      </c>
      <c r="D824" s="7">
        <v>31174</v>
      </c>
      <c r="E824" s="5" t="s">
        <v>563</v>
      </c>
      <c r="H824" s="8" t="s">
        <v>2056</v>
      </c>
      <c r="I824" s="5">
        <v>2025</v>
      </c>
      <c r="J824" s="5" t="s">
        <v>1293</v>
      </c>
      <c r="N824" s="10" t="s">
        <v>2057</v>
      </c>
    </row>
    <row r="825" spans="1:18" x14ac:dyDescent="0.2">
      <c r="A825" s="5">
        <v>16</v>
      </c>
      <c r="B825" s="6" t="s">
        <v>713</v>
      </c>
      <c r="C825" s="7" t="s">
        <v>436</v>
      </c>
      <c r="D825" s="7">
        <v>31247</v>
      </c>
      <c r="E825" s="5" t="s">
        <v>835</v>
      </c>
      <c r="H825" s="8" t="s">
        <v>2083</v>
      </c>
      <c r="I825" s="5">
        <v>2001</v>
      </c>
      <c r="J825" s="5" t="s">
        <v>1455</v>
      </c>
      <c r="K825" s="9">
        <v>300</v>
      </c>
      <c r="L825" s="9">
        <v>3500</v>
      </c>
      <c r="N825" s="10" t="s">
        <v>2084</v>
      </c>
      <c r="O825" s="11">
        <v>45</v>
      </c>
      <c r="P825" s="11">
        <v>116</v>
      </c>
      <c r="R825" s="12" t="s">
        <v>837</v>
      </c>
    </row>
    <row r="826" spans="1:18" x14ac:dyDescent="0.2">
      <c r="A826" s="5">
        <v>16</v>
      </c>
      <c r="B826" s="6" t="s">
        <v>713</v>
      </c>
      <c r="C826" s="7" t="s">
        <v>436</v>
      </c>
      <c r="D826" s="7">
        <v>31247</v>
      </c>
      <c r="E826" s="5" t="s">
        <v>835</v>
      </c>
      <c r="H826" s="5" t="s">
        <v>2054</v>
      </c>
      <c r="I826" s="5">
        <v>2024</v>
      </c>
      <c r="J826" s="5" t="s">
        <v>1293</v>
      </c>
      <c r="N826" s="10" t="s">
        <v>440</v>
      </c>
    </row>
    <row r="827" spans="1:18" x14ac:dyDescent="0.2">
      <c r="A827" s="5">
        <v>16</v>
      </c>
      <c r="B827" s="6" t="s">
        <v>713</v>
      </c>
      <c r="C827" s="7" t="s">
        <v>436</v>
      </c>
      <c r="D827" s="7">
        <v>31247</v>
      </c>
      <c r="E827" s="5" t="s">
        <v>835</v>
      </c>
      <c r="H827" s="5" t="s">
        <v>2060</v>
      </c>
      <c r="I827" s="5">
        <v>2004</v>
      </c>
      <c r="J827" s="5" t="s">
        <v>1293</v>
      </c>
      <c r="K827" s="9">
        <v>2000</v>
      </c>
      <c r="L827" s="9">
        <v>2000</v>
      </c>
      <c r="O827" s="11">
        <v>10000</v>
      </c>
      <c r="P827" s="11">
        <v>50000</v>
      </c>
    </row>
    <row r="828" spans="1:18" x14ac:dyDescent="0.2">
      <c r="A828" s="5">
        <v>16</v>
      </c>
      <c r="B828" s="6" t="s">
        <v>713</v>
      </c>
      <c r="C828" s="7" t="s">
        <v>436</v>
      </c>
      <c r="D828" s="7">
        <v>31247</v>
      </c>
      <c r="E828" s="5" t="s">
        <v>835</v>
      </c>
      <c r="H828" s="8" t="s">
        <v>2085</v>
      </c>
      <c r="I828" s="5">
        <v>2002</v>
      </c>
      <c r="J828" s="5" t="s">
        <v>1455</v>
      </c>
      <c r="K828" s="9">
        <v>44.7</v>
      </c>
      <c r="L828" s="9">
        <v>670</v>
      </c>
      <c r="M828" s="9">
        <f>(44.7+116.1)/2</f>
        <v>80.400000000000006</v>
      </c>
      <c r="N828" s="10" t="s">
        <v>2086</v>
      </c>
    </row>
    <row r="829" spans="1:18" x14ac:dyDescent="0.2">
      <c r="A829" s="5">
        <v>7</v>
      </c>
      <c r="B829" s="6">
        <v>101</v>
      </c>
      <c r="C829" s="7" t="s">
        <v>436</v>
      </c>
      <c r="D829" s="7">
        <v>31102</v>
      </c>
      <c r="E829" s="5" t="s">
        <v>453</v>
      </c>
      <c r="H829" s="5" t="s">
        <v>2054</v>
      </c>
      <c r="I829" s="5">
        <v>2024</v>
      </c>
      <c r="J829" s="5" t="s">
        <v>1293</v>
      </c>
      <c r="N829" s="10" t="s">
        <v>440</v>
      </c>
    </row>
    <row r="830" spans="1:18" x14ac:dyDescent="0.2">
      <c r="A830" s="5">
        <v>7</v>
      </c>
      <c r="B830" s="6">
        <v>101</v>
      </c>
      <c r="C830" s="7" t="s">
        <v>436</v>
      </c>
      <c r="D830" s="7">
        <v>31102</v>
      </c>
      <c r="E830" s="5" t="s">
        <v>453</v>
      </c>
      <c r="H830" s="5" t="s">
        <v>2060</v>
      </c>
      <c r="I830" s="5">
        <v>2004</v>
      </c>
      <c r="J830" s="5" t="s">
        <v>1293</v>
      </c>
      <c r="K830" s="9">
        <v>2000</v>
      </c>
      <c r="L830" s="9">
        <v>2000</v>
      </c>
      <c r="O830" s="11">
        <v>10000</v>
      </c>
      <c r="P830" s="11">
        <v>50000</v>
      </c>
    </row>
    <row r="831" spans="1:18" x14ac:dyDescent="0.2">
      <c r="A831" s="5">
        <v>14</v>
      </c>
      <c r="B831" s="6">
        <v>102</v>
      </c>
      <c r="C831" s="7" t="s">
        <v>436</v>
      </c>
      <c r="D831" s="7">
        <v>31249</v>
      </c>
      <c r="E831" s="5" t="s">
        <v>750</v>
      </c>
      <c r="H831" s="5" t="s">
        <v>2054</v>
      </c>
      <c r="I831" s="5">
        <v>2024</v>
      </c>
      <c r="J831" s="5" t="s">
        <v>1293</v>
      </c>
      <c r="N831" s="10" t="s">
        <v>437</v>
      </c>
    </row>
    <row r="832" spans="1:18" x14ac:dyDescent="0.2">
      <c r="A832" s="5">
        <v>14</v>
      </c>
      <c r="B832" s="6">
        <v>102</v>
      </c>
      <c r="C832" s="7" t="s">
        <v>436</v>
      </c>
      <c r="D832" s="7">
        <v>31249</v>
      </c>
      <c r="E832" s="5" t="s">
        <v>750</v>
      </c>
      <c r="H832" s="5" t="s">
        <v>2060</v>
      </c>
      <c r="I832" s="5">
        <v>2004</v>
      </c>
      <c r="J832" s="5" t="s">
        <v>1293</v>
      </c>
      <c r="K832" s="9">
        <v>2000</v>
      </c>
      <c r="L832" s="9">
        <v>2000</v>
      </c>
      <c r="O832" s="11">
        <v>10000</v>
      </c>
      <c r="P832" s="11">
        <v>50000</v>
      </c>
    </row>
    <row r="833" spans="1:16" x14ac:dyDescent="0.2">
      <c r="A833" s="5">
        <v>14</v>
      </c>
      <c r="B833" s="6">
        <v>102</v>
      </c>
      <c r="C833" s="7" t="s">
        <v>436</v>
      </c>
      <c r="D833" s="7">
        <v>31249</v>
      </c>
      <c r="E833" s="5" t="s">
        <v>750</v>
      </c>
      <c r="H833" s="8" t="s">
        <v>2087</v>
      </c>
      <c r="I833" s="5">
        <v>2010</v>
      </c>
      <c r="J833" s="5" t="s">
        <v>1295</v>
      </c>
      <c r="K833" s="9">
        <v>600</v>
      </c>
      <c r="L833" s="9">
        <v>600</v>
      </c>
    </row>
    <row r="834" spans="1:16" x14ac:dyDescent="0.2">
      <c r="A834" s="5">
        <v>20</v>
      </c>
      <c r="C834" s="7" t="s">
        <v>436</v>
      </c>
      <c r="D834" s="7">
        <v>31182</v>
      </c>
      <c r="E834" s="5" t="s">
        <v>971</v>
      </c>
      <c r="H834" s="5" t="s">
        <v>2054</v>
      </c>
      <c r="I834" s="5">
        <v>2024</v>
      </c>
      <c r="J834" s="5" t="s">
        <v>1293</v>
      </c>
      <c r="N834" s="10" t="s">
        <v>440</v>
      </c>
    </row>
    <row r="835" spans="1:16" x14ac:dyDescent="0.2">
      <c r="A835" s="5">
        <v>14</v>
      </c>
      <c r="B835" s="6">
        <v>102</v>
      </c>
      <c r="C835" s="7" t="s">
        <v>436</v>
      </c>
      <c r="D835" s="7">
        <v>31178</v>
      </c>
      <c r="E835" s="5" t="s">
        <v>752</v>
      </c>
      <c r="H835" s="5" t="s">
        <v>2054</v>
      </c>
      <c r="I835" s="5">
        <v>2024</v>
      </c>
      <c r="J835" s="5" t="s">
        <v>1293</v>
      </c>
      <c r="N835" s="10" t="s">
        <v>437</v>
      </c>
    </row>
    <row r="836" spans="1:16" x14ac:dyDescent="0.2">
      <c r="A836" s="5">
        <v>14</v>
      </c>
      <c r="B836" s="6">
        <v>102</v>
      </c>
      <c r="C836" s="7" t="s">
        <v>436</v>
      </c>
      <c r="D836" s="7">
        <v>31178</v>
      </c>
      <c r="E836" s="5" t="s">
        <v>752</v>
      </c>
      <c r="H836" s="5" t="s">
        <v>2060</v>
      </c>
      <c r="I836" s="5">
        <v>2004</v>
      </c>
      <c r="J836" s="5" t="s">
        <v>1293</v>
      </c>
      <c r="K836" s="9">
        <v>2000</v>
      </c>
      <c r="L836" s="9">
        <v>2000</v>
      </c>
      <c r="O836" s="11">
        <v>60000</v>
      </c>
      <c r="P836" s="11">
        <v>200000</v>
      </c>
    </row>
    <row r="837" spans="1:16" x14ac:dyDescent="0.2">
      <c r="A837" s="5">
        <v>14</v>
      </c>
      <c r="B837" s="6">
        <v>102</v>
      </c>
      <c r="C837" s="7" t="s">
        <v>436</v>
      </c>
      <c r="D837" s="7">
        <v>31187</v>
      </c>
      <c r="E837" s="5" t="s">
        <v>753</v>
      </c>
      <c r="H837" s="5" t="s">
        <v>2054</v>
      </c>
      <c r="I837" s="5">
        <v>2024</v>
      </c>
      <c r="J837" s="5" t="s">
        <v>1293</v>
      </c>
      <c r="N837" s="10" t="s">
        <v>440</v>
      </c>
    </row>
    <row r="838" spans="1:16" x14ac:dyDescent="0.2">
      <c r="A838" s="5">
        <v>14</v>
      </c>
      <c r="B838" s="6">
        <v>102</v>
      </c>
      <c r="C838" s="7" t="s">
        <v>436</v>
      </c>
      <c r="D838" s="7">
        <v>31187</v>
      </c>
      <c r="E838" s="5" t="s">
        <v>753</v>
      </c>
      <c r="H838" s="5" t="s">
        <v>2060</v>
      </c>
      <c r="I838" s="5">
        <v>2004</v>
      </c>
      <c r="J838" s="5" t="s">
        <v>1293</v>
      </c>
      <c r="K838" s="9">
        <v>2000</v>
      </c>
      <c r="L838" s="9">
        <v>2000</v>
      </c>
      <c r="O838" s="11">
        <v>10000</v>
      </c>
      <c r="P838" s="11">
        <v>50000</v>
      </c>
    </row>
    <row r="839" spans="1:16" x14ac:dyDescent="0.2">
      <c r="A839" s="5">
        <v>20</v>
      </c>
      <c r="C839" s="7" t="s">
        <v>436</v>
      </c>
      <c r="D839" s="7">
        <v>31188</v>
      </c>
      <c r="E839" s="5" t="s">
        <v>972</v>
      </c>
      <c r="H839" s="5" t="s">
        <v>2054</v>
      </c>
      <c r="I839" s="5">
        <v>2024</v>
      </c>
      <c r="J839" s="5" t="s">
        <v>1293</v>
      </c>
      <c r="N839" s="10" t="s">
        <v>437</v>
      </c>
    </row>
    <row r="840" spans="1:16" x14ac:dyDescent="0.2">
      <c r="A840" s="5">
        <v>15</v>
      </c>
      <c r="B840" s="6" t="s">
        <v>713</v>
      </c>
      <c r="C840" s="7" t="s">
        <v>436</v>
      </c>
      <c r="D840" s="7">
        <v>31191</v>
      </c>
      <c r="E840" s="5" t="s">
        <v>798</v>
      </c>
      <c r="H840" s="8" t="s">
        <v>2054</v>
      </c>
      <c r="I840" s="5">
        <v>2024</v>
      </c>
      <c r="J840" s="5" t="s">
        <v>1293</v>
      </c>
      <c r="N840" s="10" t="s">
        <v>709</v>
      </c>
    </row>
    <row r="841" spans="1:16" x14ac:dyDescent="0.2">
      <c r="A841" s="5">
        <v>15</v>
      </c>
      <c r="B841" s="6" t="s">
        <v>713</v>
      </c>
      <c r="C841" s="7" t="s">
        <v>436</v>
      </c>
      <c r="D841" s="7">
        <v>31191</v>
      </c>
      <c r="E841" s="5" t="s">
        <v>798</v>
      </c>
      <c r="H841" s="8" t="s">
        <v>2056</v>
      </c>
      <c r="I841" s="5">
        <v>2025</v>
      </c>
      <c r="J841" s="5" t="s">
        <v>1293</v>
      </c>
      <c r="N841" s="10" t="s">
        <v>2057</v>
      </c>
    </row>
    <row r="842" spans="1:16" x14ac:dyDescent="0.2">
      <c r="A842" s="5">
        <v>11</v>
      </c>
      <c r="C842" s="7" t="s">
        <v>436</v>
      </c>
      <c r="D842" s="7">
        <v>30916</v>
      </c>
      <c r="E842" s="5" t="s">
        <v>2088</v>
      </c>
      <c r="H842" s="5" t="s">
        <v>1470</v>
      </c>
    </row>
    <row r="843" spans="1:16" x14ac:dyDescent="0.2">
      <c r="A843" s="5">
        <v>14</v>
      </c>
      <c r="B843" s="6">
        <v>102</v>
      </c>
      <c r="C843" s="7" t="s">
        <v>436</v>
      </c>
      <c r="D843" s="7">
        <v>31111</v>
      </c>
      <c r="E843" s="5" t="s">
        <v>759</v>
      </c>
      <c r="H843" s="5" t="s">
        <v>2054</v>
      </c>
      <c r="I843" s="5">
        <v>2024</v>
      </c>
      <c r="J843" s="5" t="s">
        <v>1293</v>
      </c>
      <c r="N843" s="10" t="s">
        <v>440</v>
      </c>
    </row>
    <row r="844" spans="1:16" x14ac:dyDescent="0.2">
      <c r="A844" s="5">
        <v>14</v>
      </c>
      <c r="B844" s="6">
        <v>102</v>
      </c>
      <c r="C844" s="7" t="s">
        <v>436</v>
      </c>
      <c r="D844" s="7">
        <v>31111</v>
      </c>
      <c r="E844" s="5" t="s">
        <v>759</v>
      </c>
      <c r="H844" s="8" t="s">
        <v>2089</v>
      </c>
      <c r="I844" s="5">
        <v>2024</v>
      </c>
      <c r="J844" s="5" t="s">
        <v>1455</v>
      </c>
      <c r="K844" s="9">
        <v>287</v>
      </c>
      <c r="L844" s="9">
        <v>1412</v>
      </c>
    </row>
    <row r="845" spans="1:16" x14ac:dyDescent="0.2">
      <c r="A845" s="5">
        <v>9</v>
      </c>
      <c r="B845" s="6">
        <v>101</v>
      </c>
      <c r="C845" s="7" t="s">
        <v>436</v>
      </c>
      <c r="D845" s="7">
        <v>30917</v>
      </c>
      <c r="E845" s="5" t="s">
        <v>2090</v>
      </c>
      <c r="H845" s="5" t="s">
        <v>1470</v>
      </c>
    </row>
    <row r="846" spans="1:16" x14ac:dyDescent="0.2">
      <c r="A846" s="5">
        <v>10</v>
      </c>
      <c r="C846" s="7" t="s">
        <v>436</v>
      </c>
      <c r="D846" s="7">
        <v>31066</v>
      </c>
      <c r="E846" s="5" t="s">
        <v>574</v>
      </c>
      <c r="H846" s="8" t="s">
        <v>2056</v>
      </c>
      <c r="I846" s="5">
        <v>2025</v>
      </c>
      <c r="J846" s="5" t="s">
        <v>1293</v>
      </c>
      <c r="N846" s="10" t="s">
        <v>2091</v>
      </c>
    </row>
    <row r="847" spans="1:16" x14ac:dyDescent="0.2">
      <c r="A847" s="5">
        <v>10</v>
      </c>
      <c r="C847" s="7" t="s">
        <v>436</v>
      </c>
      <c r="D847" s="7">
        <v>31066</v>
      </c>
      <c r="E847" s="5" t="s">
        <v>574</v>
      </c>
      <c r="H847" s="5" t="s">
        <v>2054</v>
      </c>
      <c r="I847" s="5">
        <v>2024</v>
      </c>
      <c r="J847" s="5" t="s">
        <v>1293</v>
      </c>
      <c r="N847" s="10" t="s">
        <v>546</v>
      </c>
    </row>
    <row r="848" spans="1:16" x14ac:dyDescent="0.2">
      <c r="A848" s="5">
        <v>10</v>
      </c>
      <c r="C848" s="7" t="s">
        <v>436</v>
      </c>
      <c r="D848" s="7">
        <v>29377</v>
      </c>
      <c r="E848" s="5" t="s">
        <v>2092</v>
      </c>
      <c r="H848" s="5" t="s">
        <v>1470</v>
      </c>
    </row>
    <row r="849" spans="1:16" x14ac:dyDescent="0.2">
      <c r="A849" s="5">
        <v>13</v>
      </c>
      <c r="C849" s="7" t="s">
        <v>436</v>
      </c>
      <c r="D849" s="7">
        <v>31093</v>
      </c>
      <c r="E849" s="5" t="s">
        <v>708</v>
      </c>
      <c r="H849" s="5" t="s">
        <v>2054</v>
      </c>
      <c r="I849" s="5">
        <v>2024</v>
      </c>
      <c r="J849" s="5" t="s">
        <v>1293</v>
      </c>
      <c r="N849" s="10" t="s">
        <v>709</v>
      </c>
    </row>
    <row r="850" spans="1:16" x14ac:dyDescent="0.2">
      <c r="A850" s="5">
        <v>13</v>
      </c>
      <c r="C850" s="7" t="s">
        <v>436</v>
      </c>
      <c r="D850" s="7">
        <v>31093</v>
      </c>
      <c r="E850" s="5" t="s">
        <v>708</v>
      </c>
      <c r="H850" s="5" t="s">
        <v>2060</v>
      </c>
      <c r="I850" s="5">
        <v>2004</v>
      </c>
      <c r="J850" s="5" t="s">
        <v>1293</v>
      </c>
      <c r="K850" s="9">
        <v>2000</v>
      </c>
      <c r="L850" s="9">
        <v>2000</v>
      </c>
      <c r="O850" s="11">
        <v>10000</v>
      </c>
      <c r="P850" s="11">
        <v>50000</v>
      </c>
    </row>
    <row r="851" spans="1:16" x14ac:dyDescent="0.2">
      <c r="A851" s="5">
        <v>15</v>
      </c>
      <c r="B851" s="6" t="s">
        <v>713</v>
      </c>
      <c r="C851" s="7" t="s">
        <v>436</v>
      </c>
      <c r="D851" s="7">
        <v>31129</v>
      </c>
      <c r="E851" s="5" t="s">
        <v>804</v>
      </c>
      <c r="H851" s="5" t="s">
        <v>2060</v>
      </c>
      <c r="I851" s="5">
        <v>2004</v>
      </c>
      <c r="J851" s="5" t="s">
        <v>1293</v>
      </c>
      <c r="K851" s="9">
        <v>2000</v>
      </c>
      <c r="L851" s="9">
        <v>2000</v>
      </c>
      <c r="O851" s="11">
        <v>210000</v>
      </c>
      <c r="P851" s="11">
        <v>1000000</v>
      </c>
    </row>
    <row r="852" spans="1:16" x14ac:dyDescent="0.2">
      <c r="A852" s="5">
        <v>15</v>
      </c>
      <c r="B852" s="6" t="s">
        <v>713</v>
      </c>
      <c r="C852" s="7" t="s">
        <v>436</v>
      </c>
      <c r="D852" s="7">
        <v>31129</v>
      </c>
      <c r="E852" s="5" t="s">
        <v>804</v>
      </c>
      <c r="H852" s="5" t="s">
        <v>2054</v>
      </c>
      <c r="I852" s="5">
        <v>2024</v>
      </c>
      <c r="J852" s="5" t="s">
        <v>1293</v>
      </c>
      <c r="N852" s="10" t="s">
        <v>437</v>
      </c>
    </row>
    <row r="853" spans="1:16" x14ac:dyDescent="0.2">
      <c r="A853" s="5">
        <v>13</v>
      </c>
      <c r="C853" s="7" t="s">
        <v>436</v>
      </c>
      <c r="D853" s="7">
        <v>29387</v>
      </c>
      <c r="E853" s="5" t="s">
        <v>2093</v>
      </c>
      <c r="H853" s="5" t="s">
        <v>1470</v>
      </c>
    </row>
    <row r="854" spans="1:16" x14ac:dyDescent="0.2">
      <c r="A854" s="5">
        <v>10</v>
      </c>
      <c r="C854" s="7" t="s">
        <v>436</v>
      </c>
      <c r="D854" s="7">
        <v>32964</v>
      </c>
      <c r="E854" s="5" t="s">
        <v>2094</v>
      </c>
      <c r="H854" s="5" t="s">
        <v>1470</v>
      </c>
    </row>
    <row r="855" spans="1:16" x14ac:dyDescent="0.2">
      <c r="A855" s="5">
        <v>14</v>
      </c>
      <c r="B855" s="6">
        <v>102</v>
      </c>
      <c r="C855" s="7" t="s">
        <v>436</v>
      </c>
      <c r="D855" s="7">
        <v>29317</v>
      </c>
      <c r="E855" s="5" t="s">
        <v>781</v>
      </c>
      <c r="H855" s="5" t="s">
        <v>2054</v>
      </c>
      <c r="I855" s="5">
        <v>2024</v>
      </c>
      <c r="J855" s="5" t="s">
        <v>1293</v>
      </c>
      <c r="N855" s="10" t="s">
        <v>440</v>
      </c>
    </row>
    <row r="856" spans="1:16" x14ac:dyDescent="0.2">
      <c r="A856" s="5">
        <v>14</v>
      </c>
      <c r="B856" s="6">
        <v>102</v>
      </c>
      <c r="C856" s="7" t="s">
        <v>436</v>
      </c>
      <c r="D856" s="7">
        <v>29317</v>
      </c>
      <c r="E856" s="5" t="s">
        <v>781</v>
      </c>
      <c r="H856" s="5" t="s">
        <v>2060</v>
      </c>
      <c r="I856" s="5">
        <v>2004</v>
      </c>
      <c r="J856" s="5" t="s">
        <v>1293</v>
      </c>
      <c r="K856" s="9">
        <v>2000</v>
      </c>
      <c r="L856" s="9">
        <v>2000</v>
      </c>
    </row>
    <row r="857" spans="1:16" x14ac:dyDescent="0.2">
      <c r="A857" s="5">
        <v>20</v>
      </c>
      <c r="C857" s="7" t="s">
        <v>436</v>
      </c>
      <c r="D857" s="7">
        <v>29320</v>
      </c>
      <c r="E857" s="5" t="s">
        <v>974</v>
      </c>
      <c r="H857" s="5" t="s">
        <v>2054</v>
      </c>
      <c r="I857" s="5">
        <v>2024</v>
      </c>
      <c r="J857" s="5" t="s">
        <v>1293</v>
      </c>
      <c r="N857" s="10" t="s">
        <v>881</v>
      </c>
    </row>
    <row r="858" spans="1:16" x14ac:dyDescent="0.2">
      <c r="A858" s="5">
        <v>15</v>
      </c>
      <c r="B858" s="6" t="s">
        <v>713</v>
      </c>
      <c r="C858" s="7" t="s">
        <v>436</v>
      </c>
      <c r="D858" s="7">
        <v>29327</v>
      </c>
      <c r="E858" s="5" t="s">
        <v>812</v>
      </c>
      <c r="H858" s="5" t="s">
        <v>2054</v>
      </c>
      <c r="I858" s="5">
        <v>2024</v>
      </c>
      <c r="J858" s="5" t="s">
        <v>1293</v>
      </c>
      <c r="N858" s="10" t="s">
        <v>440</v>
      </c>
    </row>
    <row r="859" spans="1:16" x14ac:dyDescent="0.2">
      <c r="A859" s="5">
        <v>15</v>
      </c>
      <c r="B859" s="6" t="s">
        <v>713</v>
      </c>
      <c r="C859" s="7" t="s">
        <v>436</v>
      </c>
      <c r="D859" s="7">
        <v>29327</v>
      </c>
      <c r="E859" s="5" t="s">
        <v>812</v>
      </c>
      <c r="H859" s="5" t="s">
        <v>2060</v>
      </c>
      <c r="I859" s="5">
        <v>2004</v>
      </c>
      <c r="J859" s="5" t="s">
        <v>1293</v>
      </c>
      <c r="K859" s="9">
        <v>2000</v>
      </c>
      <c r="L859" s="9">
        <v>2000</v>
      </c>
    </row>
    <row r="860" spans="1:16" x14ac:dyDescent="0.2">
      <c r="A860" s="5">
        <v>18</v>
      </c>
      <c r="B860" s="6" t="s">
        <v>890</v>
      </c>
      <c r="C860" s="7" t="s">
        <v>465</v>
      </c>
      <c r="D860" s="7">
        <v>40</v>
      </c>
      <c r="E860" s="5" t="s">
        <v>2095</v>
      </c>
      <c r="H860" s="5" t="s">
        <v>1470</v>
      </c>
    </row>
    <row r="861" spans="1:16" x14ac:dyDescent="0.2">
      <c r="A861" s="5">
        <v>20</v>
      </c>
      <c r="B861" s="6" t="s">
        <v>2096</v>
      </c>
      <c r="C861" s="7" t="s">
        <v>465</v>
      </c>
      <c r="D861" s="7">
        <v>40</v>
      </c>
      <c r="E861" s="5" t="s">
        <v>2095</v>
      </c>
      <c r="H861" s="5" t="s">
        <v>1470</v>
      </c>
    </row>
    <row r="862" spans="1:16" x14ac:dyDescent="0.2">
      <c r="A862" s="5">
        <v>21</v>
      </c>
      <c r="B862" s="6" t="s">
        <v>2097</v>
      </c>
      <c r="C862" s="7" t="s">
        <v>465</v>
      </c>
      <c r="D862" s="7">
        <v>40</v>
      </c>
      <c r="E862" s="5" t="s">
        <v>2095</v>
      </c>
      <c r="H862" s="5" t="s">
        <v>1470</v>
      </c>
    </row>
    <row r="863" spans="1:16" x14ac:dyDescent="0.2">
      <c r="A863" s="5">
        <v>19</v>
      </c>
      <c r="C863" s="7" t="s">
        <v>465</v>
      </c>
      <c r="D863" s="7">
        <v>1647</v>
      </c>
      <c r="E863" s="5" t="s">
        <v>2098</v>
      </c>
      <c r="H863" s="5" t="s">
        <v>1470</v>
      </c>
    </row>
    <row r="864" spans="1:16" x14ac:dyDescent="0.2">
      <c r="A864" s="5">
        <v>11</v>
      </c>
      <c r="B864" s="6" t="s">
        <v>1207</v>
      </c>
      <c r="C864" s="7" t="s">
        <v>465</v>
      </c>
      <c r="D864" s="7">
        <v>45</v>
      </c>
      <c r="E864" s="5" t="s">
        <v>2099</v>
      </c>
      <c r="H864" s="5" t="s">
        <v>1470</v>
      </c>
    </row>
    <row r="865" spans="1:14" x14ac:dyDescent="0.2">
      <c r="A865" s="5">
        <v>13</v>
      </c>
      <c r="B865" s="6">
        <v>11</v>
      </c>
      <c r="C865" s="7" t="s">
        <v>465</v>
      </c>
      <c r="D865" s="7">
        <v>45</v>
      </c>
      <c r="E865" s="5" t="s">
        <v>2099</v>
      </c>
      <c r="H865" s="5" t="s">
        <v>1470</v>
      </c>
    </row>
    <row r="866" spans="1:14" x14ac:dyDescent="0.2">
      <c r="A866" s="5">
        <v>8</v>
      </c>
      <c r="B866" s="6">
        <v>101</v>
      </c>
      <c r="C866" s="7" t="s">
        <v>465</v>
      </c>
      <c r="D866" s="7">
        <v>1826</v>
      </c>
      <c r="E866" s="5" t="s">
        <v>2100</v>
      </c>
      <c r="H866" s="5" t="s">
        <v>1470</v>
      </c>
    </row>
    <row r="867" spans="1:14" x14ac:dyDescent="0.2">
      <c r="A867" s="5">
        <v>8</v>
      </c>
      <c r="B867" s="6">
        <v>17.100999999999999</v>
      </c>
      <c r="C867" s="7" t="s">
        <v>465</v>
      </c>
      <c r="D867" s="7">
        <v>72</v>
      </c>
      <c r="E867" s="5" t="s">
        <v>2101</v>
      </c>
      <c r="H867" s="5" t="s">
        <v>1470</v>
      </c>
    </row>
    <row r="868" spans="1:14" x14ac:dyDescent="0.2">
      <c r="A868" s="5">
        <v>8</v>
      </c>
      <c r="B868" s="6">
        <v>101</v>
      </c>
      <c r="C868" s="7" t="s">
        <v>465</v>
      </c>
      <c r="D868" s="7">
        <v>2941</v>
      </c>
      <c r="E868" s="5" t="s">
        <v>464</v>
      </c>
      <c r="H868" s="8" t="s">
        <v>2102</v>
      </c>
      <c r="J868" s="5" t="s">
        <v>1455</v>
      </c>
      <c r="K868" s="9">
        <v>100</v>
      </c>
      <c r="L868" s="9">
        <v>100</v>
      </c>
      <c r="N868" s="10" t="s">
        <v>466</v>
      </c>
    </row>
    <row r="869" spans="1:14" x14ac:dyDescent="0.2">
      <c r="A869" s="5">
        <v>13</v>
      </c>
      <c r="B869" s="6">
        <v>16.102</v>
      </c>
      <c r="C869" s="7" t="s">
        <v>465</v>
      </c>
      <c r="D869" s="7">
        <v>3061</v>
      </c>
      <c r="E869" s="5" t="s">
        <v>2103</v>
      </c>
      <c r="H869" s="5" t="s">
        <v>1470</v>
      </c>
    </row>
    <row r="870" spans="1:14" x14ac:dyDescent="0.2">
      <c r="A870" s="5">
        <v>11</v>
      </c>
      <c r="B870" s="6" t="s">
        <v>1207</v>
      </c>
      <c r="C870" s="7" t="s">
        <v>465</v>
      </c>
      <c r="D870" s="7">
        <v>271</v>
      </c>
      <c r="E870" s="5" t="s">
        <v>2104</v>
      </c>
      <c r="H870" s="5" t="s">
        <v>1470</v>
      </c>
    </row>
    <row r="871" spans="1:14" x14ac:dyDescent="0.2">
      <c r="A871" s="5">
        <v>18</v>
      </c>
      <c r="B871" s="6" t="s">
        <v>940</v>
      </c>
      <c r="C871" s="7" t="s">
        <v>465</v>
      </c>
      <c r="D871" s="7">
        <v>333</v>
      </c>
      <c r="E871" s="5" t="s">
        <v>2105</v>
      </c>
      <c r="H871" s="5" t="s">
        <v>1470</v>
      </c>
    </row>
    <row r="872" spans="1:14" x14ac:dyDescent="0.2">
      <c r="A872" s="5">
        <v>20</v>
      </c>
      <c r="B872" s="6" t="s">
        <v>917</v>
      </c>
      <c r="C872" s="7" t="s">
        <v>465</v>
      </c>
      <c r="D872" s="7">
        <v>336</v>
      </c>
      <c r="E872" s="5" t="s">
        <v>2106</v>
      </c>
      <c r="H872" s="5" t="s">
        <v>1470</v>
      </c>
    </row>
    <row r="873" spans="1:14" x14ac:dyDescent="0.2">
      <c r="A873" s="5">
        <v>9</v>
      </c>
      <c r="B873" s="6" t="s">
        <v>2107</v>
      </c>
      <c r="C873" s="7" t="s">
        <v>465</v>
      </c>
      <c r="D873" s="7">
        <v>338</v>
      </c>
      <c r="E873" s="5" t="s">
        <v>2108</v>
      </c>
      <c r="H873" s="5" t="s">
        <v>1470</v>
      </c>
    </row>
    <row r="874" spans="1:14" x14ac:dyDescent="0.2">
      <c r="A874" s="5">
        <v>19</v>
      </c>
      <c r="C874" s="7" t="s">
        <v>465</v>
      </c>
      <c r="D874" s="7">
        <v>343</v>
      </c>
      <c r="E874" s="5" t="s">
        <v>2109</v>
      </c>
      <c r="H874" s="5" t="s">
        <v>1470</v>
      </c>
    </row>
    <row r="875" spans="1:14" x14ac:dyDescent="0.2">
      <c r="A875" s="5">
        <v>14</v>
      </c>
      <c r="B875" s="6">
        <v>102</v>
      </c>
      <c r="C875" s="7" t="s">
        <v>465</v>
      </c>
      <c r="D875" s="7">
        <v>387</v>
      </c>
      <c r="E875" s="5" t="s">
        <v>2110</v>
      </c>
      <c r="H875" s="5" t="s">
        <v>1470</v>
      </c>
    </row>
    <row r="876" spans="1:14" x14ac:dyDescent="0.2">
      <c r="A876" s="5">
        <v>9</v>
      </c>
      <c r="B876" s="6">
        <v>18.100999999999999</v>
      </c>
      <c r="C876" s="7" t="s">
        <v>465</v>
      </c>
      <c r="D876" s="7">
        <v>413</v>
      </c>
      <c r="E876" s="5" t="s">
        <v>2111</v>
      </c>
      <c r="H876" s="5" t="s">
        <v>1470</v>
      </c>
    </row>
    <row r="877" spans="1:14" x14ac:dyDescent="0.2">
      <c r="A877" s="5">
        <v>18</v>
      </c>
      <c r="B877" s="6" t="s">
        <v>2112</v>
      </c>
      <c r="C877" s="7" t="s">
        <v>465</v>
      </c>
      <c r="D877" s="7">
        <v>413</v>
      </c>
      <c r="E877" s="5" t="s">
        <v>2111</v>
      </c>
      <c r="H877" s="5" t="s">
        <v>1470</v>
      </c>
    </row>
    <row r="878" spans="1:14" x14ac:dyDescent="0.2">
      <c r="A878" s="5">
        <v>9</v>
      </c>
      <c r="B878" s="6">
        <v>101</v>
      </c>
      <c r="C878" s="7" t="s">
        <v>465</v>
      </c>
      <c r="D878" s="7">
        <v>4659</v>
      </c>
      <c r="E878" s="5" t="s">
        <v>2113</v>
      </c>
      <c r="H878" s="5" t="s">
        <v>1470</v>
      </c>
    </row>
    <row r="879" spans="1:14" x14ac:dyDescent="0.2">
      <c r="A879" s="5">
        <v>13</v>
      </c>
      <c r="C879" s="7" t="s">
        <v>465</v>
      </c>
      <c r="D879" s="7">
        <v>448</v>
      </c>
      <c r="E879" s="5" t="s">
        <v>2114</v>
      </c>
      <c r="H879" s="5" t="s">
        <v>1470</v>
      </c>
    </row>
    <row r="880" spans="1:14" x14ac:dyDescent="0.2">
      <c r="A880" s="5">
        <v>9</v>
      </c>
      <c r="B880" s="6">
        <v>19.100999999999999</v>
      </c>
      <c r="C880" s="7" t="s">
        <v>465</v>
      </c>
      <c r="D880" s="7">
        <v>3197</v>
      </c>
      <c r="E880" s="5" t="s">
        <v>2115</v>
      </c>
      <c r="H880" s="5" t="s">
        <v>1470</v>
      </c>
    </row>
    <row r="881" spans="1:13" x14ac:dyDescent="0.2">
      <c r="A881" s="5">
        <v>21</v>
      </c>
      <c r="B881" s="6" t="s">
        <v>940</v>
      </c>
      <c r="C881" s="7" t="s">
        <v>465</v>
      </c>
      <c r="D881" s="7">
        <v>3206</v>
      </c>
      <c r="E881" s="5" t="s">
        <v>2116</v>
      </c>
      <c r="H881" s="5" t="s">
        <v>1470</v>
      </c>
    </row>
    <row r="882" spans="1:13" x14ac:dyDescent="0.2">
      <c r="A882" s="5">
        <v>19</v>
      </c>
      <c r="C882" s="7" t="s">
        <v>465</v>
      </c>
      <c r="D882" s="7">
        <v>3246</v>
      </c>
      <c r="E882" s="5" t="s">
        <v>2117</v>
      </c>
      <c r="H882" s="5" t="s">
        <v>1470</v>
      </c>
    </row>
    <row r="883" spans="1:13" x14ac:dyDescent="0.2">
      <c r="A883" s="5">
        <v>14</v>
      </c>
      <c r="B883" s="6">
        <v>102</v>
      </c>
      <c r="C883" s="7" t="s">
        <v>465</v>
      </c>
      <c r="D883" s="7">
        <v>513</v>
      </c>
      <c r="E883" s="5" t="s">
        <v>2118</v>
      </c>
      <c r="H883" s="5" t="s">
        <v>1470</v>
      </c>
    </row>
    <row r="884" spans="1:13" x14ac:dyDescent="0.2">
      <c r="A884" s="5">
        <v>19</v>
      </c>
      <c r="C884" s="7" t="s">
        <v>465</v>
      </c>
      <c r="D884" s="7">
        <v>1033</v>
      </c>
      <c r="E884" s="5" t="s">
        <v>2119</v>
      </c>
      <c r="H884" s="5" t="s">
        <v>1470</v>
      </c>
    </row>
    <row r="885" spans="1:13" x14ac:dyDescent="0.2">
      <c r="A885" s="5">
        <v>14</v>
      </c>
      <c r="B885" s="6" t="s">
        <v>2120</v>
      </c>
      <c r="C885" s="7" t="s">
        <v>465</v>
      </c>
      <c r="D885" s="7">
        <v>1202</v>
      </c>
      <c r="E885" s="5" t="s">
        <v>2121</v>
      </c>
      <c r="H885" s="5" t="s">
        <v>1470</v>
      </c>
    </row>
    <row r="886" spans="1:13" x14ac:dyDescent="0.2">
      <c r="A886" s="5">
        <v>13</v>
      </c>
      <c r="C886" s="7" t="s">
        <v>465</v>
      </c>
      <c r="D886" s="7">
        <v>837</v>
      </c>
      <c r="E886" s="5" t="s">
        <v>2122</v>
      </c>
      <c r="H886" s="5" t="s">
        <v>1470</v>
      </c>
    </row>
    <row r="887" spans="1:13" x14ac:dyDescent="0.2">
      <c r="A887" s="5">
        <v>17</v>
      </c>
      <c r="B887" s="6" t="s">
        <v>2123</v>
      </c>
      <c r="C887" s="7" t="s">
        <v>465</v>
      </c>
      <c r="D887" s="7">
        <v>855</v>
      </c>
      <c r="E887" s="5" t="s">
        <v>2124</v>
      </c>
      <c r="H887" s="5" t="s">
        <v>1470</v>
      </c>
    </row>
    <row r="888" spans="1:13" x14ac:dyDescent="0.2">
      <c r="A888" s="5">
        <v>18</v>
      </c>
      <c r="B888" s="6" t="s">
        <v>890</v>
      </c>
      <c r="C888" s="7" t="s">
        <v>465</v>
      </c>
      <c r="D888" s="7">
        <v>3563</v>
      </c>
      <c r="E888" s="5" t="s">
        <v>2125</v>
      </c>
      <c r="H888" s="5" t="s">
        <v>1470</v>
      </c>
    </row>
    <row r="889" spans="1:13" x14ac:dyDescent="0.2">
      <c r="A889" s="5">
        <v>21</v>
      </c>
      <c r="B889" s="6" t="s">
        <v>2097</v>
      </c>
      <c r="C889" s="7" t="s">
        <v>465</v>
      </c>
      <c r="D889" s="7">
        <v>3563</v>
      </c>
      <c r="E889" s="5" t="s">
        <v>2125</v>
      </c>
      <c r="H889" s="5" t="s">
        <v>1470</v>
      </c>
    </row>
    <row r="890" spans="1:13" x14ac:dyDescent="0.2">
      <c r="A890" s="5">
        <v>17</v>
      </c>
      <c r="B890" s="6" t="s">
        <v>861</v>
      </c>
      <c r="C890" s="7" t="s">
        <v>465</v>
      </c>
      <c r="D890" s="7">
        <v>857</v>
      </c>
      <c r="E890" s="5" t="s">
        <v>860</v>
      </c>
      <c r="H890" s="8" t="s">
        <v>2126</v>
      </c>
      <c r="I890" s="5">
        <v>2005</v>
      </c>
      <c r="J890" s="5" t="s">
        <v>1455</v>
      </c>
      <c r="K890" s="9">
        <v>35</v>
      </c>
      <c r="L890" s="9">
        <v>75</v>
      </c>
      <c r="M890" s="9">
        <v>35</v>
      </c>
    </row>
    <row r="891" spans="1:13" x14ac:dyDescent="0.2">
      <c r="A891" s="5">
        <v>17</v>
      </c>
      <c r="B891" s="6" t="s">
        <v>861</v>
      </c>
      <c r="C891" s="7" t="s">
        <v>465</v>
      </c>
      <c r="D891" s="7">
        <v>857</v>
      </c>
      <c r="E891" s="5" t="s">
        <v>860</v>
      </c>
      <c r="H891" s="8" t="s">
        <v>2127</v>
      </c>
      <c r="I891" s="5">
        <v>2004</v>
      </c>
      <c r="J891" s="5" t="s">
        <v>1293</v>
      </c>
      <c r="K891" s="9">
        <v>230</v>
      </c>
      <c r="L891" s="9">
        <v>230</v>
      </c>
    </row>
    <row r="892" spans="1:13" x14ac:dyDescent="0.2">
      <c r="A892" s="5">
        <v>17</v>
      </c>
      <c r="B892" s="6" t="s">
        <v>861</v>
      </c>
      <c r="C892" s="7" t="s">
        <v>465</v>
      </c>
      <c r="D892" s="7">
        <v>857</v>
      </c>
      <c r="E892" s="5" t="s">
        <v>860</v>
      </c>
      <c r="H892" s="8" t="s">
        <v>2128</v>
      </c>
      <c r="I892" s="5">
        <v>2011</v>
      </c>
      <c r="J892" s="5" t="s">
        <v>2129</v>
      </c>
      <c r="K892" s="9">
        <v>15</v>
      </c>
      <c r="L892" s="9">
        <v>30</v>
      </c>
    </row>
    <row r="893" spans="1:13" x14ac:dyDescent="0.2">
      <c r="A893" s="5">
        <v>19</v>
      </c>
      <c r="C893" s="7" t="s">
        <v>465</v>
      </c>
      <c r="D893" s="7">
        <v>869</v>
      </c>
      <c r="E893" s="5" t="s">
        <v>2130</v>
      </c>
      <c r="H893" s="5" t="s">
        <v>1470</v>
      </c>
    </row>
    <row r="894" spans="1:13" x14ac:dyDescent="0.2">
      <c r="A894" s="5">
        <v>17</v>
      </c>
      <c r="B894" s="6" t="s">
        <v>2131</v>
      </c>
      <c r="C894" s="7" t="s">
        <v>465</v>
      </c>
      <c r="D894" s="7">
        <v>3620</v>
      </c>
      <c r="E894" s="5" t="s">
        <v>2132</v>
      </c>
      <c r="H894" s="5" t="s">
        <v>1470</v>
      </c>
    </row>
    <row r="895" spans="1:13" x14ac:dyDescent="0.2">
      <c r="A895" s="5">
        <v>17</v>
      </c>
      <c r="B895" s="6" t="s">
        <v>864</v>
      </c>
      <c r="C895" s="7" t="s">
        <v>465</v>
      </c>
      <c r="D895" s="7">
        <v>974</v>
      </c>
      <c r="E895" s="5" t="s">
        <v>2133</v>
      </c>
      <c r="H895" s="5" t="s">
        <v>1470</v>
      </c>
    </row>
    <row r="896" spans="1:13" x14ac:dyDescent="0.2">
      <c r="A896" s="5">
        <v>9</v>
      </c>
      <c r="B896" s="6">
        <v>101</v>
      </c>
      <c r="C896" s="7" t="s">
        <v>465</v>
      </c>
      <c r="D896" s="7">
        <v>1016</v>
      </c>
      <c r="E896" s="5" t="s">
        <v>2134</v>
      </c>
      <c r="H896" s="5" t="s">
        <v>1470</v>
      </c>
    </row>
    <row r="897" spans="1:14" x14ac:dyDescent="0.2">
      <c r="A897" s="5">
        <v>8</v>
      </c>
      <c r="B897" s="6">
        <v>19.100999999999999</v>
      </c>
      <c r="C897" s="7" t="s">
        <v>465</v>
      </c>
      <c r="D897" s="7">
        <v>1017</v>
      </c>
      <c r="E897" s="5" t="s">
        <v>2135</v>
      </c>
      <c r="H897" s="5" t="s">
        <v>1470</v>
      </c>
    </row>
    <row r="898" spans="1:14" x14ac:dyDescent="0.2">
      <c r="A898" s="5">
        <v>18</v>
      </c>
      <c r="B898" s="6" t="s">
        <v>879</v>
      </c>
      <c r="C898" s="7" t="s">
        <v>465</v>
      </c>
      <c r="D898" s="7">
        <v>1038</v>
      </c>
      <c r="E898" s="5" t="s">
        <v>2136</v>
      </c>
      <c r="H898" s="5" t="s">
        <v>1470</v>
      </c>
    </row>
    <row r="899" spans="1:14" x14ac:dyDescent="0.2">
      <c r="A899" s="5">
        <v>20</v>
      </c>
      <c r="B899" s="6" t="s">
        <v>2137</v>
      </c>
      <c r="C899" s="7" t="s">
        <v>465</v>
      </c>
      <c r="D899" s="7">
        <v>1051</v>
      </c>
      <c r="E899" s="5" t="s">
        <v>2138</v>
      </c>
      <c r="H899" s="5" t="s">
        <v>1470</v>
      </c>
    </row>
    <row r="900" spans="1:14" x14ac:dyDescent="0.2">
      <c r="A900" s="5">
        <v>11</v>
      </c>
      <c r="B900" s="6" t="s">
        <v>1207</v>
      </c>
      <c r="C900" s="7" t="s">
        <v>465</v>
      </c>
      <c r="D900" s="7">
        <v>3774</v>
      </c>
      <c r="E900" s="5" t="s">
        <v>2139</v>
      </c>
      <c r="H900" s="5" t="s">
        <v>1470</v>
      </c>
    </row>
    <row r="901" spans="1:14" x14ac:dyDescent="0.2">
      <c r="A901" s="5">
        <v>8</v>
      </c>
      <c r="B901" s="6">
        <v>101</v>
      </c>
      <c r="C901" s="7" t="s">
        <v>465</v>
      </c>
      <c r="D901" s="7">
        <v>3937</v>
      </c>
      <c r="E901" s="5" t="s">
        <v>2140</v>
      </c>
      <c r="H901" s="5" t="s">
        <v>1470</v>
      </c>
    </row>
    <row r="902" spans="1:14" x14ac:dyDescent="0.2">
      <c r="A902" s="5">
        <v>13</v>
      </c>
      <c r="C902" s="7" t="s">
        <v>465</v>
      </c>
      <c r="D902" s="7">
        <v>1236</v>
      </c>
      <c r="E902" s="5" t="s">
        <v>2141</v>
      </c>
      <c r="H902" s="5" t="s">
        <v>1470</v>
      </c>
    </row>
    <row r="903" spans="1:14" x14ac:dyDescent="0.2">
      <c r="A903" s="5">
        <v>21</v>
      </c>
      <c r="B903" s="6" t="s">
        <v>940</v>
      </c>
      <c r="C903" s="7" t="s">
        <v>465</v>
      </c>
      <c r="D903" s="7">
        <v>4127</v>
      </c>
      <c r="E903" s="5" t="s">
        <v>2142</v>
      </c>
      <c r="H903" s="5" t="s">
        <v>1470</v>
      </c>
    </row>
    <row r="904" spans="1:14" x14ac:dyDescent="0.2">
      <c r="A904" s="5">
        <v>14</v>
      </c>
      <c r="B904" s="6">
        <v>102</v>
      </c>
      <c r="C904" s="7" t="s">
        <v>465</v>
      </c>
      <c r="D904" s="7">
        <v>2859</v>
      </c>
      <c r="E904" s="5" t="s">
        <v>2143</v>
      </c>
      <c r="H904" s="5" t="s">
        <v>1470</v>
      </c>
    </row>
    <row r="905" spans="1:14" x14ac:dyDescent="0.2">
      <c r="A905" s="5">
        <v>20</v>
      </c>
      <c r="C905" s="7" t="s">
        <v>465</v>
      </c>
      <c r="D905" s="7">
        <v>2935</v>
      </c>
      <c r="E905" s="5" t="s">
        <v>2144</v>
      </c>
      <c r="H905" s="5" t="s">
        <v>1470</v>
      </c>
    </row>
    <row r="906" spans="1:14" x14ac:dyDescent="0.2">
      <c r="A906" s="5">
        <v>17</v>
      </c>
      <c r="B906" s="6" t="s">
        <v>864</v>
      </c>
      <c r="C906" s="7" t="s">
        <v>465</v>
      </c>
      <c r="D906" s="7">
        <v>1369</v>
      </c>
      <c r="E906" s="5" t="s">
        <v>2145</v>
      </c>
      <c r="H906" s="5" t="s">
        <v>1470</v>
      </c>
    </row>
    <row r="907" spans="1:14" x14ac:dyDescent="0.2">
      <c r="A907" s="5">
        <v>11</v>
      </c>
      <c r="C907" s="7" t="s">
        <v>465</v>
      </c>
      <c r="D907" s="7">
        <v>6039</v>
      </c>
      <c r="E907" s="5" t="s">
        <v>2146</v>
      </c>
      <c r="H907" s="5" t="s">
        <v>1470</v>
      </c>
    </row>
    <row r="908" spans="1:14" x14ac:dyDescent="0.2">
      <c r="A908" s="5">
        <v>20</v>
      </c>
      <c r="B908" s="6" t="s">
        <v>628</v>
      </c>
      <c r="C908" s="7" t="s">
        <v>465</v>
      </c>
      <c r="D908" s="7">
        <v>2231</v>
      </c>
      <c r="E908" s="5" t="s">
        <v>2147</v>
      </c>
      <c r="H908" s="5" t="s">
        <v>1470</v>
      </c>
    </row>
    <row r="909" spans="1:14" x14ac:dyDescent="0.2">
      <c r="A909" s="5">
        <v>21</v>
      </c>
      <c r="B909" s="6" t="s">
        <v>1226</v>
      </c>
      <c r="C909" s="7" t="s">
        <v>465</v>
      </c>
      <c r="D909" s="7">
        <v>8224</v>
      </c>
      <c r="E909" s="5" t="s">
        <v>2148</v>
      </c>
      <c r="H909" s="5" t="s">
        <v>1470</v>
      </c>
    </row>
    <row r="910" spans="1:14" x14ac:dyDescent="0.2">
      <c r="A910" s="5">
        <v>14</v>
      </c>
      <c r="B910" s="6">
        <v>102</v>
      </c>
      <c r="C910" s="7" t="s">
        <v>465</v>
      </c>
      <c r="D910" s="7">
        <v>4282</v>
      </c>
      <c r="E910" s="5" t="s">
        <v>2149</v>
      </c>
      <c r="H910" s="5" t="s">
        <v>1470</v>
      </c>
    </row>
    <row r="911" spans="1:14" x14ac:dyDescent="0.2">
      <c r="A911" s="5">
        <v>18</v>
      </c>
      <c r="B911" s="6" t="s">
        <v>864</v>
      </c>
      <c r="C911" s="7" t="s">
        <v>465</v>
      </c>
      <c r="D911" s="7">
        <v>337</v>
      </c>
      <c r="E911" s="5" t="s">
        <v>902</v>
      </c>
      <c r="H911" s="8" t="s">
        <v>2150</v>
      </c>
      <c r="J911" s="5" t="s">
        <v>1455</v>
      </c>
      <c r="N911" s="10" t="s">
        <v>903</v>
      </c>
    </row>
    <row r="912" spans="1:14" x14ac:dyDescent="0.2">
      <c r="A912" s="5">
        <v>25</v>
      </c>
      <c r="C912" s="7" t="s">
        <v>795</v>
      </c>
      <c r="D912" s="7">
        <v>70767</v>
      </c>
      <c r="E912" s="5" t="s">
        <v>2151</v>
      </c>
      <c r="G912" s="5" t="s">
        <v>2152</v>
      </c>
      <c r="H912" s="5" t="s">
        <v>1470</v>
      </c>
    </row>
    <row r="913" spans="1:18" x14ac:dyDescent="0.2">
      <c r="A913" s="5">
        <v>25</v>
      </c>
      <c r="C913" s="7" t="s">
        <v>795</v>
      </c>
      <c r="D913" s="7">
        <v>70769</v>
      </c>
      <c r="E913" s="5" t="s">
        <v>2153</v>
      </c>
      <c r="G913" s="5" t="s">
        <v>2154</v>
      </c>
      <c r="H913" s="5" t="s">
        <v>1470</v>
      </c>
    </row>
    <row r="914" spans="1:18" x14ac:dyDescent="0.2">
      <c r="A914" s="5">
        <v>25</v>
      </c>
      <c r="C914" s="7" t="s">
        <v>795</v>
      </c>
      <c r="D914" s="7">
        <v>70800</v>
      </c>
      <c r="E914" s="5" t="s">
        <v>1208</v>
      </c>
      <c r="G914" s="5" t="s">
        <v>1209</v>
      </c>
      <c r="H914" s="8" t="s">
        <v>1328</v>
      </c>
      <c r="I914" s="5">
        <v>2023</v>
      </c>
      <c r="J914" s="5" t="s">
        <v>1290</v>
      </c>
      <c r="K914" s="9">
        <v>2057</v>
      </c>
      <c r="L914" s="9">
        <v>2057</v>
      </c>
      <c r="O914" s="11">
        <v>286616</v>
      </c>
      <c r="P914" s="11">
        <v>286616</v>
      </c>
    </row>
    <row r="915" spans="1:18" x14ac:dyDescent="0.2">
      <c r="A915" s="5">
        <v>25</v>
      </c>
      <c r="C915" s="7" t="s">
        <v>795</v>
      </c>
      <c r="D915" s="7">
        <v>70800</v>
      </c>
      <c r="E915" s="5" t="s">
        <v>1208</v>
      </c>
      <c r="G915" s="5" t="s">
        <v>1209</v>
      </c>
      <c r="H915" s="8" t="s">
        <v>2155</v>
      </c>
      <c r="I915" s="5">
        <v>2007</v>
      </c>
      <c r="J915" s="5" t="s">
        <v>1364</v>
      </c>
      <c r="K915" s="9">
        <v>209</v>
      </c>
      <c r="L915" s="9">
        <v>17350</v>
      </c>
      <c r="M915" s="9">
        <f>(209+1615)/2</f>
        <v>912</v>
      </c>
      <c r="N915" s="10" t="s">
        <v>1210</v>
      </c>
    </row>
    <row r="916" spans="1:18" x14ac:dyDescent="0.2">
      <c r="A916" s="5">
        <v>25</v>
      </c>
      <c r="C916" s="7" t="s">
        <v>795</v>
      </c>
      <c r="D916" s="7">
        <v>70800</v>
      </c>
      <c r="E916" s="5" t="s">
        <v>1208</v>
      </c>
      <c r="G916" s="5" t="s">
        <v>1209</v>
      </c>
      <c r="H916" s="8" t="s">
        <v>2156</v>
      </c>
      <c r="I916" s="5">
        <v>1994</v>
      </c>
      <c r="J916" s="5" t="s">
        <v>1364</v>
      </c>
      <c r="O916" s="11">
        <v>10000000</v>
      </c>
      <c r="P916" s="11">
        <v>10000000</v>
      </c>
    </row>
    <row r="917" spans="1:18" x14ac:dyDescent="0.2">
      <c r="A917" s="5">
        <v>25</v>
      </c>
      <c r="C917" s="7" t="s">
        <v>795</v>
      </c>
      <c r="D917" s="7">
        <v>70800</v>
      </c>
      <c r="E917" s="5" t="s">
        <v>1208</v>
      </c>
      <c r="G917" s="5" t="s">
        <v>1209</v>
      </c>
      <c r="H917" s="8" t="s">
        <v>2157</v>
      </c>
      <c r="I917" s="5">
        <v>2019</v>
      </c>
      <c r="J917" s="5" t="s">
        <v>1576</v>
      </c>
      <c r="K917" s="9">
        <v>7500</v>
      </c>
      <c r="L917" s="9">
        <v>12500</v>
      </c>
      <c r="O917" s="11">
        <v>184000</v>
      </c>
      <c r="P917" s="11">
        <v>3555000</v>
      </c>
      <c r="Q917" s="11">
        <v>11100000</v>
      </c>
    </row>
    <row r="918" spans="1:18" x14ac:dyDescent="0.2">
      <c r="A918" s="5">
        <v>25</v>
      </c>
      <c r="C918" s="7" t="s">
        <v>795</v>
      </c>
      <c r="D918" s="7">
        <v>70800</v>
      </c>
      <c r="E918" s="5" t="s">
        <v>1208</v>
      </c>
      <c r="G918" s="5" t="s">
        <v>1209</v>
      </c>
      <c r="H918" s="8" t="s">
        <v>2158</v>
      </c>
      <c r="I918" s="5">
        <v>2019</v>
      </c>
      <c r="J918" s="5" t="s">
        <v>2159</v>
      </c>
      <c r="O918" s="11">
        <v>100</v>
      </c>
      <c r="P918" s="11">
        <v>672000</v>
      </c>
      <c r="Q918" s="11">
        <v>60000</v>
      </c>
    </row>
    <row r="919" spans="1:18" x14ac:dyDescent="0.2">
      <c r="A919" s="5">
        <v>15</v>
      </c>
      <c r="B919" s="6" t="s">
        <v>713</v>
      </c>
      <c r="C919" s="7" t="s">
        <v>795</v>
      </c>
      <c r="D919" s="7">
        <v>70809</v>
      </c>
      <c r="E919" s="5" t="s">
        <v>794</v>
      </c>
      <c r="G919" s="5" t="s">
        <v>796</v>
      </c>
      <c r="H919" s="8" t="s">
        <v>2160</v>
      </c>
      <c r="I919" s="5">
        <v>2008</v>
      </c>
      <c r="J919" s="5" t="s">
        <v>1295</v>
      </c>
      <c r="K919" s="9">
        <v>250</v>
      </c>
      <c r="L919" s="9">
        <v>500</v>
      </c>
    </row>
    <row r="920" spans="1:18" x14ac:dyDescent="0.2">
      <c r="A920" s="5">
        <v>15</v>
      </c>
      <c r="B920" s="6" t="s">
        <v>713</v>
      </c>
      <c r="C920" s="7" t="s">
        <v>795</v>
      </c>
      <c r="D920" s="7">
        <v>70809</v>
      </c>
      <c r="E920" s="5" t="s">
        <v>794</v>
      </c>
      <c r="G920" s="5" t="s">
        <v>796</v>
      </c>
      <c r="H920" s="8" t="s">
        <v>2161</v>
      </c>
      <c r="I920" s="5">
        <v>1997</v>
      </c>
      <c r="J920" s="5" t="s">
        <v>1755</v>
      </c>
      <c r="K920" s="9">
        <v>130</v>
      </c>
      <c r="L920" s="9">
        <v>1200</v>
      </c>
      <c r="M920" s="9">
        <f>(130+360)/2</f>
        <v>245</v>
      </c>
      <c r="O920" s="11">
        <v>8000</v>
      </c>
      <c r="P920" s="11">
        <v>10000</v>
      </c>
    </row>
    <row r="921" spans="1:18" x14ac:dyDescent="0.2">
      <c r="A921" s="5">
        <v>15</v>
      </c>
      <c r="B921" s="6" t="s">
        <v>713</v>
      </c>
      <c r="C921" s="7" t="s">
        <v>795</v>
      </c>
      <c r="D921" s="7">
        <v>70809</v>
      </c>
      <c r="E921" s="5" t="s">
        <v>794</v>
      </c>
      <c r="G921" s="5" t="s">
        <v>796</v>
      </c>
      <c r="H921" s="8" t="s">
        <v>2162</v>
      </c>
      <c r="I921" s="5">
        <v>2013</v>
      </c>
      <c r="J921" s="5" t="s">
        <v>1407</v>
      </c>
      <c r="K921" s="9">
        <v>106</v>
      </c>
      <c r="L921" s="9">
        <v>106</v>
      </c>
    </row>
    <row r="922" spans="1:18" x14ac:dyDescent="0.2">
      <c r="A922" s="5">
        <v>15</v>
      </c>
      <c r="B922" s="6" t="s">
        <v>713</v>
      </c>
      <c r="C922" s="7" t="s">
        <v>795</v>
      </c>
      <c r="D922" s="7">
        <v>70809</v>
      </c>
      <c r="E922" s="5" t="s">
        <v>794</v>
      </c>
      <c r="G922" s="5" t="s">
        <v>796</v>
      </c>
      <c r="H922" s="8" t="s">
        <v>2163</v>
      </c>
      <c r="I922" s="5">
        <v>2018</v>
      </c>
      <c r="J922" s="5" t="s">
        <v>1529</v>
      </c>
      <c r="O922" s="11">
        <v>5100</v>
      </c>
      <c r="P922" s="11">
        <v>5100</v>
      </c>
    </row>
    <row r="923" spans="1:18" x14ac:dyDescent="0.2">
      <c r="A923" s="5">
        <v>25</v>
      </c>
      <c r="C923" s="7" t="s">
        <v>795</v>
      </c>
      <c r="D923" s="7">
        <v>70749</v>
      </c>
      <c r="E923" s="5" t="s">
        <v>1213</v>
      </c>
      <c r="G923" s="5" t="s">
        <v>1214</v>
      </c>
      <c r="H923" s="8" t="s">
        <v>2164</v>
      </c>
      <c r="I923" s="5">
        <v>1983</v>
      </c>
      <c r="J923" s="5" t="s">
        <v>1293</v>
      </c>
      <c r="K923" s="9">
        <v>375</v>
      </c>
      <c r="L923" s="9">
        <v>1350</v>
      </c>
      <c r="O923" s="11">
        <v>16000</v>
      </c>
      <c r="P923" s="11">
        <v>396000</v>
      </c>
    </row>
    <row r="924" spans="1:18" x14ac:dyDescent="0.2">
      <c r="A924" s="5">
        <v>25</v>
      </c>
      <c r="C924" s="7" t="s">
        <v>795</v>
      </c>
      <c r="D924" s="7">
        <v>70749</v>
      </c>
      <c r="E924" s="5" t="s">
        <v>1213</v>
      </c>
      <c r="G924" s="5" t="s">
        <v>1214</v>
      </c>
      <c r="H924" s="8" t="s">
        <v>1328</v>
      </c>
      <c r="I924" s="5">
        <v>2023</v>
      </c>
      <c r="J924" s="5" t="s">
        <v>1290</v>
      </c>
      <c r="K924" s="9">
        <v>5600</v>
      </c>
      <c r="L924" s="9">
        <v>5600</v>
      </c>
      <c r="O924" s="11">
        <v>1323244</v>
      </c>
      <c r="P924" s="11">
        <v>1323244</v>
      </c>
    </row>
    <row r="925" spans="1:18" x14ac:dyDescent="0.2">
      <c r="A925" s="5">
        <v>25</v>
      </c>
      <c r="C925" s="7" t="s">
        <v>795</v>
      </c>
      <c r="D925" s="7">
        <v>70749</v>
      </c>
      <c r="E925" s="5" t="s">
        <v>1213</v>
      </c>
      <c r="G925" s="5" t="s">
        <v>1214</v>
      </c>
      <c r="H925" s="8" t="s">
        <v>2165</v>
      </c>
      <c r="I925" s="5">
        <v>1977</v>
      </c>
      <c r="J925" s="5" t="s">
        <v>1455</v>
      </c>
      <c r="K925" s="9">
        <v>500</v>
      </c>
      <c r="L925" s="9">
        <v>2000</v>
      </c>
      <c r="O925" s="11">
        <v>80000</v>
      </c>
      <c r="P925" s="11">
        <v>150000</v>
      </c>
    </row>
    <row r="926" spans="1:18" x14ac:dyDescent="0.2">
      <c r="A926" s="5">
        <v>25</v>
      </c>
      <c r="C926" s="7" t="s">
        <v>795</v>
      </c>
      <c r="D926" s="7">
        <v>70749</v>
      </c>
      <c r="E926" s="5" t="s">
        <v>1213</v>
      </c>
      <c r="G926" s="5" t="s">
        <v>1214</v>
      </c>
      <c r="H926" s="8" t="s">
        <v>2166</v>
      </c>
      <c r="I926" s="5">
        <v>2006</v>
      </c>
      <c r="J926" s="5" t="s">
        <v>1576</v>
      </c>
      <c r="O926" s="11">
        <v>451000</v>
      </c>
      <c r="P926" s="11">
        <v>1585000</v>
      </c>
    </row>
    <row r="927" spans="1:18" x14ac:dyDescent="0.2">
      <c r="A927" s="5">
        <v>25</v>
      </c>
      <c r="C927" s="7" t="s">
        <v>795</v>
      </c>
      <c r="D927" s="7">
        <v>70751</v>
      </c>
      <c r="E927" s="5" t="s">
        <v>1216</v>
      </c>
      <c r="G927" s="5" t="s">
        <v>1217</v>
      </c>
      <c r="H927" s="8" t="s">
        <v>1328</v>
      </c>
      <c r="I927" s="5">
        <v>2023</v>
      </c>
      <c r="J927" s="5" t="s">
        <v>1290</v>
      </c>
      <c r="K927" s="9">
        <v>6640</v>
      </c>
      <c r="L927" s="9">
        <v>6640</v>
      </c>
      <c r="O927" s="11">
        <v>67500</v>
      </c>
      <c r="P927" s="11">
        <v>67500</v>
      </c>
    </row>
    <row r="928" spans="1:18" x14ac:dyDescent="0.2">
      <c r="A928" s="5">
        <v>25</v>
      </c>
      <c r="C928" s="7" t="s">
        <v>795</v>
      </c>
      <c r="D928" s="7">
        <v>70751</v>
      </c>
      <c r="E928" s="5" t="s">
        <v>1216</v>
      </c>
      <c r="G928" s="5" t="s">
        <v>1217</v>
      </c>
      <c r="H928" s="8" t="s">
        <v>2167</v>
      </c>
      <c r="I928" s="5">
        <v>2007</v>
      </c>
      <c r="J928" s="5" t="s">
        <v>1529</v>
      </c>
      <c r="O928" s="11">
        <v>41000</v>
      </c>
      <c r="P928" s="11">
        <v>678000</v>
      </c>
      <c r="Q928" s="11">
        <f>(263000+229000)/2</f>
        <v>246000</v>
      </c>
      <c r="R928" s="12" t="s">
        <v>2168</v>
      </c>
    </row>
    <row r="929" spans="1:20" x14ac:dyDescent="0.2">
      <c r="A929" s="5">
        <v>25</v>
      </c>
      <c r="C929" s="7" t="s">
        <v>795</v>
      </c>
      <c r="D929" s="7">
        <v>70751</v>
      </c>
      <c r="E929" s="5" t="s">
        <v>1216</v>
      </c>
      <c r="G929" s="5" t="s">
        <v>1217</v>
      </c>
      <c r="H929" s="8" t="s">
        <v>2169</v>
      </c>
      <c r="I929" s="5">
        <v>2004</v>
      </c>
      <c r="J929" s="5" t="s">
        <v>1529</v>
      </c>
      <c r="O929" s="11">
        <v>300</v>
      </c>
      <c r="P929" s="11">
        <v>887000</v>
      </c>
      <c r="Q929" s="11">
        <f>(223000+580000)/2</f>
        <v>401500</v>
      </c>
      <c r="R929" s="12" t="s">
        <v>2170</v>
      </c>
    </row>
    <row r="930" spans="1:20" x14ac:dyDescent="0.2">
      <c r="A930" s="5">
        <v>26</v>
      </c>
      <c r="C930" s="7" t="s">
        <v>795</v>
      </c>
      <c r="D930" s="7">
        <v>70752</v>
      </c>
      <c r="E930" s="5" t="s">
        <v>1250</v>
      </c>
      <c r="G930" s="5" t="s">
        <v>1251</v>
      </c>
      <c r="H930" s="8" t="s">
        <v>2171</v>
      </c>
      <c r="I930" s="5">
        <v>2006</v>
      </c>
      <c r="J930" s="5" t="s">
        <v>1407</v>
      </c>
      <c r="O930" s="11">
        <v>1088000</v>
      </c>
      <c r="P930" s="11">
        <v>13146000</v>
      </c>
      <c r="R930" s="12" t="s">
        <v>2172</v>
      </c>
    </row>
    <row r="931" spans="1:20" x14ac:dyDescent="0.2">
      <c r="A931" s="5">
        <v>26</v>
      </c>
      <c r="C931" s="7" t="s">
        <v>795</v>
      </c>
      <c r="D931" s="7">
        <v>70752</v>
      </c>
      <c r="E931" s="5" t="s">
        <v>1250</v>
      </c>
      <c r="G931" s="5" t="s">
        <v>1251</v>
      </c>
      <c r="H931" s="8" t="s">
        <v>2173</v>
      </c>
      <c r="I931" s="5">
        <v>2004</v>
      </c>
      <c r="J931" s="5" t="s">
        <v>2174</v>
      </c>
      <c r="O931" s="11">
        <v>420000</v>
      </c>
      <c r="P931" s="11">
        <v>4280000</v>
      </c>
      <c r="R931" s="12" t="s">
        <v>2175</v>
      </c>
    </row>
    <row r="932" spans="1:20" x14ac:dyDescent="0.2">
      <c r="A932" s="5">
        <v>26</v>
      </c>
      <c r="C932" s="7" t="s">
        <v>795</v>
      </c>
      <c r="D932" s="7">
        <v>70752</v>
      </c>
      <c r="E932" s="5" t="s">
        <v>1250</v>
      </c>
      <c r="G932" s="5" t="s">
        <v>1251</v>
      </c>
      <c r="H932" s="8" t="s">
        <v>2176</v>
      </c>
      <c r="I932" s="5">
        <v>2008</v>
      </c>
      <c r="J932" s="5" t="s">
        <v>1364</v>
      </c>
      <c r="K932" s="9">
        <v>200</v>
      </c>
      <c r="L932" s="9">
        <v>700</v>
      </c>
      <c r="N932" s="10" t="s">
        <v>1252</v>
      </c>
      <c r="O932" s="11">
        <v>510000</v>
      </c>
      <c r="P932" s="11">
        <v>7070000</v>
      </c>
      <c r="R932" s="12" t="s">
        <v>2177</v>
      </c>
    </row>
    <row r="933" spans="1:20" x14ac:dyDescent="0.2">
      <c r="A933" s="5">
        <v>26</v>
      </c>
      <c r="C933" s="7" t="s">
        <v>795</v>
      </c>
      <c r="D933" s="7">
        <v>70752</v>
      </c>
      <c r="E933" s="5" t="s">
        <v>1250</v>
      </c>
      <c r="G933" s="5" t="s">
        <v>1251</v>
      </c>
      <c r="H933" s="8" t="s">
        <v>2178</v>
      </c>
      <c r="I933" s="5">
        <v>1992</v>
      </c>
      <c r="J933" s="5" t="s">
        <v>1288</v>
      </c>
      <c r="K933" s="9">
        <v>1100</v>
      </c>
      <c r="L933" s="9">
        <v>2100</v>
      </c>
    </row>
    <row r="934" spans="1:20" x14ac:dyDescent="0.2">
      <c r="A934" s="5">
        <v>26</v>
      </c>
      <c r="C934" s="7" t="s">
        <v>795</v>
      </c>
      <c r="D934" s="7">
        <v>70752</v>
      </c>
      <c r="E934" s="5" t="s">
        <v>1250</v>
      </c>
      <c r="G934" s="5" t="s">
        <v>1251</v>
      </c>
      <c r="H934" s="8" t="s">
        <v>2179</v>
      </c>
      <c r="I934" s="5">
        <v>2005</v>
      </c>
      <c r="J934" s="5" t="s">
        <v>2174</v>
      </c>
      <c r="O934" s="11">
        <v>630000</v>
      </c>
      <c r="P934" s="11">
        <v>3040000</v>
      </c>
      <c r="R934" s="12" t="s">
        <v>2180</v>
      </c>
    </row>
    <row r="935" spans="1:20" x14ac:dyDescent="0.2">
      <c r="A935" s="5">
        <v>26</v>
      </c>
      <c r="C935" s="7" t="s">
        <v>795</v>
      </c>
      <c r="D935" s="7">
        <v>70771</v>
      </c>
      <c r="E935" s="5" t="s">
        <v>1266</v>
      </c>
      <c r="G935" s="5" t="s">
        <v>1267</v>
      </c>
      <c r="H935" s="8" t="s">
        <v>2181</v>
      </c>
      <c r="I935" s="5">
        <v>1988</v>
      </c>
      <c r="J935" s="5" t="s">
        <v>1293</v>
      </c>
      <c r="K935" s="9">
        <v>717</v>
      </c>
      <c r="L935" s="9">
        <v>717</v>
      </c>
      <c r="M935" s="9">
        <v>717</v>
      </c>
      <c r="O935" s="11">
        <v>106</v>
      </c>
      <c r="P935" s="11">
        <v>207</v>
      </c>
    </row>
    <row r="936" spans="1:20" x14ac:dyDescent="0.2">
      <c r="A936" s="5">
        <v>17</v>
      </c>
      <c r="C936" s="7" t="s">
        <v>37</v>
      </c>
      <c r="D936" s="7">
        <v>8118</v>
      </c>
      <c r="E936" s="5" t="s">
        <v>2182</v>
      </c>
      <c r="H936" s="5" t="s">
        <v>1470</v>
      </c>
    </row>
    <row r="937" spans="1:20" x14ac:dyDescent="0.2">
      <c r="A937" s="5">
        <v>16</v>
      </c>
      <c r="B937" s="6" t="s">
        <v>713</v>
      </c>
      <c r="C937" s="7" t="s">
        <v>37</v>
      </c>
      <c r="D937" s="7">
        <v>8068</v>
      </c>
      <c r="E937" s="5" t="s">
        <v>2183</v>
      </c>
      <c r="H937" s="5" t="s">
        <v>1470</v>
      </c>
    </row>
    <row r="938" spans="1:20" x14ac:dyDescent="0.2">
      <c r="A938" s="5">
        <v>22</v>
      </c>
      <c r="C938" s="7" t="s">
        <v>37</v>
      </c>
      <c r="D938" s="7">
        <v>8119</v>
      </c>
      <c r="E938" s="5" t="s">
        <v>1025</v>
      </c>
      <c r="H938" s="8" t="s">
        <v>2184</v>
      </c>
      <c r="I938" s="5">
        <v>2025</v>
      </c>
      <c r="J938" s="5" t="s">
        <v>1293</v>
      </c>
      <c r="N938" s="10" t="s">
        <v>1026</v>
      </c>
      <c r="T938" s="9">
        <f>(0.007 + 0.01)/2</f>
        <v>8.5000000000000006E-3</v>
      </c>
    </row>
    <row r="939" spans="1:20" x14ac:dyDescent="0.2">
      <c r="A939" s="5">
        <v>17</v>
      </c>
      <c r="C939" s="7" t="s">
        <v>37</v>
      </c>
      <c r="D939" s="7">
        <v>8120</v>
      </c>
      <c r="E939" s="5" t="s">
        <v>2185</v>
      </c>
      <c r="H939" s="5" t="s">
        <v>1470</v>
      </c>
    </row>
    <row r="940" spans="1:20" x14ac:dyDescent="0.2">
      <c r="A940" s="5">
        <v>1</v>
      </c>
      <c r="C940" s="7" t="s">
        <v>37</v>
      </c>
      <c r="D940" s="5" t="s">
        <v>2186</v>
      </c>
      <c r="E940" s="5" t="s">
        <v>2187</v>
      </c>
      <c r="H940" s="5" t="s">
        <v>1470</v>
      </c>
      <c r="N940" s="12"/>
      <c r="O940" s="9"/>
      <c r="P940" s="9"/>
      <c r="Q940" s="9"/>
    </row>
    <row r="941" spans="1:20" x14ac:dyDescent="0.2">
      <c r="A941" s="5">
        <v>1</v>
      </c>
      <c r="C941" s="7" t="s">
        <v>37</v>
      </c>
      <c r="D941" s="5" t="s">
        <v>2188</v>
      </c>
      <c r="E941" s="5" t="s">
        <v>2189</v>
      </c>
      <c r="H941" s="5" t="s">
        <v>1470</v>
      </c>
      <c r="N941" s="12"/>
      <c r="O941" s="9"/>
      <c r="P941" s="9"/>
      <c r="Q941" s="9"/>
    </row>
    <row r="942" spans="1:20" x14ac:dyDescent="0.2">
      <c r="A942" s="5">
        <v>1</v>
      </c>
      <c r="B942" s="6">
        <v>10</v>
      </c>
      <c r="C942" s="7" t="s">
        <v>37</v>
      </c>
      <c r="D942" s="5">
        <v>8007</v>
      </c>
      <c r="E942" s="5" t="s">
        <v>2190</v>
      </c>
      <c r="H942" s="5" t="s">
        <v>1470</v>
      </c>
      <c r="N942" s="12"/>
      <c r="O942" s="9"/>
      <c r="P942" s="9"/>
      <c r="Q942" s="9"/>
    </row>
    <row r="943" spans="1:20" x14ac:dyDescent="0.2">
      <c r="A943" s="5">
        <v>17</v>
      </c>
      <c r="B943" s="6" t="s">
        <v>628</v>
      </c>
      <c r="C943" s="7" t="s">
        <v>37</v>
      </c>
      <c r="D943" s="7">
        <v>8121</v>
      </c>
      <c r="E943" s="5" t="s">
        <v>2191</v>
      </c>
      <c r="H943" s="5" t="s">
        <v>1470</v>
      </c>
    </row>
    <row r="944" spans="1:20" x14ac:dyDescent="0.2">
      <c r="A944" s="5">
        <v>16</v>
      </c>
      <c r="B944" s="6" t="s">
        <v>713</v>
      </c>
      <c r="C944" s="7" t="s">
        <v>37</v>
      </c>
      <c r="D944" s="7">
        <v>8128</v>
      </c>
      <c r="E944" s="5" t="s">
        <v>2192</v>
      </c>
      <c r="H944" s="5" t="s">
        <v>1470</v>
      </c>
    </row>
    <row r="945" spans="1:25" x14ac:dyDescent="0.2">
      <c r="A945" s="5">
        <v>17</v>
      </c>
      <c r="C945" s="7" t="s">
        <v>37</v>
      </c>
      <c r="D945" s="7">
        <v>8131</v>
      </c>
      <c r="E945" s="5" t="s">
        <v>846</v>
      </c>
      <c r="H945" s="8" t="s">
        <v>2193</v>
      </c>
      <c r="I945" s="5">
        <v>2025</v>
      </c>
      <c r="J945" s="5" t="s">
        <v>1293</v>
      </c>
      <c r="K945" s="9">
        <v>2</v>
      </c>
      <c r="L945" s="9">
        <v>2</v>
      </c>
      <c r="N945" s="10" t="s">
        <v>2194</v>
      </c>
      <c r="T945" s="9">
        <f>(0.0105 + 0.013)/2</f>
        <v>1.175E-2</v>
      </c>
    </row>
    <row r="946" spans="1:25" x14ac:dyDescent="0.2">
      <c r="A946" s="5">
        <v>16</v>
      </c>
      <c r="B946" s="6" t="s">
        <v>713</v>
      </c>
      <c r="C946" s="7" t="s">
        <v>37</v>
      </c>
      <c r="D946" s="7">
        <v>8232</v>
      </c>
      <c r="E946" s="5" t="s">
        <v>2195</v>
      </c>
      <c r="H946" s="5" t="s">
        <v>1470</v>
      </c>
    </row>
    <row r="947" spans="1:25" x14ac:dyDescent="0.2">
      <c r="A947" s="5">
        <v>1</v>
      </c>
      <c r="C947" s="7" t="s">
        <v>37</v>
      </c>
      <c r="D947" s="7" t="s">
        <v>2196</v>
      </c>
      <c r="E947" s="5" t="s">
        <v>36</v>
      </c>
      <c r="H947" s="8" t="s">
        <v>2197</v>
      </c>
      <c r="I947" s="5">
        <v>2012</v>
      </c>
      <c r="J947" s="5" t="s">
        <v>1293</v>
      </c>
      <c r="N947" s="10" t="s">
        <v>38</v>
      </c>
      <c r="O947" s="13"/>
      <c r="P947" s="13"/>
      <c r="Q947" s="13"/>
    </row>
    <row r="948" spans="1:25" x14ac:dyDescent="0.2">
      <c r="A948" s="5">
        <v>1</v>
      </c>
      <c r="C948" s="7" t="s">
        <v>37</v>
      </c>
      <c r="D948" s="7" t="s">
        <v>2198</v>
      </c>
      <c r="E948" s="5" t="s">
        <v>40</v>
      </c>
      <c r="H948" s="8" t="s">
        <v>2197</v>
      </c>
      <c r="I948" s="5">
        <v>2012</v>
      </c>
      <c r="J948" s="5" t="s">
        <v>1293</v>
      </c>
      <c r="N948" s="10" t="s">
        <v>41</v>
      </c>
      <c r="O948" s="13"/>
      <c r="P948" s="13"/>
      <c r="Q948" s="13"/>
    </row>
    <row r="949" spans="1:25" x14ac:dyDescent="0.2">
      <c r="A949" s="5">
        <v>22</v>
      </c>
      <c r="C949" s="7" t="s">
        <v>37</v>
      </c>
      <c r="D949" s="7">
        <v>8199</v>
      </c>
      <c r="E949" s="5" t="s">
        <v>2199</v>
      </c>
      <c r="H949" s="5" t="s">
        <v>1470</v>
      </c>
    </row>
    <row r="950" spans="1:25" x14ac:dyDescent="0.2">
      <c r="A950" s="5">
        <v>16</v>
      </c>
      <c r="B950" s="6" t="s">
        <v>713</v>
      </c>
      <c r="C950" s="7" t="s">
        <v>37</v>
      </c>
      <c r="D950" s="7">
        <v>8184</v>
      </c>
      <c r="E950" s="5" t="s">
        <v>2200</v>
      </c>
      <c r="H950" s="5" t="s">
        <v>1470</v>
      </c>
    </row>
    <row r="951" spans="1:25" x14ac:dyDescent="0.2">
      <c r="A951" s="5">
        <v>17</v>
      </c>
      <c r="C951" s="7" t="s">
        <v>37</v>
      </c>
      <c r="D951" s="7">
        <v>8141</v>
      </c>
      <c r="E951" s="5" t="s">
        <v>2201</v>
      </c>
      <c r="H951" s="5" t="s">
        <v>1470</v>
      </c>
    </row>
    <row r="952" spans="1:25" x14ac:dyDescent="0.2">
      <c r="A952" s="5">
        <v>22</v>
      </c>
      <c r="C952" s="7" t="s">
        <v>37</v>
      </c>
      <c r="D952" s="7">
        <v>8082</v>
      </c>
      <c r="E952" s="5" t="s">
        <v>2202</v>
      </c>
      <c r="H952" s="5" t="s">
        <v>1470</v>
      </c>
    </row>
    <row r="953" spans="1:25" x14ac:dyDescent="0.2">
      <c r="A953" s="5">
        <v>16</v>
      </c>
      <c r="B953" s="6" t="s">
        <v>713</v>
      </c>
      <c r="C953" s="7" t="s">
        <v>37</v>
      </c>
      <c r="D953" s="7">
        <v>8071</v>
      </c>
      <c r="E953" s="5" t="s">
        <v>2203</v>
      </c>
      <c r="H953" s="5" t="s">
        <v>1470</v>
      </c>
    </row>
    <row r="954" spans="1:25" x14ac:dyDescent="0.2">
      <c r="A954" s="5">
        <v>6</v>
      </c>
      <c r="B954" s="6">
        <v>101</v>
      </c>
      <c r="C954" s="7" t="s">
        <v>225</v>
      </c>
      <c r="D954" s="7">
        <v>17191</v>
      </c>
      <c r="E954" s="5" t="s">
        <v>374</v>
      </c>
      <c r="H954" s="14" t="s">
        <v>2204</v>
      </c>
      <c r="I954" s="5">
        <v>2025</v>
      </c>
      <c r="J954" s="5" t="s">
        <v>1293</v>
      </c>
      <c r="T954" s="9">
        <f>(0.054 + 0.064)/2</f>
        <v>5.8999999999999997E-2</v>
      </c>
      <c r="Y954" s="5" t="s">
        <v>2205</v>
      </c>
    </row>
    <row r="955" spans="1:25" x14ac:dyDescent="0.2">
      <c r="A955" s="5">
        <v>9</v>
      </c>
      <c r="B955" s="6">
        <v>101</v>
      </c>
      <c r="C955" s="7" t="s">
        <v>225</v>
      </c>
      <c r="D955" s="7">
        <v>17198</v>
      </c>
      <c r="E955" s="5" t="s">
        <v>497</v>
      </c>
      <c r="H955" s="8" t="s">
        <v>2206</v>
      </c>
      <c r="I955" s="5">
        <v>2025</v>
      </c>
      <c r="J955" s="5" t="s">
        <v>1293</v>
      </c>
      <c r="K955" s="9">
        <v>10000</v>
      </c>
      <c r="L955" s="9">
        <v>10000</v>
      </c>
      <c r="N955" s="10" t="s">
        <v>498</v>
      </c>
      <c r="T955" s="9">
        <f>(0.07 + 0.076)/2</f>
        <v>7.3000000000000009E-2</v>
      </c>
      <c r="X955" s="5" t="s">
        <v>2207</v>
      </c>
    </row>
    <row r="956" spans="1:25" x14ac:dyDescent="0.2">
      <c r="A956" s="5">
        <v>4</v>
      </c>
      <c r="C956" s="7" t="s">
        <v>225</v>
      </c>
      <c r="D956" s="7">
        <v>17202</v>
      </c>
      <c r="E956" s="5" t="s">
        <v>224</v>
      </c>
      <c r="H956" s="8" t="s">
        <v>2208</v>
      </c>
      <c r="I956" s="5">
        <v>2021</v>
      </c>
      <c r="J956" s="5" t="s">
        <v>1295</v>
      </c>
      <c r="K956" s="9">
        <v>200000</v>
      </c>
      <c r="L956" s="9">
        <v>200000</v>
      </c>
      <c r="N956" s="10" t="s">
        <v>226</v>
      </c>
      <c r="O956" s="13"/>
      <c r="P956" s="13"/>
      <c r="Q956" s="13"/>
    </row>
    <row r="957" spans="1:25" x14ac:dyDescent="0.2">
      <c r="A957" s="5">
        <v>4</v>
      </c>
      <c r="C957" s="7" t="s">
        <v>225</v>
      </c>
      <c r="D957" s="7">
        <v>17202</v>
      </c>
      <c r="E957" s="5" t="s">
        <v>224</v>
      </c>
      <c r="H957" s="8" t="s">
        <v>2209</v>
      </c>
      <c r="I957" s="5">
        <v>2025</v>
      </c>
      <c r="J957" s="5" t="s">
        <v>1293</v>
      </c>
      <c r="O957" s="13"/>
      <c r="P957" s="13"/>
      <c r="Q957" s="13"/>
      <c r="T957" s="9">
        <f>(0.063 + 0.071)/2</f>
        <v>6.7000000000000004E-2</v>
      </c>
      <c r="X957" s="5" t="s">
        <v>227</v>
      </c>
    </row>
    <row r="958" spans="1:25" x14ac:dyDescent="0.2">
      <c r="A958" s="5">
        <v>4</v>
      </c>
      <c r="C958" s="7" t="s">
        <v>225</v>
      </c>
      <c r="D958" s="7">
        <v>17261</v>
      </c>
      <c r="E958" s="5" t="s">
        <v>230</v>
      </c>
      <c r="H958" s="8" t="s">
        <v>2210</v>
      </c>
      <c r="I958" s="5">
        <v>2025</v>
      </c>
      <c r="J958" s="5" t="s">
        <v>1293</v>
      </c>
      <c r="K958" s="9">
        <v>200000</v>
      </c>
      <c r="L958" s="9">
        <v>200000</v>
      </c>
      <c r="N958" s="10" t="s">
        <v>231</v>
      </c>
      <c r="O958" s="13"/>
      <c r="P958" s="13"/>
      <c r="Q958" s="13"/>
      <c r="T958" s="9">
        <f>(0.045 + 0.048)/2</f>
        <v>4.65E-2</v>
      </c>
      <c r="X958" s="5" t="s">
        <v>232</v>
      </c>
    </row>
    <row r="959" spans="1:25" x14ac:dyDescent="0.2">
      <c r="A959" s="5">
        <v>9</v>
      </c>
      <c r="B959" s="6">
        <v>101</v>
      </c>
      <c r="C959" s="7" t="s">
        <v>225</v>
      </c>
      <c r="D959" s="7">
        <v>17175</v>
      </c>
      <c r="E959" s="5" t="s">
        <v>505</v>
      </c>
      <c r="H959" s="8" t="s">
        <v>2211</v>
      </c>
      <c r="I959" s="5">
        <v>2021</v>
      </c>
      <c r="J959" s="5" t="s">
        <v>1295</v>
      </c>
      <c r="N959" s="10" t="s">
        <v>2212</v>
      </c>
    </row>
    <row r="960" spans="1:25" x14ac:dyDescent="0.2">
      <c r="A960" s="5">
        <v>9</v>
      </c>
      <c r="B960" s="6">
        <v>101</v>
      </c>
      <c r="C960" s="7" t="s">
        <v>225</v>
      </c>
      <c r="D960" s="7">
        <v>17175</v>
      </c>
      <c r="E960" s="5" t="s">
        <v>505</v>
      </c>
      <c r="H960" s="8" t="s">
        <v>2213</v>
      </c>
      <c r="I960" s="5">
        <v>2025</v>
      </c>
      <c r="J960" s="5" t="s">
        <v>1293</v>
      </c>
      <c r="N960" s="10" t="s">
        <v>2214</v>
      </c>
      <c r="T960" s="9">
        <v>3.2000000000000001E-2</v>
      </c>
      <c r="X960" s="5" t="s">
        <v>507</v>
      </c>
    </row>
    <row r="961" spans="1:25" x14ac:dyDescent="0.2">
      <c r="A961" s="5">
        <v>4</v>
      </c>
      <c r="C961" s="7" t="s">
        <v>225</v>
      </c>
      <c r="D961" s="7">
        <v>17183</v>
      </c>
      <c r="E961" s="5" t="s">
        <v>236</v>
      </c>
      <c r="H961" s="8" t="s">
        <v>2215</v>
      </c>
      <c r="I961" s="5">
        <v>2023</v>
      </c>
      <c r="J961" s="5" t="s">
        <v>1529</v>
      </c>
      <c r="O961" s="13">
        <v>1000000</v>
      </c>
      <c r="P961" s="13">
        <v>1000000</v>
      </c>
      <c r="Q961" s="13"/>
    </row>
    <row r="962" spans="1:25" x14ac:dyDescent="0.2">
      <c r="A962" s="5">
        <v>4</v>
      </c>
      <c r="C962" s="7" t="s">
        <v>225</v>
      </c>
      <c r="D962" s="7">
        <v>17183</v>
      </c>
      <c r="E962" s="5" t="s">
        <v>236</v>
      </c>
      <c r="H962" s="8" t="s">
        <v>2216</v>
      </c>
      <c r="I962" s="5">
        <v>2010</v>
      </c>
      <c r="J962" s="5" t="s">
        <v>1529</v>
      </c>
      <c r="K962" s="9">
        <v>100000</v>
      </c>
      <c r="L962" s="9">
        <v>100000</v>
      </c>
      <c r="N962" s="10" t="s">
        <v>237</v>
      </c>
      <c r="O962" s="13"/>
      <c r="P962" s="13"/>
      <c r="Q962" s="13"/>
    </row>
    <row r="963" spans="1:25" x14ac:dyDescent="0.2">
      <c r="A963" s="5">
        <v>4</v>
      </c>
      <c r="C963" s="7" t="s">
        <v>225</v>
      </c>
      <c r="D963" s="7">
        <v>17183</v>
      </c>
      <c r="E963" s="5" t="s">
        <v>236</v>
      </c>
      <c r="H963" s="8" t="s">
        <v>2217</v>
      </c>
      <c r="I963" s="5">
        <v>2025</v>
      </c>
      <c r="J963" s="5" t="s">
        <v>1293</v>
      </c>
      <c r="O963" s="13"/>
      <c r="P963" s="13"/>
      <c r="Q963" s="13"/>
      <c r="T963" s="9">
        <f>(0.03 + 0.036)/2</f>
        <v>3.3000000000000002E-2</v>
      </c>
      <c r="X963" s="5" t="s">
        <v>238</v>
      </c>
    </row>
    <row r="964" spans="1:25" x14ac:dyDescent="0.2">
      <c r="A964" s="5">
        <v>6</v>
      </c>
      <c r="B964" s="6">
        <v>101</v>
      </c>
      <c r="C964" s="7" t="s">
        <v>225</v>
      </c>
      <c r="D964" s="7">
        <v>17161</v>
      </c>
      <c r="E964" s="5" t="s">
        <v>393</v>
      </c>
      <c r="H964" s="14" t="s">
        <v>2218</v>
      </c>
      <c r="I964" s="5">
        <v>2025</v>
      </c>
      <c r="J964" s="5" t="s">
        <v>1293</v>
      </c>
      <c r="K964" s="9">
        <v>200</v>
      </c>
      <c r="L964" s="9">
        <v>200</v>
      </c>
      <c r="N964" s="10" t="s">
        <v>2219</v>
      </c>
      <c r="T964" s="9">
        <f>(0.035 + 0.04)/2</f>
        <v>3.7500000000000006E-2</v>
      </c>
      <c r="W964" s="5" t="s">
        <v>395</v>
      </c>
    </row>
    <row r="965" spans="1:25" x14ac:dyDescent="0.2">
      <c r="A965" s="5">
        <v>6</v>
      </c>
      <c r="B965" s="6">
        <v>101</v>
      </c>
      <c r="C965" s="7" t="s">
        <v>225</v>
      </c>
      <c r="D965" s="7">
        <v>17161</v>
      </c>
      <c r="E965" s="5" t="s">
        <v>393</v>
      </c>
      <c r="H965" s="14" t="s">
        <v>2220</v>
      </c>
      <c r="I965" s="5">
        <v>2021</v>
      </c>
      <c r="J965" s="5" t="s">
        <v>1295</v>
      </c>
      <c r="N965" s="10" t="s">
        <v>2221</v>
      </c>
    </row>
    <row r="966" spans="1:25" x14ac:dyDescent="0.2">
      <c r="A966" s="5">
        <v>5</v>
      </c>
      <c r="B966" s="6">
        <v>101</v>
      </c>
      <c r="C966" s="7" t="s">
        <v>225</v>
      </c>
      <c r="D966" s="7">
        <v>17164</v>
      </c>
      <c r="E966" s="5" t="s">
        <v>320</v>
      </c>
      <c r="H966" s="14" t="s">
        <v>2222</v>
      </c>
      <c r="I966" s="5">
        <v>2024</v>
      </c>
      <c r="J966" s="5" t="s">
        <v>1293</v>
      </c>
      <c r="N966" s="10" t="s">
        <v>2223</v>
      </c>
      <c r="T966" s="9">
        <f>(0.03 + 0.039)/2</f>
        <v>3.4500000000000003E-2</v>
      </c>
      <c r="X966" s="5" t="s">
        <v>322</v>
      </c>
    </row>
    <row r="967" spans="1:25" x14ac:dyDescent="0.2">
      <c r="A967" s="5">
        <v>5</v>
      </c>
      <c r="B967" s="6">
        <v>101</v>
      </c>
      <c r="C967" s="7" t="s">
        <v>225</v>
      </c>
      <c r="D967" s="7">
        <v>17164</v>
      </c>
      <c r="E967" s="5" t="s">
        <v>320</v>
      </c>
      <c r="H967" s="14" t="s">
        <v>2224</v>
      </c>
      <c r="I967" s="5">
        <v>2021</v>
      </c>
      <c r="J967" s="5" t="s">
        <v>1295</v>
      </c>
      <c r="K967" s="9">
        <v>1020</v>
      </c>
      <c r="L967" s="9">
        <v>1020</v>
      </c>
      <c r="N967" s="10" t="s">
        <v>2225</v>
      </c>
    </row>
    <row r="968" spans="1:25" x14ac:dyDescent="0.2">
      <c r="A968" s="5">
        <v>5</v>
      </c>
      <c r="B968" s="6">
        <v>101</v>
      </c>
      <c r="C968" s="7" t="s">
        <v>225</v>
      </c>
      <c r="D968" s="7">
        <v>17164</v>
      </c>
      <c r="E968" s="5" t="s">
        <v>320</v>
      </c>
      <c r="H968" s="14" t="s">
        <v>2226</v>
      </c>
      <c r="I968" s="5">
        <v>2021</v>
      </c>
      <c r="J968" s="5" t="s">
        <v>1295</v>
      </c>
      <c r="K968" s="9">
        <v>200</v>
      </c>
      <c r="L968" s="9">
        <v>10000</v>
      </c>
      <c r="M968" s="9">
        <f>(200 + 300)/2</f>
        <v>250</v>
      </c>
      <c r="N968" s="10" t="s">
        <v>2227</v>
      </c>
    </row>
    <row r="969" spans="1:25" x14ac:dyDescent="0.2">
      <c r="A969" s="5">
        <v>5</v>
      </c>
      <c r="B969" s="6">
        <v>101</v>
      </c>
      <c r="C969" s="7" t="s">
        <v>225</v>
      </c>
      <c r="D969" s="7">
        <v>17165</v>
      </c>
      <c r="E969" s="5" t="s">
        <v>324</v>
      </c>
      <c r="H969" s="14" t="s">
        <v>2228</v>
      </c>
      <c r="I969" s="5">
        <v>2025</v>
      </c>
      <c r="J969" s="5" t="s">
        <v>1295</v>
      </c>
      <c r="K969" s="9">
        <v>1000</v>
      </c>
      <c r="L969" s="9">
        <v>1000</v>
      </c>
    </row>
    <row r="970" spans="1:25" x14ac:dyDescent="0.2">
      <c r="A970" s="5">
        <v>5</v>
      </c>
      <c r="B970" s="6">
        <v>101</v>
      </c>
      <c r="C970" s="7" t="s">
        <v>225</v>
      </c>
      <c r="D970" s="7">
        <v>17165</v>
      </c>
      <c r="E970" s="5" t="s">
        <v>324</v>
      </c>
      <c r="H970" s="14" t="s">
        <v>2229</v>
      </c>
      <c r="I970" s="5">
        <v>2024</v>
      </c>
      <c r="J970" s="5" t="s">
        <v>1293</v>
      </c>
      <c r="K970" s="9">
        <v>100</v>
      </c>
      <c r="L970" s="9">
        <v>100</v>
      </c>
      <c r="N970" s="10" t="s">
        <v>325</v>
      </c>
      <c r="S970" s="18"/>
      <c r="T970" s="9">
        <f>(0.03 + 0.039)/2</f>
        <v>3.4500000000000003E-2</v>
      </c>
      <c r="X970" s="5" t="s">
        <v>326</v>
      </c>
      <c r="Y970" s="5" t="s">
        <v>2230</v>
      </c>
    </row>
    <row r="971" spans="1:25" x14ac:dyDescent="0.2">
      <c r="A971" s="5">
        <v>5</v>
      </c>
      <c r="B971" s="6">
        <v>101</v>
      </c>
      <c r="C971" s="7" t="s">
        <v>225</v>
      </c>
      <c r="D971" s="7">
        <v>17236</v>
      </c>
      <c r="E971" s="5" t="s">
        <v>328</v>
      </c>
      <c r="H971" s="14" t="s">
        <v>2231</v>
      </c>
      <c r="I971" s="5">
        <v>2024</v>
      </c>
      <c r="J971" s="5" t="s">
        <v>1293</v>
      </c>
      <c r="N971" s="10" t="s">
        <v>2232</v>
      </c>
      <c r="T971" s="9">
        <f>(0.033 + 0.039)/2</f>
        <v>3.6000000000000004E-2</v>
      </c>
      <c r="X971" s="5" t="s">
        <v>330</v>
      </c>
      <c r="Y971" s="5" t="s">
        <v>2233</v>
      </c>
    </row>
    <row r="972" spans="1:25" x14ac:dyDescent="0.2">
      <c r="A972" s="5">
        <v>5</v>
      </c>
      <c r="B972" s="6">
        <v>101</v>
      </c>
      <c r="C972" s="7" t="s">
        <v>225</v>
      </c>
      <c r="D972" s="7">
        <v>17236</v>
      </c>
      <c r="E972" s="5" t="s">
        <v>328</v>
      </c>
      <c r="H972" s="14" t="s">
        <v>2234</v>
      </c>
      <c r="I972" s="5">
        <v>2021</v>
      </c>
      <c r="J972" s="5" t="s">
        <v>1295</v>
      </c>
      <c r="K972" s="9">
        <v>6000</v>
      </c>
      <c r="L972" s="9">
        <v>11000</v>
      </c>
    </row>
    <row r="973" spans="1:25" x14ac:dyDescent="0.2">
      <c r="A973" s="5">
        <v>5</v>
      </c>
      <c r="B973" s="6">
        <v>101</v>
      </c>
      <c r="C973" s="7" t="s">
        <v>225</v>
      </c>
      <c r="D973" s="7">
        <v>17236</v>
      </c>
      <c r="E973" s="5" t="s">
        <v>328</v>
      </c>
      <c r="H973" s="14" t="s">
        <v>2235</v>
      </c>
      <c r="I973" s="5">
        <v>2025</v>
      </c>
      <c r="J973" s="5" t="s">
        <v>1295</v>
      </c>
      <c r="K973" s="9">
        <v>18000</v>
      </c>
      <c r="L973" s="9">
        <v>18000</v>
      </c>
      <c r="N973" s="10" t="s">
        <v>2236</v>
      </c>
    </row>
    <row r="974" spans="1:25" x14ac:dyDescent="0.2">
      <c r="A974" s="5">
        <v>5</v>
      </c>
      <c r="B974" s="6">
        <v>101</v>
      </c>
      <c r="C974" s="7" t="s">
        <v>225</v>
      </c>
      <c r="D974" s="7">
        <v>17236</v>
      </c>
      <c r="E974" s="5" t="s">
        <v>328</v>
      </c>
      <c r="H974" s="14" t="s">
        <v>2237</v>
      </c>
      <c r="I974" s="5">
        <v>2012</v>
      </c>
      <c r="J974" s="5" t="s">
        <v>1295</v>
      </c>
      <c r="K974" s="9">
        <v>18000</v>
      </c>
      <c r="L974" s="9">
        <v>18000</v>
      </c>
      <c r="N974" s="10" t="s">
        <v>2238</v>
      </c>
    </row>
    <row r="975" spans="1:25" x14ac:dyDescent="0.2">
      <c r="A975" s="5">
        <v>9</v>
      </c>
      <c r="B975" s="6">
        <v>101</v>
      </c>
      <c r="C975" s="7" t="s">
        <v>225</v>
      </c>
      <c r="D975" s="7">
        <v>17238</v>
      </c>
      <c r="E975" s="5" t="s">
        <v>513</v>
      </c>
      <c r="H975" s="8" t="s">
        <v>2239</v>
      </c>
      <c r="I975" s="5">
        <v>2021</v>
      </c>
      <c r="J975" s="5" t="s">
        <v>1295</v>
      </c>
      <c r="K975" s="9">
        <v>10000</v>
      </c>
      <c r="L975" s="9">
        <v>30000</v>
      </c>
      <c r="N975" s="10" t="s">
        <v>514</v>
      </c>
    </row>
    <row r="976" spans="1:25" x14ac:dyDescent="0.2">
      <c r="A976" s="5">
        <v>9</v>
      </c>
      <c r="B976" s="6">
        <v>101</v>
      </c>
      <c r="C976" s="7" t="s">
        <v>225</v>
      </c>
      <c r="D976" s="7">
        <v>17238</v>
      </c>
      <c r="E976" s="5" t="s">
        <v>513</v>
      </c>
      <c r="H976" s="8" t="s">
        <v>2240</v>
      </c>
      <c r="I976" s="5">
        <v>2025</v>
      </c>
      <c r="J976" s="5" t="s">
        <v>1293</v>
      </c>
      <c r="T976" s="9">
        <f>(0.031 + 0.036)/2</f>
        <v>3.3500000000000002E-2</v>
      </c>
      <c r="X976" s="5" t="s">
        <v>515</v>
      </c>
    </row>
    <row r="977" spans="1:25" x14ac:dyDescent="0.2">
      <c r="A977" s="5">
        <v>9</v>
      </c>
      <c r="B977" s="6">
        <v>101</v>
      </c>
      <c r="C977" s="7" t="s">
        <v>225</v>
      </c>
      <c r="D977" s="7">
        <v>17239</v>
      </c>
      <c r="E977" s="5" t="s">
        <v>517</v>
      </c>
      <c r="H977" s="8" t="s">
        <v>2241</v>
      </c>
      <c r="I977" s="5">
        <v>2012</v>
      </c>
      <c r="J977" s="5" t="s">
        <v>1295</v>
      </c>
      <c r="K977" s="9">
        <v>27000</v>
      </c>
      <c r="L977" s="9">
        <v>27000</v>
      </c>
    </row>
    <row r="978" spans="1:25" x14ac:dyDescent="0.2">
      <c r="A978" s="5">
        <v>9</v>
      </c>
      <c r="B978" s="6">
        <v>101</v>
      </c>
      <c r="C978" s="7" t="s">
        <v>225</v>
      </c>
      <c r="D978" s="7">
        <v>17239</v>
      </c>
      <c r="E978" s="5" t="s">
        <v>517</v>
      </c>
      <c r="H978" s="8" t="s">
        <v>2242</v>
      </c>
      <c r="I978" s="5">
        <v>2021</v>
      </c>
      <c r="J978" s="5" t="s">
        <v>1295</v>
      </c>
      <c r="N978" s="10" t="s">
        <v>2243</v>
      </c>
    </row>
    <row r="979" spans="1:25" x14ac:dyDescent="0.2">
      <c r="A979" s="5">
        <v>9</v>
      </c>
      <c r="B979" s="6">
        <v>101</v>
      </c>
      <c r="C979" s="7" t="s">
        <v>225</v>
      </c>
      <c r="D979" s="7">
        <v>17239</v>
      </c>
      <c r="E979" s="5" t="s">
        <v>517</v>
      </c>
      <c r="H979" s="8" t="s">
        <v>2244</v>
      </c>
      <c r="I979" s="5">
        <v>2025</v>
      </c>
      <c r="J979" s="5" t="s">
        <v>1293</v>
      </c>
      <c r="N979" s="10" t="s">
        <v>2245</v>
      </c>
      <c r="T979" s="9">
        <f>(0.032 + 0.039)/2</f>
        <v>3.5500000000000004E-2</v>
      </c>
      <c r="X979" s="5" t="s">
        <v>519</v>
      </c>
    </row>
    <row r="980" spans="1:25" x14ac:dyDescent="0.2">
      <c r="A980" s="5">
        <v>9</v>
      </c>
      <c r="B980" s="6">
        <v>101</v>
      </c>
      <c r="C980" s="7" t="s">
        <v>225</v>
      </c>
      <c r="D980" s="7">
        <v>17239</v>
      </c>
      <c r="E980" s="5" t="s">
        <v>517</v>
      </c>
      <c r="H980" s="8" t="s">
        <v>2246</v>
      </c>
      <c r="I980" s="5">
        <v>2025</v>
      </c>
      <c r="J980" s="5" t="s">
        <v>1293</v>
      </c>
      <c r="K980" s="9">
        <v>2000</v>
      </c>
      <c r="L980" s="9">
        <v>2000</v>
      </c>
      <c r="N980" s="10" t="s">
        <v>2247</v>
      </c>
    </row>
    <row r="981" spans="1:25" x14ac:dyDescent="0.2">
      <c r="A981" s="5">
        <v>5</v>
      </c>
      <c r="B981" s="6">
        <v>101</v>
      </c>
      <c r="C981" s="7" t="s">
        <v>225</v>
      </c>
      <c r="D981" s="7">
        <v>17244</v>
      </c>
      <c r="E981" s="5" t="s">
        <v>336</v>
      </c>
      <c r="H981" s="14" t="s">
        <v>2248</v>
      </c>
      <c r="I981" s="5">
        <v>2024</v>
      </c>
      <c r="J981" s="5" t="s">
        <v>1293</v>
      </c>
      <c r="N981" s="10" t="s">
        <v>337</v>
      </c>
      <c r="T981" s="9">
        <f>(0.045 + 0.05)/2</f>
        <v>4.7500000000000001E-2</v>
      </c>
      <c r="Y981" s="5" t="s">
        <v>2249</v>
      </c>
    </row>
    <row r="982" spans="1:25" x14ac:dyDescent="0.2">
      <c r="A982" s="5">
        <v>5</v>
      </c>
      <c r="B982" s="6">
        <v>101</v>
      </c>
      <c r="C982" s="7" t="s">
        <v>225</v>
      </c>
      <c r="D982" s="7">
        <v>17245</v>
      </c>
      <c r="E982" s="5" t="s">
        <v>339</v>
      </c>
      <c r="H982" s="14" t="s">
        <v>2250</v>
      </c>
      <c r="I982" s="5">
        <v>2024</v>
      </c>
      <c r="J982" s="5" t="s">
        <v>1293</v>
      </c>
      <c r="N982" s="10" t="s">
        <v>2251</v>
      </c>
      <c r="T982" s="9">
        <f>(0.041+0.049)/2</f>
        <v>4.4999999999999998E-2</v>
      </c>
      <c r="Y982" s="5" t="s">
        <v>2252</v>
      </c>
    </row>
    <row r="983" spans="1:25" x14ac:dyDescent="0.2">
      <c r="A983" s="5">
        <v>5</v>
      </c>
      <c r="B983" s="6">
        <v>101</v>
      </c>
      <c r="C983" s="7" t="s">
        <v>225</v>
      </c>
      <c r="D983" s="7">
        <v>17245</v>
      </c>
      <c r="E983" s="5" t="s">
        <v>339</v>
      </c>
      <c r="H983" s="14" t="s">
        <v>2253</v>
      </c>
      <c r="I983" s="5">
        <v>2021</v>
      </c>
      <c r="J983" s="5" t="s">
        <v>1295</v>
      </c>
      <c r="K983" s="9">
        <v>750</v>
      </c>
      <c r="L983" s="9">
        <v>750</v>
      </c>
      <c r="N983" s="10" t="s">
        <v>2254</v>
      </c>
    </row>
    <row r="984" spans="1:25" x14ac:dyDescent="0.2">
      <c r="A984" s="5">
        <v>4</v>
      </c>
      <c r="C984" s="7" t="s">
        <v>225</v>
      </c>
      <c r="D984" s="7">
        <v>17227</v>
      </c>
      <c r="E984" s="5" t="s">
        <v>251</v>
      </c>
      <c r="H984" s="8" t="s">
        <v>2255</v>
      </c>
      <c r="I984" s="5">
        <v>2024</v>
      </c>
      <c r="J984" s="5" t="s">
        <v>1295</v>
      </c>
      <c r="K984" s="9">
        <v>10</v>
      </c>
      <c r="L984" s="9">
        <v>70000</v>
      </c>
      <c r="N984" s="10" t="s">
        <v>2256</v>
      </c>
      <c r="X984" s="5" t="s">
        <v>253</v>
      </c>
      <c r="Y984" s="5" t="s">
        <v>2257</v>
      </c>
    </row>
    <row r="985" spans="1:25" x14ac:dyDescent="0.2">
      <c r="A985" s="5">
        <v>4</v>
      </c>
      <c r="C985" s="7" t="s">
        <v>225</v>
      </c>
      <c r="D985" s="7">
        <v>17227</v>
      </c>
      <c r="E985" s="5" t="s">
        <v>251</v>
      </c>
      <c r="H985" s="8" t="s">
        <v>2255</v>
      </c>
      <c r="I985" s="5">
        <v>2007</v>
      </c>
      <c r="J985" s="5" t="s">
        <v>1295</v>
      </c>
      <c r="K985" s="9">
        <v>3000</v>
      </c>
      <c r="L985" s="9">
        <v>3000</v>
      </c>
      <c r="N985" s="10" t="s">
        <v>2258</v>
      </c>
      <c r="O985" s="13"/>
      <c r="P985" s="13"/>
      <c r="Q985" s="13"/>
    </row>
    <row r="986" spans="1:25" x14ac:dyDescent="0.2">
      <c r="A986" s="5">
        <v>4</v>
      </c>
      <c r="C986" s="7" t="s">
        <v>225</v>
      </c>
      <c r="D986" s="7">
        <v>17227</v>
      </c>
      <c r="E986" s="5" t="s">
        <v>251</v>
      </c>
      <c r="H986" s="8" t="s">
        <v>2259</v>
      </c>
      <c r="I986" s="5">
        <v>2025</v>
      </c>
      <c r="J986" s="5" t="s">
        <v>1293</v>
      </c>
      <c r="K986" s="9">
        <v>10</v>
      </c>
      <c r="L986" s="9">
        <v>20</v>
      </c>
      <c r="N986" s="10" t="s">
        <v>2260</v>
      </c>
      <c r="T986" s="9">
        <f>(0.047 + 0.054)/2</f>
        <v>5.0500000000000003E-2</v>
      </c>
    </row>
    <row r="987" spans="1:25" x14ac:dyDescent="0.2">
      <c r="A987" s="5">
        <v>6</v>
      </c>
      <c r="B987" s="6">
        <v>101</v>
      </c>
      <c r="C987" s="7" t="s">
        <v>225</v>
      </c>
      <c r="D987" s="7">
        <v>17228</v>
      </c>
      <c r="E987" s="5" t="s">
        <v>416</v>
      </c>
      <c r="H987" s="14" t="s">
        <v>2261</v>
      </c>
      <c r="I987" s="5">
        <v>2025</v>
      </c>
      <c r="J987" s="5" t="s">
        <v>1293</v>
      </c>
      <c r="N987" s="10" t="s">
        <v>2262</v>
      </c>
      <c r="T987" s="9">
        <f>(0.045 + 0.05)/2</f>
        <v>4.7500000000000001E-2</v>
      </c>
      <c r="X987" s="5" t="s">
        <v>418</v>
      </c>
      <c r="Y987" s="5" t="s">
        <v>2263</v>
      </c>
    </row>
    <row r="988" spans="1:25" x14ac:dyDescent="0.2">
      <c r="A988" s="5">
        <v>6</v>
      </c>
      <c r="B988" s="6">
        <v>101</v>
      </c>
      <c r="C988" s="7" t="s">
        <v>225</v>
      </c>
      <c r="D988" s="7">
        <v>17228</v>
      </c>
      <c r="E988" s="5" t="s">
        <v>416</v>
      </c>
      <c r="H988" s="14" t="s">
        <v>2264</v>
      </c>
      <c r="I988" s="5">
        <v>2021</v>
      </c>
      <c r="J988" s="5" t="s">
        <v>1295</v>
      </c>
      <c r="N988" s="10" t="s">
        <v>2265</v>
      </c>
    </row>
    <row r="989" spans="1:25" x14ac:dyDescent="0.2">
      <c r="A989" s="5">
        <v>9</v>
      </c>
      <c r="B989" s="6">
        <v>101</v>
      </c>
      <c r="C989" s="7" t="s">
        <v>225</v>
      </c>
      <c r="D989" s="7">
        <v>17229</v>
      </c>
      <c r="E989" s="5" t="s">
        <v>527</v>
      </c>
      <c r="H989" s="8" t="s">
        <v>2266</v>
      </c>
      <c r="I989" s="5">
        <v>2021</v>
      </c>
      <c r="J989" s="5" t="s">
        <v>1295</v>
      </c>
      <c r="K989" s="9">
        <v>50000</v>
      </c>
      <c r="L989" s="9">
        <v>50000</v>
      </c>
      <c r="N989" s="10" t="s">
        <v>528</v>
      </c>
    </row>
    <row r="990" spans="1:25" x14ac:dyDescent="0.2">
      <c r="A990" s="5">
        <v>9</v>
      </c>
      <c r="B990" s="6">
        <v>101</v>
      </c>
      <c r="C990" s="7" t="s">
        <v>225</v>
      </c>
      <c r="D990" s="7">
        <v>17229</v>
      </c>
      <c r="E990" s="5" t="s">
        <v>527</v>
      </c>
      <c r="H990" s="8" t="s">
        <v>2267</v>
      </c>
      <c r="I990" s="5">
        <v>2025</v>
      </c>
      <c r="J990" s="5" t="s">
        <v>1293</v>
      </c>
      <c r="T990" s="9">
        <f>(0.045 + 0.051)/2</f>
        <v>4.8000000000000001E-2</v>
      </c>
      <c r="X990" s="5" t="s">
        <v>529</v>
      </c>
    </row>
    <row r="991" spans="1:25" x14ac:dyDescent="0.2">
      <c r="A991" s="5">
        <v>6</v>
      </c>
      <c r="B991" s="6">
        <v>101</v>
      </c>
      <c r="C991" s="7" t="s">
        <v>225</v>
      </c>
      <c r="D991" s="7">
        <v>17249</v>
      </c>
      <c r="E991" s="5" t="s">
        <v>420</v>
      </c>
      <c r="H991" s="8" t="s">
        <v>2268</v>
      </c>
      <c r="I991" s="5">
        <v>2025</v>
      </c>
      <c r="J991" s="5" t="s">
        <v>1293</v>
      </c>
      <c r="N991" s="10" t="s">
        <v>2269</v>
      </c>
      <c r="T991" s="9">
        <f>(0.029 + 0.034)/2</f>
        <v>3.15E-2</v>
      </c>
    </row>
    <row r="992" spans="1:25" x14ac:dyDescent="0.2">
      <c r="A992" s="5">
        <v>6</v>
      </c>
      <c r="B992" s="6">
        <v>101</v>
      </c>
      <c r="C992" s="7" t="s">
        <v>225</v>
      </c>
      <c r="D992" s="7">
        <v>17249</v>
      </c>
      <c r="E992" s="5" t="s">
        <v>420</v>
      </c>
      <c r="H992" s="8" t="s">
        <v>2270</v>
      </c>
      <c r="I992" s="5">
        <v>2021</v>
      </c>
      <c r="J992" s="5" t="s">
        <v>1295</v>
      </c>
      <c r="K992" s="9">
        <v>2000</v>
      </c>
      <c r="L992" s="9">
        <v>2000</v>
      </c>
      <c r="N992" s="10" t="s">
        <v>2271</v>
      </c>
      <c r="R992" s="12" t="s">
        <v>422</v>
      </c>
      <c r="Y992" s="5" t="s">
        <v>2272</v>
      </c>
    </row>
    <row r="993" spans="1:25" x14ac:dyDescent="0.2">
      <c r="A993" s="5">
        <v>6</v>
      </c>
      <c r="B993" s="6">
        <v>101</v>
      </c>
      <c r="C993" s="7" t="s">
        <v>225</v>
      </c>
      <c r="D993" s="7">
        <v>17249</v>
      </c>
      <c r="E993" s="5" t="s">
        <v>420</v>
      </c>
      <c r="H993" s="8" t="s">
        <v>2273</v>
      </c>
      <c r="I993" s="5">
        <v>2014</v>
      </c>
      <c r="J993" s="5" t="s">
        <v>1898</v>
      </c>
      <c r="K993" s="9">
        <v>446</v>
      </c>
      <c r="L993" s="9">
        <v>1196</v>
      </c>
      <c r="M993" s="9">
        <f>(446+481)/2</f>
        <v>463.5</v>
      </c>
      <c r="N993" s="10" t="s">
        <v>2274</v>
      </c>
    </row>
    <row r="994" spans="1:25" x14ac:dyDescent="0.2">
      <c r="A994" s="5">
        <v>6</v>
      </c>
      <c r="B994" s="6">
        <v>101</v>
      </c>
      <c r="C994" s="7" t="s">
        <v>225</v>
      </c>
      <c r="D994" s="7">
        <v>17250</v>
      </c>
      <c r="E994" s="5" t="s">
        <v>424</v>
      </c>
      <c r="H994" s="8" t="s">
        <v>2275</v>
      </c>
      <c r="I994" s="5">
        <v>2021</v>
      </c>
      <c r="J994" s="5" t="s">
        <v>1295</v>
      </c>
      <c r="N994" s="10" t="s">
        <v>2276</v>
      </c>
      <c r="X994" s="5" t="s">
        <v>2277</v>
      </c>
    </row>
    <row r="995" spans="1:25" x14ac:dyDescent="0.2">
      <c r="A995" s="5">
        <v>6</v>
      </c>
      <c r="B995" s="6">
        <v>101</v>
      </c>
      <c r="C995" s="7" t="s">
        <v>225</v>
      </c>
      <c r="D995" s="7">
        <v>17250</v>
      </c>
      <c r="E995" s="5" t="s">
        <v>424</v>
      </c>
      <c r="H995" s="8" t="s">
        <v>2278</v>
      </c>
      <c r="I995" s="5">
        <v>2025</v>
      </c>
      <c r="J995" s="5" t="s">
        <v>1293</v>
      </c>
      <c r="N995" s="10" t="s">
        <v>2279</v>
      </c>
      <c r="T995" s="9">
        <f>(0.032 + 0.037)/2</f>
        <v>3.4500000000000003E-2</v>
      </c>
      <c r="X995" s="5" t="s">
        <v>2280</v>
      </c>
      <c r="Y995" s="5" t="s">
        <v>2281</v>
      </c>
    </row>
    <row r="996" spans="1:25" x14ac:dyDescent="0.2">
      <c r="A996" s="5">
        <v>4</v>
      </c>
      <c r="C996" s="7" t="s">
        <v>225</v>
      </c>
      <c r="D996" s="7">
        <v>17253</v>
      </c>
      <c r="E996" s="5" t="s">
        <v>273</v>
      </c>
      <c r="H996" s="8" t="s">
        <v>2282</v>
      </c>
      <c r="I996" s="5">
        <v>2024</v>
      </c>
      <c r="J996" s="5" t="s">
        <v>1293</v>
      </c>
      <c r="N996" s="10" t="s">
        <v>2283</v>
      </c>
      <c r="T996" s="9">
        <f>(0.028 + 0.035)/2</f>
        <v>3.15E-2</v>
      </c>
    </row>
    <row r="997" spans="1:25" x14ac:dyDescent="0.2">
      <c r="A997" s="5">
        <v>4</v>
      </c>
      <c r="C997" s="7" t="s">
        <v>225</v>
      </c>
      <c r="D997" s="7">
        <v>17253</v>
      </c>
      <c r="E997" s="5" t="s">
        <v>273</v>
      </c>
      <c r="H997" s="8" t="s">
        <v>2284</v>
      </c>
      <c r="I997" s="5">
        <v>2021</v>
      </c>
      <c r="J997" s="5" t="s">
        <v>1295</v>
      </c>
      <c r="N997" s="10" t="s">
        <v>2285</v>
      </c>
      <c r="O997" s="13"/>
      <c r="P997" s="13"/>
      <c r="Q997" s="13"/>
    </row>
    <row r="998" spans="1:25" x14ac:dyDescent="0.2">
      <c r="A998" s="5">
        <v>22</v>
      </c>
      <c r="C998" s="7" t="s">
        <v>187</v>
      </c>
      <c r="D998" s="7">
        <v>17734</v>
      </c>
      <c r="E998" s="5" t="s">
        <v>1019</v>
      </c>
      <c r="H998" s="8" t="s">
        <v>2054</v>
      </c>
      <c r="I998" s="5">
        <v>2017</v>
      </c>
      <c r="J998" s="5" t="s">
        <v>1293</v>
      </c>
      <c r="N998" s="10" t="s">
        <v>1020</v>
      </c>
      <c r="T998" s="9">
        <f>(0.015 + 0.029)/2</f>
        <v>2.1999999999999999E-2</v>
      </c>
    </row>
    <row r="999" spans="1:25" x14ac:dyDescent="0.2">
      <c r="A999" s="5">
        <v>22</v>
      </c>
      <c r="C999" s="7" t="s">
        <v>187</v>
      </c>
      <c r="D999" s="7">
        <v>17734</v>
      </c>
      <c r="E999" s="5" t="s">
        <v>1019</v>
      </c>
      <c r="H999" s="8" t="s">
        <v>2286</v>
      </c>
      <c r="I999" s="5">
        <v>2025</v>
      </c>
      <c r="J999" s="5" t="s">
        <v>1293</v>
      </c>
      <c r="T999" s="9">
        <f>(0.015 + 0.029)/2</f>
        <v>2.1999999999999999E-2</v>
      </c>
      <c r="X999" s="5" t="s">
        <v>1021</v>
      </c>
      <c r="Y999" s="5" t="s">
        <v>2287</v>
      </c>
    </row>
    <row r="1000" spans="1:25" x14ac:dyDescent="0.2">
      <c r="A1000" s="5">
        <v>14</v>
      </c>
      <c r="B1000" s="6">
        <v>102</v>
      </c>
      <c r="C1000" s="7" t="s">
        <v>187</v>
      </c>
      <c r="D1000" s="7">
        <v>17720</v>
      </c>
      <c r="E1000" s="5" t="s">
        <v>728</v>
      </c>
      <c r="H1000" s="8" t="s">
        <v>2054</v>
      </c>
      <c r="I1000" s="5">
        <v>2017</v>
      </c>
      <c r="J1000" s="5" t="s">
        <v>1293</v>
      </c>
      <c r="N1000" s="10" t="s">
        <v>729</v>
      </c>
      <c r="T1000" s="9">
        <f>(0.015 + 0.034)/2</f>
        <v>2.4500000000000001E-2</v>
      </c>
    </row>
    <row r="1001" spans="1:25" x14ac:dyDescent="0.2">
      <c r="A1001" s="5">
        <v>14</v>
      </c>
      <c r="B1001" s="6">
        <v>102</v>
      </c>
      <c r="C1001" s="7" t="s">
        <v>187</v>
      </c>
      <c r="D1001" s="7">
        <v>17720</v>
      </c>
      <c r="E1001" s="5" t="s">
        <v>728</v>
      </c>
      <c r="H1001" s="8" t="s">
        <v>2288</v>
      </c>
      <c r="I1001" s="5">
        <v>2025</v>
      </c>
      <c r="J1001" s="5" t="s">
        <v>1293</v>
      </c>
      <c r="T1001" s="9">
        <f>(0.014 + 0.033)/2</f>
        <v>2.35E-2</v>
      </c>
      <c r="X1001" s="5" t="s">
        <v>2289</v>
      </c>
      <c r="Y1001" s="5" t="s">
        <v>2290</v>
      </c>
    </row>
    <row r="1002" spans="1:25" x14ac:dyDescent="0.2">
      <c r="A1002" s="5">
        <v>14</v>
      </c>
      <c r="B1002" s="6">
        <v>102</v>
      </c>
      <c r="C1002" s="7" t="s">
        <v>187</v>
      </c>
      <c r="D1002" s="7">
        <v>17650</v>
      </c>
      <c r="E1002" s="5" t="s">
        <v>732</v>
      </c>
      <c r="H1002" s="8" t="s">
        <v>2054</v>
      </c>
      <c r="I1002" s="5">
        <v>2017</v>
      </c>
      <c r="J1002" s="5" t="s">
        <v>1293</v>
      </c>
      <c r="N1002" s="10" t="s">
        <v>733</v>
      </c>
      <c r="T1002" s="9">
        <f>(0.026 + 0.042)/2</f>
        <v>3.4000000000000002E-2</v>
      </c>
    </row>
    <row r="1003" spans="1:25" x14ac:dyDescent="0.2">
      <c r="A1003" s="5">
        <v>14</v>
      </c>
      <c r="B1003" s="6">
        <v>102</v>
      </c>
      <c r="C1003" s="7" t="s">
        <v>187</v>
      </c>
      <c r="D1003" s="7">
        <v>17650</v>
      </c>
      <c r="E1003" s="5" t="s">
        <v>732</v>
      </c>
      <c r="H1003" s="8" t="s">
        <v>2291</v>
      </c>
      <c r="I1003" s="5">
        <v>2025</v>
      </c>
      <c r="J1003" s="5" t="s">
        <v>1293</v>
      </c>
      <c r="T1003" s="9">
        <f>(0.026 + 0.042)/2</f>
        <v>3.4000000000000002E-2</v>
      </c>
      <c r="X1003" s="5" t="s">
        <v>734</v>
      </c>
      <c r="Y1003" s="5" t="s">
        <v>2292</v>
      </c>
    </row>
    <row r="1004" spans="1:25" x14ac:dyDescent="0.2">
      <c r="A1004" s="5">
        <v>15</v>
      </c>
      <c r="B1004" s="6" t="s">
        <v>713</v>
      </c>
      <c r="C1004" s="7" t="s">
        <v>187</v>
      </c>
      <c r="D1004" s="7">
        <v>17651</v>
      </c>
      <c r="E1004" s="5" t="s">
        <v>787</v>
      </c>
      <c r="H1004" s="8" t="s">
        <v>2293</v>
      </c>
      <c r="I1004" s="5">
        <v>2025</v>
      </c>
      <c r="J1004" s="5" t="s">
        <v>1293</v>
      </c>
      <c r="T1004" s="9">
        <f>(0.02+ 0.03)/2</f>
        <v>2.5000000000000001E-2</v>
      </c>
      <c r="X1004" s="5" t="s">
        <v>788</v>
      </c>
      <c r="Y1004" s="5" t="s">
        <v>2294</v>
      </c>
    </row>
    <row r="1005" spans="1:25" x14ac:dyDescent="0.2">
      <c r="A1005" s="5">
        <v>15</v>
      </c>
      <c r="B1005" s="6" t="s">
        <v>713</v>
      </c>
      <c r="C1005" s="7" t="s">
        <v>187</v>
      </c>
      <c r="D1005" s="7">
        <v>17653</v>
      </c>
      <c r="E1005" s="5" t="s">
        <v>2295</v>
      </c>
      <c r="H1005" s="5" t="s">
        <v>1470</v>
      </c>
    </row>
    <row r="1006" spans="1:25" x14ac:dyDescent="0.2">
      <c r="A1006" s="5">
        <v>14</v>
      </c>
      <c r="B1006" s="6">
        <v>102</v>
      </c>
      <c r="C1006" s="7" t="s">
        <v>187</v>
      </c>
      <c r="D1006" s="7">
        <v>17661</v>
      </c>
      <c r="E1006" s="5" t="s">
        <v>754</v>
      </c>
      <c r="F1006" s="5" t="s">
        <v>755</v>
      </c>
      <c r="H1006" s="8" t="s">
        <v>2296</v>
      </c>
      <c r="I1006" s="5">
        <v>2025</v>
      </c>
      <c r="J1006" s="5" t="s">
        <v>1293</v>
      </c>
      <c r="K1006" s="9">
        <v>300</v>
      </c>
      <c r="L1006" s="9">
        <v>300</v>
      </c>
      <c r="N1006" s="10" t="s">
        <v>756</v>
      </c>
      <c r="T1006" s="9">
        <v>1.6E-2</v>
      </c>
      <c r="X1006" s="5" t="s">
        <v>757</v>
      </c>
      <c r="Y1006" s="5" t="s">
        <v>2297</v>
      </c>
    </row>
    <row r="1007" spans="1:25" x14ac:dyDescent="0.2">
      <c r="A1007" s="5">
        <v>14</v>
      </c>
      <c r="B1007" s="6">
        <v>102</v>
      </c>
      <c r="C1007" s="7" t="s">
        <v>187</v>
      </c>
      <c r="D1007" s="7">
        <v>17661</v>
      </c>
      <c r="E1007" s="5" t="s">
        <v>754</v>
      </c>
      <c r="F1007" s="5" t="s">
        <v>755</v>
      </c>
      <c r="H1007" s="8" t="s">
        <v>2298</v>
      </c>
      <c r="I1007" s="5">
        <v>2002</v>
      </c>
      <c r="J1007" s="5" t="s">
        <v>1455</v>
      </c>
      <c r="K1007" s="9">
        <v>49.3</v>
      </c>
      <c r="L1007" s="9">
        <v>49.3</v>
      </c>
    </row>
    <row r="1008" spans="1:25" x14ac:dyDescent="0.2">
      <c r="A1008" s="5">
        <v>3</v>
      </c>
      <c r="B1008" s="6">
        <v>14.102</v>
      </c>
      <c r="C1008" s="7" t="s">
        <v>187</v>
      </c>
      <c r="D1008" s="7">
        <v>17766</v>
      </c>
      <c r="E1008" s="5" t="s">
        <v>186</v>
      </c>
      <c r="H1008" s="8" t="s">
        <v>2299</v>
      </c>
      <c r="J1008" s="5" t="s">
        <v>1293</v>
      </c>
      <c r="K1008" s="9">
        <v>300</v>
      </c>
      <c r="L1008" s="9">
        <v>300</v>
      </c>
      <c r="N1008" s="10" t="s">
        <v>2300</v>
      </c>
      <c r="O1008" s="13"/>
      <c r="P1008" s="13"/>
      <c r="Q1008" s="13"/>
      <c r="Y1008" s="5" t="s">
        <v>2301</v>
      </c>
    </row>
    <row r="1009" spans="1:25" x14ac:dyDescent="0.2">
      <c r="A1009" s="5">
        <v>3</v>
      </c>
      <c r="B1009" s="6">
        <v>14.102</v>
      </c>
      <c r="C1009" s="7" t="s">
        <v>187</v>
      </c>
      <c r="D1009" s="7">
        <v>17766</v>
      </c>
      <c r="E1009" s="5" t="s">
        <v>186</v>
      </c>
      <c r="H1009" s="8" t="s">
        <v>2302</v>
      </c>
      <c r="I1009" s="5">
        <v>2004</v>
      </c>
      <c r="J1009" s="5" t="s">
        <v>1293</v>
      </c>
      <c r="K1009" s="9">
        <v>50</v>
      </c>
      <c r="L1009" s="9">
        <v>50</v>
      </c>
      <c r="N1009" s="10" t="s">
        <v>2303</v>
      </c>
      <c r="O1009" s="13"/>
      <c r="P1009" s="13"/>
      <c r="Q1009" s="13"/>
    </row>
    <row r="1010" spans="1:25" x14ac:dyDescent="0.2">
      <c r="A1010" s="5">
        <v>3</v>
      </c>
      <c r="B1010" s="6">
        <v>14.102</v>
      </c>
      <c r="C1010" s="7" t="s">
        <v>187</v>
      </c>
      <c r="D1010" s="7">
        <v>17766</v>
      </c>
      <c r="E1010" s="5" t="s">
        <v>186</v>
      </c>
      <c r="H1010" s="8" t="s">
        <v>2304</v>
      </c>
      <c r="I1010" s="5">
        <v>2017</v>
      </c>
      <c r="J1010" s="5" t="s">
        <v>1293</v>
      </c>
      <c r="K1010" s="9">
        <v>6</v>
      </c>
      <c r="L1010" s="9">
        <v>80</v>
      </c>
      <c r="M1010" s="9">
        <f>(18+52)/2</f>
        <v>35</v>
      </c>
      <c r="N1010" s="10" t="s">
        <v>2305</v>
      </c>
      <c r="X1010" s="5" t="s">
        <v>2306</v>
      </c>
      <c r="Y1010" s="5" t="s">
        <v>2307</v>
      </c>
    </row>
    <row r="1011" spans="1:25" x14ac:dyDescent="0.2">
      <c r="A1011" s="5">
        <v>3</v>
      </c>
      <c r="B1011" s="6">
        <v>14.102</v>
      </c>
      <c r="C1011" s="7" t="s">
        <v>187</v>
      </c>
      <c r="D1011" s="7">
        <v>17766</v>
      </c>
      <c r="E1011" s="5" t="s">
        <v>186</v>
      </c>
      <c r="H1011" s="8" t="s">
        <v>2308</v>
      </c>
      <c r="I1011" s="5">
        <v>1999</v>
      </c>
      <c r="J1011" s="5" t="s">
        <v>1295</v>
      </c>
      <c r="K1011" s="9">
        <v>210</v>
      </c>
      <c r="L1011" s="9">
        <v>210</v>
      </c>
      <c r="N1011" s="10" t="s">
        <v>2309</v>
      </c>
      <c r="O1011" s="13"/>
      <c r="P1011" s="13"/>
      <c r="Q1011" s="13"/>
    </row>
    <row r="1012" spans="1:25" x14ac:dyDescent="0.2">
      <c r="A1012" s="5">
        <v>3</v>
      </c>
      <c r="B1012" s="6">
        <v>14.102</v>
      </c>
      <c r="C1012" s="7" t="s">
        <v>187</v>
      </c>
      <c r="D1012" s="7">
        <v>17766</v>
      </c>
      <c r="E1012" s="5" t="s">
        <v>186</v>
      </c>
      <c r="H1012" s="8" t="s">
        <v>2054</v>
      </c>
      <c r="I1012" s="5">
        <v>2017</v>
      </c>
      <c r="J1012" s="5" t="s">
        <v>1293</v>
      </c>
      <c r="N1012" s="10" t="s">
        <v>1020</v>
      </c>
      <c r="O1012" s="13"/>
      <c r="P1012" s="13"/>
      <c r="Q1012" s="13"/>
      <c r="T1012" s="9">
        <f>(0.015 + 0.028)/2</f>
        <v>2.1499999999999998E-2</v>
      </c>
    </row>
    <row r="1013" spans="1:25" x14ac:dyDescent="0.2">
      <c r="A1013" s="5">
        <v>3</v>
      </c>
      <c r="B1013" s="6">
        <v>14.102</v>
      </c>
      <c r="C1013" s="7" t="s">
        <v>187</v>
      </c>
      <c r="D1013" s="7">
        <v>17766</v>
      </c>
      <c r="E1013" s="5" t="s">
        <v>186</v>
      </c>
      <c r="H1013" s="8" t="s">
        <v>2310</v>
      </c>
      <c r="I1013" s="5">
        <v>2025</v>
      </c>
      <c r="J1013" s="5" t="s">
        <v>1293</v>
      </c>
      <c r="N1013" s="10" t="s">
        <v>2311</v>
      </c>
      <c r="O1013" s="13"/>
      <c r="P1013" s="13"/>
      <c r="Q1013" s="13"/>
      <c r="T1013" s="9">
        <f>(0.013 + 0.029)/2</f>
        <v>2.1000000000000001E-2</v>
      </c>
      <c r="X1013" s="5" t="s">
        <v>2312</v>
      </c>
      <c r="Y1013" s="5" t="s">
        <v>2313</v>
      </c>
    </row>
    <row r="1014" spans="1:25" x14ac:dyDescent="0.2">
      <c r="A1014" s="5">
        <v>15</v>
      </c>
      <c r="B1014" s="6" t="s">
        <v>713</v>
      </c>
      <c r="C1014" s="7" t="s">
        <v>187</v>
      </c>
      <c r="D1014" s="7">
        <v>17727</v>
      </c>
      <c r="E1014" s="5" t="s">
        <v>801</v>
      </c>
      <c r="H1014" s="8" t="s">
        <v>2054</v>
      </c>
      <c r="I1014" s="5">
        <v>2017</v>
      </c>
      <c r="J1014" s="5" t="s">
        <v>1293</v>
      </c>
      <c r="N1014" s="10" t="s">
        <v>802</v>
      </c>
      <c r="T1014" s="9">
        <f>(0.011 + 0.017)/2</f>
        <v>1.4E-2</v>
      </c>
    </row>
    <row r="1015" spans="1:25" x14ac:dyDescent="0.2">
      <c r="A1015" s="5">
        <v>15</v>
      </c>
      <c r="B1015" s="6" t="s">
        <v>713</v>
      </c>
      <c r="C1015" s="7" t="s">
        <v>187</v>
      </c>
      <c r="D1015" s="7">
        <v>17727</v>
      </c>
      <c r="E1015" s="5" t="s">
        <v>801</v>
      </c>
      <c r="H1015" s="8" t="s">
        <v>2314</v>
      </c>
      <c r="I1015" s="5">
        <v>2025</v>
      </c>
      <c r="J1015" s="5" t="s">
        <v>1293</v>
      </c>
    </row>
    <row r="1016" spans="1:25" x14ac:dyDescent="0.2">
      <c r="A1016" s="5">
        <v>14</v>
      </c>
      <c r="B1016" s="6">
        <v>102</v>
      </c>
      <c r="C1016" s="7" t="s">
        <v>187</v>
      </c>
      <c r="D1016" s="7">
        <v>17774</v>
      </c>
      <c r="E1016" s="5" t="s">
        <v>763</v>
      </c>
      <c r="H1016" s="8" t="s">
        <v>2054</v>
      </c>
      <c r="I1016" s="5">
        <v>2017</v>
      </c>
      <c r="J1016" s="5" t="s">
        <v>1293</v>
      </c>
      <c r="N1016" s="10" t="s">
        <v>729</v>
      </c>
      <c r="T1016" s="9">
        <f>(0.019 + 0.035)/2</f>
        <v>2.7000000000000003E-2</v>
      </c>
    </row>
    <row r="1017" spans="1:25" x14ac:dyDescent="0.2">
      <c r="A1017" s="5">
        <v>14</v>
      </c>
      <c r="B1017" s="6">
        <v>102</v>
      </c>
      <c r="C1017" s="7" t="s">
        <v>187</v>
      </c>
      <c r="D1017" s="7">
        <v>17774</v>
      </c>
      <c r="E1017" s="5" t="s">
        <v>763</v>
      </c>
      <c r="H1017" s="8" t="s">
        <v>2315</v>
      </c>
      <c r="I1017" s="5">
        <v>2025</v>
      </c>
      <c r="J1017" s="5" t="s">
        <v>1293</v>
      </c>
      <c r="T1017" s="9">
        <f>(0.019 + 0.035)/2</f>
        <v>2.7000000000000003E-2</v>
      </c>
      <c r="X1017" s="5" t="s">
        <v>764</v>
      </c>
      <c r="Y1017" s="5" t="s">
        <v>2316</v>
      </c>
    </row>
    <row r="1018" spans="1:25" x14ac:dyDescent="0.2">
      <c r="A1018" s="5">
        <v>22</v>
      </c>
      <c r="C1018" s="7" t="s">
        <v>187</v>
      </c>
      <c r="D1018" s="7">
        <v>17775</v>
      </c>
      <c r="E1018" s="5" t="s">
        <v>1047</v>
      </c>
      <c r="H1018" s="8" t="s">
        <v>2054</v>
      </c>
      <c r="I1018" s="5">
        <v>2017</v>
      </c>
      <c r="J1018" s="5" t="s">
        <v>1293</v>
      </c>
      <c r="N1018" s="10" t="s">
        <v>1020</v>
      </c>
      <c r="T1018" s="9">
        <f>(0.014 + 0.03)/2</f>
        <v>2.1999999999999999E-2</v>
      </c>
    </row>
    <row r="1019" spans="1:25" x14ac:dyDescent="0.2">
      <c r="A1019" s="5">
        <v>22</v>
      </c>
      <c r="C1019" s="7" t="s">
        <v>187</v>
      </c>
      <c r="D1019" s="7">
        <v>17775</v>
      </c>
      <c r="E1019" s="5" t="s">
        <v>1047</v>
      </c>
      <c r="H1019" s="8" t="s">
        <v>2317</v>
      </c>
      <c r="I1019" s="5">
        <v>2025</v>
      </c>
      <c r="J1019" s="5" t="s">
        <v>1293</v>
      </c>
      <c r="N1019" s="10" t="s">
        <v>2318</v>
      </c>
      <c r="T1019" s="9">
        <f>(0.017 + 0.033)/2</f>
        <v>2.5000000000000001E-2</v>
      </c>
      <c r="X1019" s="5" t="s">
        <v>1049</v>
      </c>
      <c r="Y1019" s="5" t="s">
        <v>2319</v>
      </c>
    </row>
    <row r="1020" spans="1:25" x14ac:dyDescent="0.2">
      <c r="A1020" s="5">
        <v>22</v>
      </c>
      <c r="C1020" s="7" t="s">
        <v>187</v>
      </c>
      <c r="D1020" s="7">
        <v>17775</v>
      </c>
      <c r="E1020" s="5" t="s">
        <v>1047</v>
      </c>
      <c r="H1020" s="8" t="s">
        <v>2308</v>
      </c>
      <c r="I1020" s="5">
        <v>1999</v>
      </c>
      <c r="J1020" s="5" t="s">
        <v>1295</v>
      </c>
      <c r="K1020" s="9">
        <v>210</v>
      </c>
      <c r="L1020" s="9">
        <v>210</v>
      </c>
      <c r="N1020" s="10" t="s">
        <v>2320</v>
      </c>
    </row>
    <row r="1021" spans="1:25" x14ac:dyDescent="0.2">
      <c r="A1021" s="5">
        <v>14</v>
      </c>
      <c r="B1021" s="6">
        <v>102</v>
      </c>
      <c r="C1021" s="7" t="s">
        <v>187</v>
      </c>
      <c r="D1021" s="7">
        <v>17777</v>
      </c>
      <c r="E1021" s="5" t="s">
        <v>777</v>
      </c>
      <c r="H1021" s="8" t="s">
        <v>2054</v>
      </c>
      <c r="I1021" s="5">
        <v>2017</v>
      </c>
      <c r="J1021" s="5" t="s">
        <v>1293</v>
      </c>
      <c r="N1021" s="10" t="s">
        <v>729</v>
      </c>
      <c r="T1021" s="9">
        <f>(0.015 + 0.027)/2</f>
        <v>2.0999999999999998E-2</v>
      </c>
    </row>
    <row r="1022" spans="1:25" x14ac:dyDescent="0.2">
      <c r="A1022" s="5">
        <v>14</v>
      </c>
      <c r="B1022" s="6">
        <v>102</v>
      </c>
      <c r="C1022" s="7" t="s">
        <v>187</v>
      </c>
      <c r="D1022" s="7">
        <v>17777</v>
      </c>
      <c r="E1022" s="5" t="s">
        <v>777</v>
      </c>
      <c r="H1022" s="8" t="s">
        <v>2321</v>
      </c>
      <c r="I1022" s="5">
        <v>2025</v>
      </c>
      <c r="J1022" s="5" t="s">
        <v>1293</v>
      </c>
      <c r="T1022" s="9">
        <f>(0.014 + 0.027)/2</f>
        <v>2.0500000000000001E-2</v>
      </c>
    </row>
    <row r="1023" spans="1:25" x14ac:dyDescent="0.2">
      <c r="A1023" s="5">
        <v>15</v>
      </c>
      <c r="B1023" s="6" t="s">
        <v>713</v>
      </c>
      <c r="C1023" s="7" t="s">
        <v>187</v>
      </c>
      <c r="D1023" s="7">
        <v>17686</v>
      </c>
      <c r="E1023" s="5" t="s">
        <v>810</v>
      </c>
      <c r="H1023" s="8" t="s">
        <v>2054</v>
      </c>
      <c r="I1023" s="5">
        <v>2017</v>
      </c>
      <c r="J1023" s="5" t="s">
        <v>1293</v>
      </c>
      <c r="N1023" s="10" t="s">
        <v>802</v>
      </c>
      <c r="T1023" s="9">
        <v>1.4E-2</v>
      </c>
    </row>
    <row r="1024" spans="1:25" x14ac:dyDescent="0.2">
      <c r="A1024" s="5">
        <v>15</v>
      </c>
      <c r="B1024" s="6" t="s">
        <v>713</v>
      </c>
      <c r="C1024" s="7" t="s">
        <v>187</v>
      </c>
      <c r="D1024" s="7">
        <v>17686</v>
      </c>
      <c r="E1024" s="5" t="s">
        <v>810</v>
      </c>
      <c r="H1024" s="8" t="s">
        <v>2322</v>
      </c>
      <c r="I1024" s="5">
        <v>2025</v>
      </c>
      <c r="J1024" s="5" t="s">
        <v>1293</v>
      </c>
      <c r="T1024" s="9">
        <v>1.4E-2</v>
      </c>
      <c r="Y1024" s="5" t="s">
        <v>2323</v>
      </c>
    </row>
    <row r="1025" spans="1:25" x14ac:dyDescent="0.2">
      <c r="A1025" s="5">
        <v>2</v>
      </c>
      <c r="C1025" s="7" t="s">
        <v>73</v>
      </c>
      <c r="D1025" s="7">
        <v>70032</v>
      </c>
      <c r="E1025" s="5" t="s">
        <v>72</v>
      </c>
      <c r="G1025" s="5" t="s">
        <v>74</v>
      </c>
      <c r="H1025" s="8" t="s">
        <v>2324</v>
      </c>
      <c r="I1025" s="5">
        <v>2025</v>
      </c>
      <c r="J1025" s="5" t="s">
        <v>1293</v>
      </c>
      <c r="O1025" s="13"/>
      <c r="P1025" s="13"/>
      <c r="Q1025" s="13"/>
      <c r="T1025" s="9">
        <v>0.11</v>
      </c>
    </row>
    <row r="1026" spans="1:25" x14ac:dyDescent="0.2">
      <c r="A1026" s="5">
        <v>4</v>
      </c>
      <c r="C1026" s="7" t="s">
        <v>73</v>
      </c>
      <c r="D1026" s="7">
        <v>70034</v>
      </c>
      <c r="E1026" s="5" t="s">
        <v>210</v>
      </c>
      <c r="G1026" s="5" t="s">
        <v>211</v>
      </c>
      <c r="H1026" s="8" t="s">
        <v>2325</v>
      </c>
      <c r="I1026" s="5">
        <v>2025</v>
      </c>
      <c r="J1026" s="5" t="s">
        <v>1293</v>
      </c>
      <c r="T1026" s="9">
        <f>(0.01 + 0.016)/2</f>
        <v>1.3000000000000001E-2</v>
      </c>
    </row>
    <row r="1027" spans="1:25" x14ac:dyDescent="0.2">
      <c r="A1027" s="5">
        <v>4</v>
      </c>
      <c r="C1027" s="7" t="s">
        <v>73</v>
      </c>
      <c r="D1027" s="7">
        <v>70034</v>
      </c>
      <c r="E1027" s="5" t="s">
        <v>210</v>
      </c>
      <c r="G1027" s="5" t="s">
        <v>211</v>
      </c>
      <c r="H1027" s="8" t="s">
        <v>2326</v>
      </c>
      <c r="I1027" s="5">
        <v>1965</v>
      </c>
      <c r="J1027" s="5" t="s">
        <v>1529</v>
      </c>
      <c r="K1027" s="9">
        <v>225</v>
      </c>
      <c r="L1027" s="9">
        <v>225</v>
      </c>
      <c r="N1027" s="10" t="s">
        <v>2327</v>
      </c>
    </row>
    <row r="1028" spans="1:25" x14ac:dyDescent="0.2">
      <c r="A1028" s="5">
        <v>4</v>
      </c>
      <c r="C1028" s="7" t="s">
        <v>73</v>
      </c>
      <c r="D1028" s="7">
        <v>70034</v>
      </c>
      <c r="E1028" s="5" t="s">
        <v>210</v>
      </c>
      <c r="G1028" s="5" t="s">
        <v>211</v>
      </c>
      <c r="H1028" s="8" t="s">
        <v>2328</v>
      </c>
      <c r="I1028" s="5">
        <v>2003</v>
      </c>
      <c r="J1028" s="5" t="s">
        <v>1295</v>
      </c>
      <c r="K1028" s="9">
        <v>120000</v>
      </c>
      <c r="L1028" s="9">
        <v>120000</v>
      </c>
      <c r="N1028" s="10" t="s">
        <v>2329</v>
      </c>
    </row>
    <row r="1029" spans="1:25" x14ac:dyDescent="0.2">
      <c r="A1029" s="5">
        <v>2</v>
      </c>
      <c r="C1029" s="7" t="s">
        <v>73</v>
      </c>
      <c r="D1029" s="7">
        <v>70081</v>
      </c>
      <c r="E1029" s="5" t="s">
        <v>106</v>
      </c>
      <c r="G1029" s="5" t="s">
        <v>107</v>
      </c>
      <c r="H1029" s="8" t="s">
        <v>2330</v>
      </c>
      <c r="I1029" s="5">
        <v>2012</v>
      </c>
      <c r="J1029" s="5" t="s">
        <v>2331</v>
      </c>
      <c r="K1029" s="9">
        <v>100</v>
      </c>
      <c r="L1029" s="9">
        <v>5000</v>
      </c>
      <c r="X1029" s="5" t="s">
        <v>2332</v>
      </c>
    </row>
    <row r="1030" spans="1:25" x14ac:dyDescent="0.2">
      <c r="A1030" s="5">
        <v>2</v>
      </c>
      <c r="C1030" s="7" t="s">
        <v>73</v>
      </c>
      <c r="D1030" s="7">
        <v>70081</v>
      </c>
      <c r="E1030" s="5" t="s">
        <v>106</v>
      </c>
      <c r="G1030" s="5" t="s">
        <v>107</v>
      </c>
      <c r="H1030" s="8" t="s">
        <v>2333</v>
      </c>
      <c r="I1030" s="5">
        <v>2017</v>
      </c>
      <c r="J1030" s="5" t="s">
        <v>1460</v>
      </c>
      <c r="K1030" s="9">
        <v>1000</v>
      </c>
      <c r="L1030" s="9">
        <v>1000</v>
      </c>
      <c r="N1030" s="10" t="s">
        <v>2334</v>
      </c>
      <c r="O1030" s="13"/>
      <c r="P1030" s="13"/>
      <c r="Q1030" s="13"/>
      <c r="X1030" s="5" t="s">
        <v>2335</v>
      </c>
    </row>
    <row r="1031" spans="1:25" x14ac:dyDescent="0.2">
      <c r="A1031" s="5">
        <v>2</v>
      </c>
      <c r="C1031" s="7" t="s">
        <v>73</v>
      </c>
      <c r="D1031" s="7">
        <v>70081</v>
      </c>
      <c r="E1031" s="5" t="s">
        <v>106</v>
      </c>
      <c r="G1031" s="5" t="s">
        <v>107</v>
      </c>
      <c r="H1031" s="8" t="s">
        <v>2336</v>
      </c>
      <c r="I1031" s="5">
        <v>2025</v>
      </c>
      <c r="J1031" s="5" t="s">
        <v>1293</v>
      </c>
      <c r="T1031" s="9">
        <v>0.09</v>
      </c>
    </row>
    <row r="1032" spans="1:25" x14ac:dyDescent="0.2">
      <c r="A1032" s="5">
        <v>2</v>
      </c>
      <c r="C1032" s="7" t="s">
        <v>73</v>
      </c>
      <c r="D1032" s="7">
        <v>70081</v>
      </c>
      <c r="E1032" s="5" t="s">
        <v>106</v>
      </c>
      <c r="G1032" s="5" t="s">
        <v>107</v>
      </c>
      <c r="H1032" s="8" t="s">
        <v>2337</v>
      </c>
      <c r="I1032" s="5">
        <v>2025</v>
      </c>
      <c r="J1032" s="5" t="s">
        <v>1293</v>
      </c>
      <c r="N1032" s="10" t="s">
        <v>2338</v>
      </c>
    </row>
    <row r="1033" spans="1:25" x14ac:dyDescent="0.2">
      <c r="A1033" s="5">
        <v>4</v>
      </c>
      <c r="C1033" s="7" t="s">
        <v>73</v>
      </c>
      <c r="D1033" s="7">
        <v>70054</v>
      </c>
      <c r="E1033" s="5" t="s">
        <v>267</v>
      </c>
      <c r="G1033" s="5" t="s">
        <v>268</v>
      </c>
      <c r="H1033" s="8" t="s">
        <v>2339</v>
      </c>
      <c r="I1033" s="5">
        <v>2025</v>
      </c>
      <c r="J1033" s="5" t="s">
        <v>1293</v>
      </c>
      <c r="O1033" s="13"/>
      <c r="P1033" s="13"/>
      <c r="Q1033" s="13"/>
      <c r="T1033" s="9">
        <v>0.06</v>
      </c>
    </row>
    <row r="1034" spans="1:25" x14ac:dyDescent="0.2">
      <c r="A1034" s="5">
        <v>4</v>
      </c>
      <c r="C1034" s="7" t="s">
        <v>73</v>
      </c>
      <c r="D1034" s="7">
        <v>70056</v>
      </c>
      <c r="E1034" s="5" t="s">
        <v>270</v>
      </c>
      <c r="G1034" s="5" t="s">
        <v>271</v>
      </c>
      <c r="H1034" s="8" t="s">
        <v>2340</v>
      </c>
      <c r="I1034" s="5">
        <v>2025</v>
      </c>
      <c r="J1034" s="5" t="s">
        <v>1293</v>
      </c>
      <c r="T1034" s="9">
        <v>0.3</v>
      </c>
    </row>
    <row r="1035" spans="1:25" x14ac:dyDescent="0.2">
      <c r="A1035" s="5">
        <v>2</v>
      </c>
      <c r="C1035" s="7" t="s">
        <v>73</v>
      </c>
      <c r="D1035" s="7">
        <v>70012</v>
      </c>
      <c r="E1035" s="5" t="s">
        <v>128</v>
      </c>
      <c r="G1035" s="5" t="s">
        <v>129</v>
      </c>
      <c r="H1035" s="8" t="s">
        <v>2341</v>
      </c>
      <c r="I1035" s="5">
        <v>2016</v>
      </c>
      <c r="J1035" s="5" t="s">
        <v>1560</v>
      </c>
      <c r="K1035" s="9">
        <v>10000</v>
      </c>
      <c r="L1035" s="9">
        <v>80000</v>
      </c>
      <c r="M1035" s="9">
        <f>(10000+15000)/2</f>
        <v>12500</v>
      </c>
      <c r="N1035" s="10" t="s">
        <v>2342</v>
      </c>
      <c r="X1035" s="5" t="s">
        <v>2343</v>
      </c>
    </row>
    <row r="1036" spans="1:25" x14ac:dyDescent="0.2">
      <c r="A1036" s="5">
        <v>2</v>
      </c>
      <c r="C1036" s="7" t="s">
        <v>73</v>
      </c>
      <c r="D1036" s="7">
        <v>70012</v>
      </c>
      <c r="E1036" s="5" t="s">
        <v>128</v>
      </c>
      <c r="G1036" s="5" t="s">
        <v>129</v>
      </c>
      <c r="H1036" s="8" t="s">
        <v>2344</v>
      </c>
      <c r="I1036" s="5">
        <v>2018</v>
      </c>
      <c r="J1036" s="5" t="s">
        <v>1305</v>
      </c>
      <c r="K1036" s="9">
        <v>20.7</v>
      </c>
      <c r="L1036" s="9">
        <v>540.5</v>
      </c>
      <c r="N1036" s="10" t="s">
        <v>2345</v>
      </c>
      <c r="O1036" s="13"/>
      <c r="P1036" s="13"/>
      <c r="Q1036" s="13"/>
      <c r="X1036" s="5" t="s">
        <v>2346</v>
      </c>
      <c r="Y1036" s="5" t="s">
        <v>2347</v>
      </c>
    </row>
    <row r="1037" spans="1:25" x14ac:dyDescent="0.2">
      <c r="A1037" s="5">
        <v>2</v>
      </c>
      <c r="C1037" s="7" t="s">
        <v>73</v>
      </c>
      <c r="D1037" s="7">
        <v>70012</v>
      </c>
      <c r="E1037" s="5" t="s">
        <v>128</v>
      </c>
      <c r="G1037" s="5" t="s">
        <v>129</v>
      </c>
      <c r="H1037" s="8" t="s">
        <v>2348</v>
      </c>
      <c r="I1037" s="5">
        <v>2019</v>
      </c>
      <c r="J1037" s="5" t="s">
        <v>1560</v>
      </c>
      <c r="O1037" s="13">
        <v>67500</v>
      </c>
      <c r="P1037" s="13">
        <v>2140000</v>
      </c>
      <c r="Q1037" s="13">
        <v>430000</v>
      </c>
    </row>
    <row r="1038" spans="1:25" x14ac:dyDescent="0.2">
      <c r="A1038" s="5">
        <v>2</v>
      </c>
      <c r="C1038" s="7" t="s">
        <v>73</v>
      </c>
      <c r="D1038" s="7">
        <v>70051</v>
      </c>
      <c r="E1038" s="5" t="s">
        <v>133</v>
      </c>
      <c r="G1038" s="5" t="s">
        <v>134</v>
      </c>
      <c r="H1038" s="8" t="s">
        <v>2349</v>
      </c>
      <c r="I1038" s="5">
        <v>2025</v>
      </c>
      <c r="J1038" s="5" t="s">
        <v>1293</v>
      </c>
      <c r="O1038" s="13"/>
      <c r="P1038" s="13"/>
      <c r="Q1038" s="13"/>
      <c r="T1038" s="9">
        <f>(0.09+0.16)/2</f>
        <v>0.125</v>
      </c>
    </row>
    <row r="1039" spans="1:25" x14ac:dyDescent="0.2">
      <c r="A1039" s="5">
        <v>2</v>
      </c>
      <c r="C1039" s="7" t="s">
        <v>73</v>
      </c>
      <c r="D1039" s="7">
        <v>70022</v>
      </c>
      <c r="E1039" s="5" t="s">
        <v>136</v>
      </c>
      <c r="G1039" s="5" t="s">
        <v>137</v>
      </c>
      <c r="H1039" s="8" t="s">
        <v>2350</v>
      </c>
      <c r="I1039" s="5">
        <v>2004</v>
      </c>
      <c r="J1039" s="5" t="s">
        <v>1425</v>
      </c>
      <c r="K1039" s="9">
        <v>70</v>
      </c>
      <c r="L1039" s="9">
        <v>4980</v>
      </c>
      <c r="N1039" s="10" t="s">
        <v>138</v>
      </c>
    </row>
    <row r="1040" spans="1:25" x14ac:dyDescent="0.2">
      <c r="A1040" s="5">
        <v>2</v>
      </c>
      <c r="C1040" s="7" t="s">
        <v>73</v>
      </c>
      <c r="D1040" s="7">
        <v>70022</v>
      </c>
      <c r="E1040" s="5" t="s">
        <v>136</v>
      </c>
      <c r="G1040" s="5" t="s">
        <v>137</v>
      </c>
      <c r="H1040" s="8" t="s">
        <v>2351</v>
      </c>
      <c r="I1040" s="5">
        <v>2025</v>
      </c>
      <c r="J1040" s="5" t="s">
        <v>1293</v>
      </c>
      <c r="T1040" s="9">
        <f>(0.35+0.45)/2</f>
        <v>0.4</v>
      </c>
    </row>
    <row r="1041" spans="1:25" x14ac:dyDescent="0.2">
      <c r="A1041" s="5">
        <v>2</v>
      </c>
      <c r="C1041" s="7" t="s">
        <v>2352</v>
      </c>
      <c r="D1041" s="5">
        <v>17303</v>
      </c>
      <c r="E1041" s="5" t="s">
        <v>2353</v>
      </c>
      <c r="H1041" s="5" t="s">
        <v>1470</v>
      </c>
    </row>
    <row r="1042" spans="1:25" x14ac:dyDescent="0.2">
      <c r="A1042" s="5">
        <v>2</v>
      </c>
      <c r="C1042" s="7" t="s">
        <v>2352</v>
      </c>
      <c r="D1042" s="5">
        <v>17388</v>
      </c>
      <c r="E1042" s="5" t="s">
        <v>2354</v>
      </c>
      <c r="H1042" s="5" t="s">
        <v>1470</v>
      </c>
    </row>
    <row r="1043" spans="1:25" x14ac:dyDescent="0.2">
      <c r="A1043" s="5">
        <v>1</v>
      </c>
      <c r="C1043" s="7" t="s">
        <v>2352</v>
      </c>
      <c r="D1043" s="5" t="s">
        <v>2355</v>
      </c>
      <c r="E1043" s="5" t="s">
        <v>2356</v>
      </c>
      <c r="H1043" s="5" t="s">
        <v>1470</v>
      </c>
      <c r="O1043" s="13"/>
      <c r="P1043" s="13"/>
      <c r="Q1043" s="13"/>
    </row>
    <row r="1044" spans="1:25" x14ac:dyDescent="0.2">
      <c r="A1044" s="5">
        <v>1</v>
      </c>
      <c r="C1044" s="7" t="s">
        <v>2352</v>
      </c>
      <c r="D1044" s="5" t="s">
        <v>2357</v>
      </c>
      <c r="E1044" s="5" t="s">
        <v>2358</v>
      </c>
      <c r="H1044" s="5" t="s">
        <v>1470</v>
      </c>
      <c r="O1044" s="13"/>
      <c r="P1044" s="13"/>
      <c r="Q1044" s="13"/>
    </row>
    <row r="1045" spans="1:25" x14ac:dyDescent="0.2">
      <c r="A1045" s="5">
        <v>25</v>
      </c>
      <c r="C1045" s="7" t="s">
        <v>1186</v>
      </c>
      <c r="D1045" s="7">
        <v>70158</v>
      </c>
      <c r="E1045" s="5" t="s">
        <v>1185</v>
      </c>
      <c r="G1045" s="5" t="s">
        <v>1187</v>
      </c>
      <c r="H1045" s="8" t="s">
        <v>2359</v>
      </c>
      <c r="I1045" s="5">
        <v>2025</v>
      </c>
      <c r="J1045" s="5" t="s">
        <v>1293</v>
      </c>
      <c r="R1045" s="12" t="s">
        <v>2360</v>
      </c>
      <c r="T1045" s="9">
        <v>0.7</v>
      </c>
    </row>
    <row r="1046" spans="1:25" x14ac:dyDescent="0.2">
      <c r="A1046" s="5">
        <v>25</v>
      </c>
      <c r="C1046" s="7" t="s">
        <v>1186</v>
      </c>
      <c r="D1046" s="7">
        <v>70158</v>
      </c>
      <c r="E1046" s="5" t="s">
        <v>1185</v>
      </c>
      <c r="G1046" s="5" t="s">
        <v>1187</v>
      </c>
      <c r="H1046" s="8" t="s">
        <v>2361</v>
      </c>
      <c r="I1046" s="5">
        <v>2013</v>
      </c>
      <c r="J1046" s="5" t="s">
        <v>1293</v>
      </c>
      <c r="K1046" s="9">
        <v>300</v>
      </c>
      <c r="L1046" s="9">
        <v>700</v>
      </c>
      <c r="M1046" s="9">
        <f>(300+400)/2</f>
        <v>350</v>
      </c>
      <c r="N1046" s="10" t="s">
        <v>2362</v>
      </c>
      <c r="O1046" s="11">
        <v>1000</v>
      </c>
      <c r="P1046" s="11">
        <v>30000</v>
      </c>
      <c r="R1046" s="12" t="s">
        <v>2363</v>
      </c>
    </row>
    <row r="1047" spans="1:25" x14ac:dyDescent="0.2">
      <c r="A1047" s="5">
        <v>25</v>
      </c>
      <c r="C1047" s="7" t="s">
        <v>1186</v>
      </c>
      <c r="D1047" s="7">
        <v>70158</v>
      </c>
      <c r="E1047" s="5" t="s">
        <v>1185</v>
      </c>
      <c r="G1047" s="5" t="s">
        <v>1187</v>
      </c>
      <c r="H1047" s="8" t="s">
        <v>2364</v>
      </c>
      <c r="I1047" s="5">
        <v>2017</v>
      </c>
      <c r="J1047" s="5" t="s">
        <v>1293</v>
      </c>
      <c r="K1047" s="9">
        <v>300</v>
      </c>
      <c r="L1047" s="9">
        <v>700</v>
      </c>
      <c r="M1047" s="9">
        <v>428</v>
      </c>
      <c r="N1047" s="10" t="s">
        <v>2365</v>
      </c>
      <c r="O1047" s="11">
        <v>1000</v>
      </c>
      <c r="P1047" s="11">
        <v>3400000</v>
      </c>
      <c r="R1047" s="12" t="s">
        <v>2366</v>
      </c>
      <c r="S1047" s="12" t="s">
        <v>2367</v>
      </c>
      <c r="T1047" s="9">
        <f>(0.06 + 0.75)/2</f>
        <v>0.40500000000000003</v>
      </c>
    </row>
    <row r="1048" spans="1:25" x14ac:dyDescent="0.2">
      <c r="A1048" s="5">
        <v>25</v>
      </c>
      <c r="C1048" s="7" t="s">
        <v>1186</v>
      </c>
      <c r="D1048" s="7">
        <v>70158</v>
      </c>
      <c r="E1048" s="5" t="s">
        <v>1185</v>
      </c>
      <c r="G1048" s="5" t="s">
        <v>1187</v>
      </c>
      <c r="H1048" s="8" t="s">
        <v>2368</v>
      </c>
      <c r="I1048" s="5">
        <v>2017</v>
      </c>
      <c r="J1048" s="5" t="s">
        <v>1295</v>
      </c>
      <c r="O1048" s="11">
        <v>375</v>
      </c>
      <c r="P1048" s="11">
        <v>1996</v>
      </c>
      <c r="R1048" s="6"/>
    </row>
    <row r="1049" spans="1:25" x14ac:dyDescent="0.2">
      <c r="A1049" s="5">
        <v>25</v>
      </c>
      <c r="C1049" s="7" t="s">
        <v>1186</v>
      </c>
      <c r="D1049" s="7">
        <v>70158</v>
      </c>
      <c r="E1049" s="5" t="s">
        <v>1185</v>
      </c>
      <c r="G1049" s="5" t="s">
        <v>1187</v>
      </c>
      <c r="H1049" s="8" t="s">
        <v>2369</v>
      </c>
      <c r="I1049" s="5">
        <v>2025</v>
      </c>
      <c r="J1049" s="5" t="s">
        <v>1295</v>
      </c>
      <c r="K1049" s="9">
        <v>480</v>
      </c>
      <c r="L1049" s="9">
        <v>2000</v>
      </c>
      <c r="N1049" s="10" t="s">
        <v>2370</v>
      </c>
      <c r="T1049" s="9">
        <v>0.65</v>
      </c>
    </row>
    <row r="1050" spans="1:25" x14ac:dyDescent="0.2">
      <c r="A1050" s="5">
        <v>25</v>
      </c>
      <c r="C1050" s="7" t="s">
        <v>1186</v>
      </c>
      <c r="D1050" s="7">
        <v>70158</v>
      </c>
      <c r="E1050" s="5" t="s">
        <v>1185</v>
      </c>
      <c r="G1050" s="5" t="s">
        <v>1187</v>
      </c>
      <c r="H1050" s="8" t="s">
        <v>2371</v>
      </c>
      <c r="I1050" s="5">
        <v>2012</v>
      </c>
      <c r="J1050" s="5" t="s">
        <v>1529</v>
      </c>
      <c r="O1050" s="11">
        <v>3100</v>
      </c>
      <c r="P1050" s="11">
        <v>38800</v>
      </c>
      <c r="Q1050" s="11">
        <f>(18500 + 7800 + 4600 +3100)/4</f>
        <v>8500</v>
      </c>
      <c r="R1050" s="12" t="s">
        <v>2372</v>
      </c>
    </row>
    <row r="1051" spans="1:25" x14ac:dyDescent="0.2">
      <c r="A1051" s="5">
        <v>25</v>
      </c>
      <c r="C1051" s="7" t="s">
        <v>1186</v>
      </c>
      <c r="D1051" s="7">
        <v>70157</v>
      </c>
      <c r="E1051" s="5" t="s">
        <v>1192</v>
      </c>
      <c r="G1051" s="5" t="s">
        <v>1193</v>
      </c>
      <c r="H1051" s="8" t="s">
        <v>2373</v>
      </c>
      <c r="I1051" s="5">
        <v>2025</v>
      </c>
      <c r="J1051" s="5" t="s">
        <v>1293</v>
      </c>
      <c r="K1051" s="9">
        <v>50</v>
      </c>
      <c r="L1051" s="9">
        <v>50</v>
      </c>
      <c r="N1051" s="10" t="s">
        <v>1194</v>
      </c>
      <c r="T1051" s="9">
        <v>2</v>
      </c>
      <c r="Y1051" s="5" t="s">
        <v>2374</v>
      </c>
    </row>
    <row r="1052" spans="1:25" x14ac:dyDescent="0.2">
      <c r="A1052" s="5">
        <v>25</v>
      </c>
      <c r="C1052" s="7" t="s">
        <v>1186</v>
      </c>
      <c r="D1052" s="7">
        <v>70157</v>
      </c>
      <c r="E1052" s="5" t="s">
        <v>1192</v>
      </c>
      <c r="G1052" s="5" t="s">
        <v>1193</v>
      </c>
      <c r="H1052" s="8" t="s">
        <v>2375</v>
      </c>
      <c r="I1052" s="5">
        <v>2012</v>
      </c>
      <c r="J1052" s="5" t="s">
        <v>1364</v>
      </c>
      <c r="K1052" s="9">
        <v>600</v>
      </c>
      <c r="L1052" s="9">
        <v>768</v>
      </c>
      <c r="O1052" s="11">
        <v>52300</v>
      </c>
      <c r="P1052" s="11">
        <v>149900</v>
      </c>
    </row>
    <row r="1053" spans="1:25" x14ac:dyDescent="0.2">
      <c r="A1053" s="5">
        <v>25</v>
      </c>
      <c r="C1053" s="7" t="s">
        <v>1186</v>
      </c>
      <c r="D1053" s="7">
        <v>70151</v>
      </c>
      <c r="E1053" s="5" t="s">
        <v>1197</v>
      </c>
      <c r="G1053" s="5" t="s">
        <v>1198</v>
      </c>
      <c r="H1053" s="8" t="s">
        <v>2376</v>
      </c>
      <c r="I1053" s="5">
        <v>2025</v>
      </c>
      <c r="J1053" s="5" t="s">
        <v>1293</v>
      </c>
      <c r="T1053" s="9">
        <f>(0.2 + 0.25)/2</f>
        <v>0.22500000000000001</v>
      </c>
      <c r="X1053" s="5" t="s">
        <v>1201</v>
      </c>
    </row>
    <row r="1054" spans="1:25" x14ac:dyDescent="0.2">
      <c r="A1054" s="5">
        <v>25</v>
      </c>
      <c r="C1054" s="7" t="s">
        <v>1186</v>
      </c>
      <c r="D1054" s="7">
        <v>70151</v>
      </c>
      <c r="E1054" s="5" t="s">
        <v>1197</v>
      </c>
      <c r="G1054" s="5" t="s">
        <v>1198</v>
      </c>
      <c r="H1054" s="8" t="s">
        <v>2377</v>
      </c>
      <c r="I1054" s="5">
        <v>2020</v>
      </c>
      <c r="J1054" s="5" t="s">
        <v>1293</v>
      </c>
      <c r="K1054" s="9">
        <v>10</v>
      </c>
      <c r="L1054" s="9">
        <v>100</v>
      </c>
      <c r="M1054" s="9">
        <f>(10+20)/2</f>
        <v>15</v>
      </c>
      <c r="N1054" s="10" t="s">
        <v>2378</v>
      </c>
      <c r="O1054" s="11">
        <v>1256</v>
      </c>
      <c r="P1054" s="11">
        <v>1256</v>
      </c>
    </row>
    <row r="1055" spans="1:25" x14ac:dyDescent="0.2">
      <c r="A1055" s="5">
        <v>25</v>
      </c>
      <c r="C1055" s="7" t="s">
        <v>1186</v>
      </c>
      <c r="D1055" s="7">
        <v>70151</v>
      </c>
      <c r="E1055" s="5" t="s">
        <v>1197</v>
      </c>
      <c r="G1055" s="5" t="s">
        <v>1198</v>
      </c>
      <c r="H1055" s="8" t="s">
        <v>2379</v>
      </c>
      <c r="I1055" s="5">
        <v>2020</v>
      </c>
      <c r="J1055" s="5" t="s">
        <v>1293</v>
      </c>
      <c r="K1055" s="9">
        <v>30</v>
      </c>
      <c r="N1055" s="10" t="s">
        <v>2380</v>
      </c>
      <c r="Y1055" s="5" t="s">
        <v>2381</v>
      </c>
    </row>
    <row r="1056" spans="1:25" x14ac:dyDescent="0.2">
      <c r="A1056" s="5">
        <v>25</v>
      </c>
      <c r="C1056" s="7" t="s">
        <v>1186</v>
      </c>
      <c r="D1056" s="7">
        <v>70151</v>
      </c>
      <c r="E1056" s="5" t="s">
        <v>1197</v>
      </c>
      <c r="G1056" s="5" t="s">
        <v>1198</v>
      </c>
      <c r="H1056" s="8" t="s">
        <v>2382</v>
      </c>
      <c r="I1056" s="5">
        <v>2025</v>
      </c>
      <c r="J1056" s="5" t="s">
        <v>1295</v>
      </c>
      <c r="K1056" s="9">
        <v>100</v>
      </c>
      <c r="L1056" s="9">
        <v>4000</v>
      </c>
      <c r="N1056" s="10" t="s">
        <v>2383</v>
      </c>
      <c r="O1056" s="11">
        <v>100</v>
      </c>
      <c r="P1056" s="11">
        <v>3800</v>
      </c>
      <c r="Q1056" s="11">
        <v>100</v>
      </c>
      <c r="R1056" s="12" t="s">
        <v>1200</v>
      </c>
      <c r="T1056" s="9">
        <v>0.24</v>
      </c>
    </row>
    <row r="1057" spans="1:24" x14ac:dyDescent="0.2">
      <c r="A1057" s="5">
        <v>25</v>
      </c>
      <c r="C1057" s="7" t="s">
        <v>1186</v>
      </c>
      <c r="D1057" s="7">
        <v>70151</v>
      </c>
      <c r="E1057" s="5" t="s">
        <v>1197</v>
      </c>
      <c r="G1057" s="5" t="s">
        <v>1198</v>
      </c>
      <c r="H1057" s="8" t="s">
        <v>1328</v>
      </c>
      <c r="I1057" s="5">
        <v>2023</v>
      </c>
      <c r="J1057" s="5" t="s">
        <v>1290</v>
      </c>
      <c r="K1057" s="9">
        <v>56</v>
      </c>
      <c r="L1057" s="9">
        <v>56</v>
      </c>
      <c r="O1057" s="11">
        <v>384</v>
      </c>
      <c r="P1057" s="11">
        <v>384</v>
      </c>
    </row>
    <row r="1058" spans="1:24" x14ac:dyDescent="0.2">
      <c r="A1058" s="5">
        <v>25</v>
      </c>
      <c r="C1058" s="7" t="s">
        <v>1186</v>
      </c>
      <c r="D1058" s="7">
        <v>70151</v>
      </c>
      <c r="E1058" s="5" t="s">
        <v>1197</v>
      </c>
      <c r="G1058" s="5" t="s">
        <v>1198</v>
      </c>
      <c r="H1058" s="8" t="s">
        <v>2384</v>
      </c>
      <c r="I1058" s="5">
        <v>1997</v>
      </c>
      <c r="J1058" s="5" t="s">
        <v>1455</v>
      </c>
      <c r="K1058" s="9">
        <v>1</v>
      </c>
      <c r="L1058" s="9">
        <v>150</v>
      </c>
      <c r="M1058" s="9">
        <v>78</v>
      </c>
      <c r="N1058" s="10" t="s">
        <v>2385</v>
      </c>
    </row>
    <row r="1059" spans="1:24" x14ac:dyDescent="0.2">
      <c r="A1059" s="5">
        <v>25</v>
      </c>
      <c r="C1059" s="7" t="s">
        <v>1186</v>
      </c>
      <c r="D1059" s="7">
        <v>70151</v>
      </c>
      <c r="E1059" s="5" t="s">
        <v>1197</v>
      </c>
      <c r="G1059" s="5" t="s">
        <v>1198</v>
      </c>
      <c r="H1059" s="8" t="s">
        <v>2386</v>
      </c>
      <c r="I1059" s="5">
        <v>2004</v>
      </c>
      <c r="J1059" s="5" t="s">
        <v>1819</v>
      </c>
      <c r="K1059" s="9">
        <v>56.3</v>
      </c>
      <c r="L1059" s="9">
        <v>56.3</v>
      </c>
    </row>
    <row r="1060" spans="1:24" x14ac:dyDescent="0.2">
      <c r="A1060" s="5">
        <v>25</v>
      </c>
      <c r="C1060" s="7" t="s">
        <v>1186</v>
      </c>
      <c r="D1060" s="7">
        <v>70152</v>
      </c>
      <c r="E1060" s="5" t="s">
        <v>1203</v>
      </c>
      <c r="G1060" s="5" t="s">
        <v>1204</v>
      </c>
      <c r="H1060" s="8" t="s">
        <v>2387</v>
      </c>
      <c r="I1060" s="5">
        <v>2025</v>
      </c>
      <c r="J1060" s="5" t="s">
        <v>1293</v>
      </c>
      <c r="O1060" s="11">
        <v>200</v>
      </c>
      <c r="P1060" s="11">
        <v>1200</v>
      </c>
      <c r="Q1060" s="11">
        <v>220</v>
      </c>
      <c r="R1060" s="12" t="s">
        <v>2388</v>
      </c>
      <c r="T1060" s="9">
        <f>(0.25 + 0.32)/2</f>
        <v>0.28500000000000003</v>
      </c>
    </row>
    <row r="1061" spans="1:24" x14ac:dyDescent="0.2">
      <c r="A1061" s="5">
        <v>26</v>
      </c>
      <c r="B1061" s="6" t="s">
        <v>549</v>
      </c>
      <c r="C1061" s="7" t="s">
        <v>1186</v>
      </c>
      <c r="D1061" s="7">
        <v>70174</v>
      </c>
      <c r="E1061" s="5" t="s">
        <v>1261</v>
      </c>
      <c r="G1061" s="5" t="s">
        <v>1262</v>
      </c>
      <c r="H1061" s="8" t="s">
        <v>2389</v>
      </c>
      <c r="I1061" s="5">
        <v>2025</v>
      </c>
      <c r="J1061" s="5" t="s">
        <v>1293</v>
      </c>
      <c r="N1061" s="10" t="s">
        <v>1263</v>
      </c>
      <c r="T1061" s="9">
        <f>(0.96 + 1.3)/2</f>
        <v>1.1299999999999999</v>
      </c>
      <c r="X1061" s="5" t="s">
        <v>1264</v>
      </c>
    </row>
    <row r="1062" spans="1:24" x14ac:dyDescent="0.2">
      <c r="A1062" s="5">
        <v>25</v>
      </c>
      <c r="C1062" s="7" t="s">
        <v>1186</v>
      </c>
      <c r="D1062" s="7">
        <v>70163</v>
      </c>
      <c r="E1062" s="5" t="s">
        <v>1227</v>
      </c>
      <c r="G1062" s="5" t="s">
        <v>1228</v>
      </c>
      <c r="H1062" s="8" t="s">
        <v>2390</v>
      </c>
      <c r="I1062" s="5">
        <v>2025</v>
      </c>
      <c r="J1062" s="5" t="s">
        <v>1293</v>
      </c>
      <c r="O1062" s="11">
        <v>100</v>
      </c>
      <c r="P1062" s="11">
        <v>10000</v>
      </c>
      <c r="R1062" s="12" t="s">
        <v>1229</v>
      </c>
      <c r="T1062" s="9">
        <v>0.7</v>
      </c>
    </row>
    <row r="1063" spans="1:24" x14ac:dyDescent="0.2">
      <c r="A1063" s="5">
        <v>25</v>
      </c>
      <c r="C1063" s="7" t="s">
        <v>1186</v>
      </c>
      <c r="D1063" s="7">
        <v>70163</v>
      </c>
      <c r="E1063" s="5" t="s">
        <v>1227</v>
      </c>
      <c r="G1063" s="5" t="s">
        <v>1228</v>
      </c>
      <c r="H1063" s="8" t="s">
        <v>2391</v>
      </c>
      <c r="I1063" s="5">
        <v>1999</v>
      </c>
      <c r="J1063" s="5" t="s">
        <v>1407</v>
      </c>
      <c r="K1063" s="9">
        <v>12</v>
      </c>
      <c r="L1063" s="9">
        <v>197.3</v>
      </c>
      <c r="O1063" s="11">
        <v>2.46</v>
      </c>
      <c r="P1063" s="11">
        <v>23.23</v>
      </c>
    </row>
    <row r="1064" spans="1:24" x14ac:dyDescent="0.2">
      <c r="A1064" s="5">
        <v>5</v>
      </c>
      <c r="B1064" s="6" t="s">
        <v>282</v>
      </c>
      <c r="C1064" s="7" t="s">
        <v>31</v>
      </c>
      <c r="D1064" s="7">
        <v>21900</v>
      </c>
      <c r="E1064" s="5" t="s">
        <v>281</v>
      </c>
      <c r="H1064" s="14" t="s">
        <v>2392</v>
      </c>
      <c r="I1064" s="5">
        <v>2016</v>
      </c>
      <c r="J1064" s="5" t="s">
        <v>1502</v>
      </c>
      <c r="O1064" s="13"/>
      <c r="P1064" s="13"/>
      <c r="Q1064" s="13"/>
      <c r="W1064" s="5" t="s">
        <v>2393</v>
      </c>
    </row>
    <row r="1065" spans="1:24" x14ac:dyDescent="0.2">
      <c r="A1065" s="5">
        <v>5</v>
      </c>
      <c r="B1065" s="6" t="s">
        <v>282</v>
      </c>
      <c r="C1065" s="7" t="s">
        <v>31</v>
      </c>
      <c r="D1065" s="7">
        <v>21900</v>
      </c>
      <c r="E1065" s="5" t="s">
        <v>281</v>
      </c>
      <c r="H1065" s="8" t="s">
        <v>2394</v>
      </c>
      <c r="I1065" s="5">
        <v>2023</v>
      </c>
      <c r="K1065" s="9">
        <v>1</v>
      </c>
      <c r="L1065" s="9">
        <v>5</v>
      </c>
      <c r="N1065" s="10" t="s">
        <v>88</v>
      </c>
      <c r="O1065" s="13"/>
      <c r="P1065" s="13"/>
      <c r="Q1065" s="13"/>
      <c r="T1065" s="9">
        <v>0.56000000000000005</v>
      </c>
      <c r="U1065" s="9">
        <v>0.4</v>
      </c>
      <c r="W1065" s="5" t="s">
        <v>34</v>
      </c>
    </row>
    <row r="1066" spans="1:24" x14ac:dyDescent="0.2">
      <c r="A1066" s="5">
        <v>5</v>
      </c>
      <c r="B1066" s="6" t="s">
        <v>282</v>
      </c>
      <c r="C1066" s="7" t="s">
        <v>31</v>
      </c>
      <c r="D1066" s="7">
        <v>21900</v>
      </c>
      <c r="E1066" s="5" t="s">
        <v>281</v>
      </c>
      <c r="H1066" s="14" t="s">
        <v>2395</v>
      </c>
      <c r="I1066" s="5">
        <v>2021</v>
      </c>
      <c r="J1066" s="5" t="s">
        <v>1460</v>
      </c>
      <c r="O1066" s="13"/>
      <c r="P1066" s="13"/>
      <c r="Q1066" s="13"/>
      <c r="W1066" s="5" t="s">
        <v>2396</v>
      </c>
    </row>
    <row r="1067" spans="1:24" x14ac:dyDescent="0.2">
      <c r="A1067" s="5">
        <v>5</v>
      </c>
      <c r="B1067" s="6">
        <v>7.101</v>
      </c>
      <c r="C1067" s="7" t="s">
        <v>31</v>
      </c>
      <c r="D1067" s="7">
        <v>25500</v>
      </c>
      <c r="E1067" s="5" t="s">
        <v>285</v>
      </c>
      <c r="H1067" s="8" t="s">
        <v>2394</v>
      </c>
      <c r="I1067" s="5">
        <v>2023</v>
      </c>
      <c r="K1067" s="9">
        <v>0.1</v>
      </c>
      <c r="L1067" s="9">
        <v>1</v>
      </c>
      <c r="N1067" s="10" t="s">
        <v>33</v>
      </c>
      <c r="O1067" s="13"/>
      <c r="P1067" s="13"/>
      <c r="Q1067" s="13"/>
      <c r="T1067" s="9">
        <v>0.25</v>
      </c>
      <c r="U1067" s="9">
        <v>0.2</v>
      </c>
      <c r="W1067" s="5" t="s">
        <v>34</v>
      </c>
    </row>
    <row r="1068" spans="1:24" x14ac:dyDescent="0.2">
      <c r="A1068" s="5">
        <v>5</v>
      </c>
      <c r="B1068" s="6">
        <v>7.101</v>
      </c>
      <c r="C1068" s="7" t="s">
        <v>31</v>
      </c>
      <c r="D1068" s="7">
        <v>25500</v>
      </c>
      <c r="E1068" s="5" t="s">
        <v>285</v>
      </c>
      <c r="H1068" s="14" t="s">
        <v>2397</v>
      </c>
      <c r="I1068" s="5">
        <v>2018</v>
      </c>
      <c r="J1068" s="5" t="s">
        <v>2398</v>
      </c>
      <c r="O1068" s="13"/>
      <c r="P1068" s="13"/>
      <c r="Q1068" s="13"/>
      <c r="W1068" s="5" t="s">
        <v>2399</v>
      </c>
    </row>
    <row r="1069" spans="1:24" x14ac:dyDescent="0.2">
      <c r="A1069" s="5">
        <v>13</v>
      </c>
      <c r="C1069" s="7" t="s">
        <v>31</v>
      </c>
      <c r="D1069" s="7">
        <v>29300</v>
      </c>
      <c r="E1069" s="5" t="s">
        <v>676</v>
      </c>
      <c r="H1069" s="8" t="s">
        <v>2394</v>
      </c>
      <c r="I1069" s="5">
        <v>2023</v>
      </c>
      <c r="K1069" s="9">
        <v>400</v>
      </c>
      <c r="L1069" s="9">
        <v>1500</v>
      </c>
      <c r="N1069" s="10" t="s">
        <v>241</v>
      </c>
      <c r="T1069" s="9">
        <v>2.1</v>
      </c>
      <c r="U1069" s="9">
        <v>197.45</v>
      </c>
      <c r="W1069" s="5" t="s">
        <v>522</v>
      </c>
    </row>
    <row r="1070" spans="1:24" x14ac:dyDescent="0.2">
      <c r="A1070" s="5">
        <v>10</v>
      </c>
      <c r="C1070" s="7" t="s">
        <v>31</v>
      </c>
      <c r="D1070" s="7">
        <v>30300</v>
      </c>
      <c r="E1070" s="5" t="s">
        <v>2400</v>
      </c>
      <c r="H1070" s="5" t="s">
        <v>1470</v>
      </c>
    </row>
    <row r="1071" spans="1:24" x14ac:dyDescent="0.2">
      <c r="A1071" s="5">
        <v>9</v>
      </c>
      <c r="B1071" s="6">
        <v>101</v>
      </c>
      <c r="C1071" s="7" t="s">
        <v>31</v>
      </c>
      <c r="D1071" s="7">
        <v>31000</v>
      </c>
      <c r="E1071" s="5" t="s">
        <v>501</v>
      </c>
      <c r="H1071" s="8" t="s">
        <v>2394</v>
      </c>
      <c r="I1071" s="5">
        <v>2023</v>
      </c>
      <c r="K1071" s="9">
        <v>0.1</v>
      </c>
      <c r="L1071" s="9">
        <v>1</v>
      </c>
      <c r="N1071" s="10" t="s">
        <v>33</v>
      </c>
      <c r="T1071" s="9">
        <v>0.28000000000000003</v>
      </c>
      <c r="U1071" s="9">
        <v>0.19</v>
      </c>
      <c r="W1071" s="5" t="s">
        <v>34</v>
      </c>
    </row>
    <row r="1072" spans="1:24" x14ac:dyDescent="0.2">
      <c r="A1072" s="5">
        <v>20</v>
      </c>
      <c r="C1072" s="7" t="s">
        <v>31</v>
      </c>
      <c r="D1072" s="7">
        <v>31800</v>
      </c>
      <c r="E1072" s="5" t="s">
        <v>952</v>
      </c>
      <c r="H1072" s="8" t="s">
        <v>2394</v>
      </c>
      <c r="I1072" s="5">
        <v>2023</v>
      </c>
      <c r="K1072" s="9">
        <v>0.1</v>
      </c>
      <c r="L1072" s="9">
        <v>1</v>
      </c>
      <c r="N1072" s="10" t="s">
        <v>33</v>
      </c>
      <c r="T1072" s="9">
        <v>0.04</v>
      </c>
      <c r="U1072" s="9">
        <v>0.52</v>
      </c>
      <c r="W1072" s="5" t="s">
        <v>34</v>
      </c>
    </row>
    <row r="1073" spans="1:23" x14ac:dyDescent="0.2">
      <c r="A1073" s="5">
        <v>20</v>
      </c>
      <c r="C1073" s="7" t="s">
        <v>31</v>
      </c>
      <c r="D1073" s="7">
        <v>33400</v>
      </c>
      <c r="E1073" s="5" t="s">
        <v>2401</v>
      </c>
      <c r="H1073" s="5" t="s">
        <v>1470</v>
      </c>
    </row>
    <row r="1074" spans="1:23" x14ac:dyDescent="0.2">
      <c r="A1074" s="5">
        <v>1</v>
      </c>
      <c r="B1074" s="6">
        <v>2</v>
      </c>
      <c r="C1074" s="7" t="s">
        <v>31</v>
      </c>
      <c r="D1074" s="5">
        <v>42000</v>
      </c>
      <c r="E1074" s="5" t="s">
        <v>2402</v>
      </c>
      <c r="H1074" s="5" t="s">
        <v>1470</v>
      </c>
      <c r="O1074" s="13"/>
      <c r="P1074" s="13"/>
      <c r="Q1074" s="13"/>
    </row>
    <row r="1075" spans="1:23" x14ac:dyDescent="0.2">
      <c r="A1075" s="5">
        <v>16</v>
      </c>
      <c r="B1075" s="6" t="s">
        <v>713</v>
      </c>
      <c r="C1075" s="7" t="s">
        <v>31</v>
      </c>
      <c r="D1075" s="7">
        <v>42100</v>
      </c>
      <c r="E1075" s="5" t="s">
        <v>2403</v>
      </c>
      <c r="H1075" s="5" t="s">
        <v>1470</v>
      </c>
    </row>
    <row r="1076" spans="1:23" x14ac:dyDescent="0.2">
      <c r="A1076" s="5">
        <v>10</v>
      </c>
      <c r="B1076" s="6">
        <v>3</v>
      </c>
      <c r="C1076" s="7" t="s">
        <v>31</v>
      </c>
      <c r="D1076" s="7">
        <v>46100</v>
      </c>
      <c r="E1076" s="5" t="s">
        <v>2404</v>
      </c>
      <c r="H1076" s="5" t="s">
        <v>1470</v>
      </c>
    </row>
    <row r="1077" spans="1:23" x14ac:dyDescent="0.2">
      <c r="A1077" s="5">
        <v>13</v>
      </c>
      <c r="C1077" s="7" t="s">
        <v>31</v>
      </c>
      <c r="D1077" s="7">
        <v>59200</v>
      </c>
      <c r="E1077" s="5" t="s">
        <v>680</v>
      </c>
      <c r="H1077" s="8" t="s">
        <v>2394</v>
      </c>
      <c r="I1077" s="5">
        <v>2023</v>
      </c>
      <c r="K1077" s="9">
        <v>400</v>
      </c>
      <c r="L1077" s="9">
        <v>1500</v>
      </c>
      <c r="N1077" s="10" t="s">
        <v>241</v>
      </c>
      <c r="T1077" s="9">
        <v>2.2999999999999998</v>
      </c>
      <c r="U1077" s="9">
        <v>82.78</v>
      </c>
      <c r="W1077" s="5" t="s">
        <v>522</v>
      </c>
    </row>
    <row r="1078" spans="1:23" x14ac:dyDescent="0.2">
      <c r="A1078" s="5">
        <v>14</v>
      </c>
      <c r="B1078" s="6">
        <v>102</v>
      </c>
      <c r="C1078" s="7" t="s">
        <v>31</v>
      </c>
      <c r="D1078" s="7">
        <v>65700</v>
      </c>
      <c r="E1078" s="5" t="s">
        <v>2405</v>
      </c>
      <c r="H1078" s="5" t="s">
        <v>1470</v>
      </c>
    </row>
    <row r="1079" spans="1:23" x14ac:dyDescent="0.2">
      <c r="A1079" s="5">
        <v>22</v>
      </c>
      <c r="C1079" s="7" t="s">
        <v>31</v>
      </c>
      <c r="D1079" s="7">
        <v>67300</v>
      </c>
      <c r="E1079" s="5" t="s">
        <v>1031</v>
      </c>
      <c r="H1079" s="8" t="s">
        <v>2406</v>
      </c>
      <c r="I1079" s="5">
        <v>2019</v>
      </c>
      <c r="J1079" s="5" t="s">
        <v>1529</v>
      </c>
      <c r="K1079" s="9">
        <v>0.1</v>
      </c>
      <c r="L1079" s="9">
        <v>20.8</v>
      </c>
      <c r="M1079" s="9">
        <f>(0.38+2.37)/2</f>
        <v>1.375</v>
      </c>
      <c r="N1079" s="10" t="s">
        <v>1032</v>
      </c>
      <c r="U1079" s="9">
        <v>2.97</v>
      </c>
      <c r="W1079" s="5" t="s">
        <v>115</v>
      </c>
    </row>
    <row r="1080" spans="1:23" x14ac:dyDescent="0.2">
      <c r="A1080" s="5">
        <v>22</v>
      </c>
      <c r="C1080" s="7" t="s">
        <v>31</v>
      </c>
      <c r="D1080" s="7">
        <v>67300</v>
      </c>
      <c r="E1080" s="5" t="s">
        <v>1031</v>
      </c>
      <c r="H1080" s="8" t="s">
        <v>2407</v>
      </c>
      <c r="I1080" s="5">
        <v>2013</v>
      </c>
      <c r="J1080" s="5" t="s">
        <v>1460</v>
      </c>
      <c r="K1080" s="9">
        <v>1.5</v>
      </c>
      <c r="L1080" s="9">
        <v>22.74</v>
      </c>
    </row>
    <row r="1081" spans="1:23" x14ac:dyDescent="0.2">
      <c r="A1081" s="5">
        <v>22</v>
      </c>
      <c r="C1081" s="7" t="s">
        <v>31</v>
      </c>
      <c r="D1081" s="7">
        <v>67300</v>
      </c>
      <c r="E1081" s="5" t="s">
        <v>1031</v>
      </c>
      <c r="H1081" s="8" t="s">
        <v>2408</v>
      </c>
      <c r="I1081" s="5">
        <v>2011</v>
      </c>
      <c r="J1081" s="5" t="s">
        <v>1460</v>
      </c>
      <c r="K1081" s="9">
        <v>0.1</v>
      </c>
      <c r="L1081" s="9">
        <v>0.1</v>
      </c>
    </row>
    <row r="1082" spans="1:23" x14ac:dyDescent="0.2">
      <c r="A1082" s="5">
        <v>15</v>
      </c>
      <c r="B1082" s="6">
        <v>102</v>
      </c>
      <c r="C1082" s="7" t="s">
        <v>31</v>
      </c>
      <c r="D1082" s="7">
        <v>67600</v>
      </c>
      <c r="E1082" s="5" t="s">
        <v>782</v>
      </c>
      <c r="H1082" s="8" t="s">
        <v>2394</v>
      </c>
      <c r="I1082" s="5">
        <v>2023</v>
      </c>
      <c r="K1082" s="9">
        <v>400</v>
      </c>
      <c r="L1082" s="9">
        <v>1500</v>
      </c>
      <c r="N1082" s="10" t="s">
        <v>241</v>
      </c>
      <c r="T1082" s="9">
        <v>2.4</v>
      </c>
      <c r="U1082" s="9">
        <v>111.33</v>
      </c>
      <c r="W1082" s="5" t="s">
        <v>522</v>
      </c>
    </row>
    <row r="1083" spans="1:23" x14ac:dyDescent="0.2">
      <c r="A1083" s="5">
        <v>15</v>
      </c>
      <c r="B1083" s="6">
        <v>102</v>
      </c>
      <c r="C1083" s="7" t="s">
        <v>31</v>
      </c>
      <c r="D1083" s="7">
        <v>69100</v>
      </c>
      <c r="E1083" s="5" t="s">
        <v>783</v>
      </c>
      <c r="H1083" s="8" t="s">
        <v>2394</v>
      </c>
      <c r="I1083" s="5">
        <v>2023</v>
      </c>
      <c r="K1083" s="9">
        <v>1</v>
      </c>
      <c r="L1083" s="9">
        <v>5</v>
      </c>
      <c r="N1083" s="10" t="s">
        <v>88</v>
      </c>
      <c r="T1083" s="9">
        <v>0.74</v>
      </c>
      <c r="U1083" s="9">
        <v>2.86</v>
      </c>
      <c r="W1083" s="5" t="s">
        <v>34</v>
      </c>
    </row>
    <row r="1084" spans="1:23" x14ac:dyDescent="0.2">
      <c r="A1084" s="5">
        <v>2</v>
      </c>
      <c r="B1084" s="6">
        <v>1</v>
      </c>
      <c r="C1084" s="7" t="s">
        <v>31</v>
      </c>
      <c r="D1084" s="7">
        <v>78300</v>
      </c>
      <c r="E1084" s="5" t="s">
        <v>86</v>
      </c>
      <c r="H1084" s="8" t="s">
        <v>2394</v>
      </c>
      <c r="I1084" s="5">
        <v>2023</v>
      </c>
      <c r="K1084" s="9">
        <v>1</v>
      </c>
      <c r="L1084" s="9">
        <v>5</v>
      </c>
      <c r="N1084" s="10" t="s">
        <v>88</v>
      </c>
      <c r="O1084" s="13"/>
      <c r="P1084" s="13"/>
      <c r="Q1084" s="13"/>
      <c r="T1084" s="9">
        <v>0.3</v>
      </c>
      <c r="U1084" s="9">
        <v>0.32</v>
      </c>
      <c r="W1084" s="5" t="s">
        <v>34</v>
      </c>
    </row>
    <row r="1085" spans="1:23" x14ac:dyDescent="0.2">
      <c r="A1085" s="5">
        <v>17</v>
      </c>
      <c r="C1085" s="7" t="s">
        <v>31</v>
      </c>
      <c r="D1085" s="7">
        <v>79600</v>
      </c>
      <c r="E1085" s="5" t="s">
        <v>845</v>
      </c>
      <c r="H1085" s="8" t="s">
        <v>2394</v>
      </c>
      <c r="I1085" s="5">
        <v>2023</v>
      </c>
      <c r="K1085" s="9">
        <v>1</v>
      </c>
      <c r="L1085" s="9">
        <v>5</v>
      </c>
      <c r="N1085" s="10" t="s">
        <v>88</v>
      </c>
      <c r="T1085" s="9">
        <v>0.34</v>
      </c>
      <c r="U1085" s="9">
        <v>9.3800000000000008</v>
      </c>
      <c r="W1085" s="5" t="s">
        <v>34</v>
      </c>
    </row>
    <row r="1086" spans="1:23" x14ac:dyDescent="0.2">
      <c r="A1086" s="5">
        <v>2</v>
      </c>
      <c r="B1086" s="6">
        <v>1</v>
      </c>
      <c r="C1086" s="7" t="s">
        <v>31</v>
      </c>
      <c r="D1086" s="7">
        <v>83900</v>
      </c>
      <c r="E1086" s="5" t="s">
        <v>89</v>
      </c>
      <c r="H1086" s="8" t="s">
        <v>2394</v>
      </c>
      <c r="I1086" s="5">
        <v>2023</v>
      </c>
      <c r="K1086" s="9">
        <v>0.1</v>
      </c>
      <c r="L1086" s="9">
        <v>1</v>
      </c>
      <c r="N1086" s="10" t="s">
        <v>33</v>
      </c>
      <c r="O1086" s="13"/>
      <c r="P1086" s="13"/>
      <c r="Q1086" s="13"/>
      <c r="T1086" s="9">
        <v>0.13</v>
      </c>
      <c r="U1086" s="9">
        <v>0.59</v>
      </c>
      <c r="W1086" s="5" t="s">
        <v>34</v>
      </c>
    </row>
    <row r="1087" spans="1:23" x14ac:dyDescent="0.2">
      <c r="A1087" s="5">
        <v>6</v>
      </c>
      <c r="B1087" s="6">
        <v>101</v>
      </c>
      <c r="C1087" s="7" t="s">
        <v>31</v>
      </c>
      <c r="D1087" s="7">
        <v>85700</v>
      </c>
      <c r="E1087" s="5" t="s">
        <v>378</v>
      </c>
      <c r="H1087" s="14" t="s">
        <v>2394</v>
      </c>
      <c r="I1087" s="5">
        <v>2023</v>
      </c>
      <c r="K1087" s="9">
        <v>0.1</v>
      </c>
      <c r="L1087" s="9">
        <v>1</v>
      </c>
      <c r="N1087" s="10" t="s">
        <v>33</v>
      </c>
      <c r="T1087" s="9">
        <v>0.24</v>
      </c>
      <c r="U1087" s="9">
        <v>0.77</v>
      </c>
      <c r="W1087" s="5" t="s">
        <v>34</v>
      </c>
    </row>
    <row r="1088" spans="1:23" x14ac:dyDescent="0.2">
      <c r="A1088" s="5">
        <v>2</v>
      </c>
      <c r="B1088" s="6">
        <v>1</v>
      </c>
      <c r="C1088" s="7" t="s">
        <v>31</v>
      </c>
      <c r="D1088" s="7">
        <v>87800</v>
      </c>
      <c r="E1088" s="5" t="s">
        <v>90</v>
      </c>
      <c r="H1088" s="8" t="s">
        <v>2394</v>
      </c>
      <c r="I1088" s="5">
        <v>2023</v>
      </c>
      <c r="K1088" s="9">
        <v>0.1</v>
      </c>
      <c r="L1088" s="9">
        <v>1</v>
      </c>
      <c r="N1088" s="10" t="s">
        <v>33</v>
      </c>
      <c r="O1088" s="13"/>
      <c r="P1088" s="13"/>
      <c r="Q1088" s="13"/>
      <c r="T1088" s="9">
        <v>0.27</v>
      </c>
      <c r="U1088" s="9">
        <v>0.39</v>
      </c>
      <c r="W1088" s="5" t="s">
        <v>34</v>
      </c>
    </row>
    <row r="1089" spans="1:23" x14ac:dyDescent="0.2">
      <c r="A1089" s="5">
        <v>2</v>
      </c>
      <c r="B1089" s="6">
        <v>1</v>
      </c>
      <c r="C1089" s="7" t="s">
        <v>31</v>
      </c>
      <c r="D1089" s="7">
        <v>87800</v>
      </c>
      <c r="E1089" s="5" t="s">
        <v>90</v>
      </c>
      <c r="H1089" s="8" t="s">
        <v>2406</v>
      </c>
      <c r="I1089" s="5">
        <v>2019</v>
      </c>
      <c r="J1089" s="5" t="s">
        <v>1529</v>
      </c>
      <c r="K1089" s="9">
        <v>0.5</v>
      </c>
      <c r="L1089" s="9">
        <v>0.5</v>
      </c>
      <c r="O1089" s="13"/>
      <c r="P1089" s="13"/>
      <c r="Q1089" s="13"/>
      <c r="U1089" s="9">
        <v>0.31</v>
      </c>
      <c r="W1089" s="5" t="s">
        <v>115</v>
      </c>
    </row>
    <row r="1090" spans="1:23" x14ac:dyDescent="0.2">
      <c r="A1090" s="5">
        <v>2</v>
      </c>
      <c r="B1090" s="6">
        <v>1</v>
      </c>
      <c r="C1090" s="7" t="s">
        <v>31</v>
      </c>
      <c r="D1090" s="7">
        <v>87800</v>
      </c>
      <c r="E1090" s="5" t="s">
        <v>90</v>
      </c>
      <c r="H1090" s="8" t="s">
        <v>2409</v>
      </c>
      <c r="I1090" s="5">
        <v>1996</v>
      </c>
      <c r="J1090" s="5" t="s">
        <v>1293</v>
      </c>
      <c r="K1090" s="9">
        <v>1</v>
      </c>
      <c r="L1090" s="9">
        <v>1</v>
      </c>
      <c r="O1090" s="13"/>
      <c r="P1090" s="13"/>
      <c r="Q1090" s="13"/>
    </row>
    <row r="1091" spans="1:23" x14ac:dyDescent="0.2">
      <c r="A1091" s="5">
        <v>3</v>
      </c>
      <c r="C1091" s="7" t="s">
        <v>31</v>
      </c>
      <c r="D1091" s="5">
        <v>91400</v>
      </c>
      <c r="E1091" s="5" t="s">
        <v>2410</v>
      </c>
      <c r="H1091" s="5" t="s">
        <v>1470</v>
      </c>
      <c r="O1091" s="13"/>
      <c r="P1091" s="13"/>
      <c r="Q1091" s="13"/>
    </row>
    <row r="1092" spans="1:23" x14ac:dyDescent="0.2">
      <c r="A1092" s="5">
        <v>8</v>
      </c>
      <c r="B1092" s="6">
        <v>101</v>
      </c>
      <c r="C1092" s="7" t="s">
        <v>31</v>
      </c>
      <c r="D1092" s="7">
        <v>93300</v>
      </c>
      <c r="E1092" s="5" t="s">
        <v>467</v>
      </c>
      <c r="H1092" s="8" t="s">
        <v>2394</v>
      </c>
      <c r="I1092" s="5">
        <v>2023</v>
      </c>
      <c r="K1092" s="9">
        <v>1</v>
      </c>
      <c r="L1092" s="9">
        <v>5</v>
      </c>
      <c r="N1092" s="10" t="s">
        <v>88</v>
      </c>
      <c r="T1092" s="9">
        <v>0.43</v>
      </c>
      <c r="U1092" s="9">
        <v>0.41</v>
      </c>
      <c r="W1092" s="5" t="s">
        <v>34</v>
      </c>
    </row>
    <row r="1093" spans="1:23" x14ac:dyDescent="0.2">
      <c r="A1093" s="5">
        <v>16</v>
      </c>
      <c r="B1093" s="6" t="s">
        <v>713</v>
      </c>
      <c r="C1093" s="7" t="s">
        <v>31</v>
      </c>
      <c r="D1093" s="7">
        <v>101800</v>
      </c>
      <c r="E1093" s="5" t="s">
        <v>822</v>
      </c>
      <c r="H1093" s="8" t="s">
        <v>2394</v>
      </c>
      <c r="I1093" s="5">
        <v>2023</v>
      </c>
      <c r="K1093" s="9">
        <v>2</v>
      </c>
      <c r="L1093" s="9">
        <v>15</v>
      </c>
      <c r="N1093" s="10" t="s">
        <v>195</v>
      </c>
      <c r="T1093" s="9">
        <v>0.39</v>
      </c>
      <c r="U1093" s="9">
        <v>0.01</v>
      </c>
      <c r="W1093" s="5" t="s">
        <v>412</v>
      </c>
    </row>
    <row r="1094" spans="1:23" x14ac:dyDescent="0.2">
      <c r="A1094" s="5">
        <v>12</v>
      </c>
      <c r="B1094" s="6">
        <v>10</v>
      </c>
      <c r="C1094" s="7" t="s">
        <v>31</v>
      </c>
      <c r="D1094" s="7">
        <v>110100</v>
      </c>
      <c r="E1094" s="5" t="s">
        <v>626</v>
      </c>
      <c r="H1094" s="8" t="s">
        <v>2394</v>
      </c>
      <c r="I1094" s="5">
        <v>2023</v>
      </c>
      <c r="K1094" s="9">
        <v>0.1</v>
      </c>
      <c r="L1094" s="9">
        <v>1</v>
      </c>
      <c r="N1094" s="10" t="s">
        <v>33</v>
      </c>
      <c r="T1094" s="9">
        <v>0.26</v>
      </c>
      <c r="U1094" s="9">
        <v>0.49</v>
      </c>
      <c r="W1094" s="5" t="s">
        <v>34</v>
      </c>
    </row>
    <row r="1095" spans="1:23" x14ac:dyDescent="0.2">
      <c r="A1095" s="5">
        <v>1</v>
      </c>
      <c r="B1095" s="6">
        <v>2</v>
      </c>
      <c r="C1095" s="7" t="s">
        <v>31</v>
      </c>
      <c r="D1095" s="7">
        <v>112600</v>
      </c>
      <c r="E1095" s="5" t="s">
        <v>30</v>
      </c>
      <c r="H1095" s="8" t="s">
        <v>2394</v>
      </c>
      <c r="I1095" s="5">
        <v>2023</v>
      </c>
      <c r="K1095" s="9">
        <v>0.1</v>
      </c>
      <c r="L1095" s="9">
        <v>1</v>
      </c>
      <c r="N1095" s="10" t="s">
        <v>33</v>
      </c>
      <c r="O1095" s="13"/>
      <c r="P1095" s="13"/>
      <c r="Q1095" s="13"/>
      <c r="T1095" s="9">
        <v>0.09</v>
      </c>
      <c r="U1095" s="9">
        <v>7.0000000000000007E-2</v>
      </c>
      <c r="W1095" s="5" t="s">
        <v>34</v>
      </c>
    </row>
    <row r="1096" spans="1:23" x14ac:dyDescent="0.2">
      <c r="A1096" s="5">
        <v>1</v>
      </c>
      <c r="B1096" s="6">
        <v>2</v>
      </c>
      <c r="C1096" s="7" t="s">
        <v>31</v>
      </c>
      <c r="D1096" s="7">
        <v>117100</v>
      </c>
      <c r="E1096" s="5" t="s">
        <v>35</v>
      </c>
      <c r="H1096" s="8" t="s">
        <v>2394</v>
      </c>
      <c r="I1096" s="5">
        <v>2023</v>
      </c>
      <c r="K1096" s="9">
        <v>0.1</v>
      </c>
      <c r="L1096" s="9">
        <v>1</v>
      </c>
      <c r="N1096" s="10" t="s">
        <v>33</v>
      </c>
      <c r="O1096" s="13"/>
      <c r="P1096" s="13"/>
      <c r="Q1096" s="13"/>
      <c r="T1096" s="9">
        <v>0.18</v>
      </c>
      <c r="U1096" s="9">
        <v>1.0900000000000001</v>
      </c>
      <c r="W1096" s="5" t="s">
        <v>34</v>
      </c>
    </row>
    <row r="1097" spans="1:23" x14ac:dyDescent="0.2">
      <c r="A1097" s="5">
        <v>19</v>
      </c>
      <c r="C1097" s="7" t="s">
        <v>31</v>
      </c>
      <c r="D1097" s="7">
        <v>119400</v>
      </c>
      <c r="E1097" s="5" t="s">
        <v>910</v>
      </c>
      <c r="H1097" s="8" t="s">
        <v>2394</v>
      </c>
      <c r="I1097" s="5">
        <v>2023</v>
      </c>
      <c r="K1097" s="9">
        <v>2</v>
      </c>
      <c r="L1097" s="9">
        <v>15</v>
      </c>
      <c r="N1097" s="10" t="s">
        <v>195</v>
      </c>
      <c r="T1097" s="9">
        <v>0.15</v>
      </c>
      <c r="W1097" s="5" t="s">
        <v>412</v>
      </c>
    </row>
    <row r="1098" spans="1:23" x14ac:dyDescent="0.2">
      <c r="A1098" s="5">
        <v>7</v>
      </c>
      <c r="B1098" s="6">
        <v>101</v>
      </c>
      <c r="C1098" s="7" t="s">
        <v>31</v>
      </c>
      <c r="D1098" s="7">
        <v>124300</v>
      </c>
      <c r="E1098" s="5" t="s">
        <v>443</v>
      </c>
      <c r="H1098" s="8" t="s">
        <v>2394</v>
      </c>
      <c r="I1098" s="5">
        <v>2023</v>
      </c>
      <c r="K1098" s="9">
        <v>2</v>
      </c>
      <c r="L1098" s="9">
        <v>15</v>
      </c>
      <c r="N1098" s="10" t="s">
        <v>195</v>
      </c>
      <c r="T1098" s="9">
        <v>0.54</v>
      </c>
      <c r="U1098" s="9">
        <v>0.65</v>
      </c>
      <c r="W1098" s="5" t="s">
        <v>412</v>
      </c>
    </row>
    <row r="1099" spans="1:23" x14ac:dyDescent="0.2">
      <c r="A1099" s="5">
        <v>22</v>
      </c>
      <c r="B1099" s="6" t="s">
        <v>602</v>
      </c>
      <c r="C1099" s="7" t="s">
        <v>31</v>
      </c>
      <c r="D1099" s="7">
        <v>125400</v>
      </c>
      <c r="E1099" s="5" t="s">
        <v>1034</v>
      </c>
      <c r="H1099" s="8" t="s">
        <v>2394</v>
      </c>
      <c r="I1099" s="5">
        <v>2023</v>
      </c>
      <c r="K1099" s="9">
        <v>10</v>
      </c>
      <c r="L1099" s="9">
        <v>500</v>
      </c>
      <c r="N1099" s="10" t="s">
        <v>112</v>
      </c>
      <c r="T1099" s="9">
        <v>0.45</v>
      </c>
      <c r="U1099" s="9">
        <v>0.27</v>
      </c>
      <c r="W1099" s="5" t="s">
        <v>412</v>
      </c>
    </row>
    <row r="1100" spans="1:23" x14ac:dyDescent="0.2">
      <c r="A1100" s="5">
        <v>16</v>
      </c>
      <c r="B1100" s="6" t="s">
        <v>713</v>
      </c>
      <c r="C1100" s="7" t="s">
        <v>31</v>
      </c>
      <c r="D1100" s="7">
        <v>128400</v>
      </c>
      <c r="E1100" s="5" t="s">
        <v>826</v>
      </c>
      <c r="H1100" s="8" t="s">
        <v>2394</v>
      </c>
      <c r="I1100" s="5">
        <v>2023</v>
      </c>
      <c r="K1100" s="9">
        <v>0.1</v>
      </c>
      <c r="L1100" s="9">
        <v>1</v>
      </c>
      <c r="N1100" s="10" t="s">
        <v>33</v>
      </c>
      <c r="T1100" s="9">
        <v>0.09</v>
      </c>
      <c r="U1100" s="9">
        <v>5.98</v>
      </c>
      <c r="W1100" s="5" t="s">
        <v>34</v>
      </c>
    </row>
    <row r="1101" spans="1:23" x14ac:dyDescent="0.2">
      <c r="A1101" s="5">
        <v>5</v>
      </c>
      <c r="B1101" s="6">
        <v>3.101</v>
      </c>
      <c r="C1101" s="7" t="s">
        <v>31</v>
      </c>
      <c r="D1101" s="7">
        <v>129800</v>
      </c>
      <c r="E1101" s="5" t="s">
        <v>302</v>
      </c>
      <c r="H1101" s="14" t="s">
        <v>2411</v>
      </c>
      <c r="I1101" s="5">
        <v>2017</v>
      </c>
      <c r="J1101" s="5" t="s">
        <v>1898</v>
      </c>
      <c r="W1101" s="5" t="s">
        <v>2412</v>
      </c>
    </row>
    <row r="1102" spans="1:23" x14ac:dyDescent="0.2">
      <c r="A1102" s="5">
        <v>5</v>
      </c>
      <c r="B1102" s="6">
        <v>3.101</v>
      </c>
      <c r="C1102" s="7" t="s">
        <v>31</v>
      </c>
      <c r="D1102" s="7">
        <v>129800</v>
      </c>
      <c r="E1102" s="5" t="s">
        <v>302</v>
      </c>
      <c r="H1102" s="8" t="s">
        <v>2394</v>
      </c>
      <c r="I1102" s="5">
        <v>2023</v>
      </c>
      <c r="K1102" s="9">
        <v>0.1</v>
      </c>
      <c r="L1102" s="9">
        <v>1</v>
      </c>
      <c r="N1102" s="10" t="s">
        <v>33</v>
      </c>
      <c r="T1102" s="9">
        <v>0.19</v>
      </c>
      <c r="U1102" s="9">
        <v>0.1</v>
      </c>
      <c r="W1102" s="5" t="s">
        <v>34</v>
      </c>
    </row>
    <row r="1103" spans="1:23" x14ac:dyDescent="0.2">
      <c r="A1103" s="5">
        <v>21</v>
      </c>
      <c r="C1103" s="7" t="s">
        <v>31</v>
      </c>
      <c r="D1103" s="7">
        <v>130800</v>
      </c>
      <c r="E1103" s="5" t="s">
        <v>983</v>
      </c>
      <c r="H1103" s="8" t="s">
        <v>2394</v>
      </c>
      <c r="I1103" s="5">
        <v>2023</v>
      </c>
      <c r="K1103" s="9">
        <v>10</v>
      </c>
      <c r="L1103" s="9">
        <v>500</v>
      </c>
      <c r="N1103" s="10" t="s">
        <v>112</v>
      </c>
      <c r="T1103" s="9">
        <v>0.26</v>
      </c>
      <c r="W1103" s="5" t="s">
        <v>412</v>
      </c>
    </row>
    <row r="1104" spans="1:23" x14ac:dyDescent="0.2">
      <c r="A1104" s="5">
        <v>18</v>
      </c>
      <c r="C1104" s="7" t="s">
        <v>31</v>
      </c>
      <c r="D1104" s="7">
        <v>134300</v>
      </c>
      <c r="E1104" s="5" t="s">
        <v>883</v>
      </c>
      <c r="H1104" s="8" t="s">
        <v>2394</v>
      </c>
      <c r="I1104" s="5">
        <v>2023</v>
      </c>
      <c r="K1104" s="9">
        <v>1</v>
      </c>
      <c r="L1104" s="9">
        <v>5</v>
      </c>
      <c r="N1104" s="10" t="s">
        <v>88</v>
      </c>
      <c r="T1104" s="9">
        <v>1.1000000000000001</v>
      </c>
      <c r="U1104" s="9">
        <v>2.08</v>
      </c>
      <c r="W1104" s="5" t="s">
        <v>34</v>
      </c>
    </row>
    <row r="1105" spans="1:23" x14ac:dyDescent="0.2">
      <c r="A1105" s="5">
        <v>22</v>
      </c>
      <c r="C1105" s="7" t="s">
        <v>31</v>
      </c>
      <c r="D1105" s="7">
        <v>135300</v>
      </c>
      <c r="E1105" s="5" t="s">
        <v>1035</v>
      </c>
      <c r="H1105" s="8" t="s">
        <v>2394</v>
      </c>
      <c r="I1105" s="5">
        <v>2023</v>
      </c>
      <c r="K1105" s="9">
        <v>1</v>
      </c>
      <c r="L1105" s="9">
        <v>5</v>
      </c>
      <c r="N1105" s="10" t="s">
        <v>88</v>
      </c>
      <c r="T1105" s="9">
        <v>0.37</v>
      </c>
      <c r="U1105" s="9">
        <v>0.28999999999999998</v>
      </c>
      <c r="W1105" s="5" t="s">
        <v>34</v>
      </c>
    </row>
    <row r="1106" spans="1:23" x14ac:dyDescent="0.2">
      <c r="A1106" s="5">
        <v>18</v>
      </c>
      <c r="B1106" s="6" t="s">
        <v>940</v>
      </c>
      <c r="C1106" s="7" t="s">
        <v>31</v>
      </c>
      <c r="D1106" s="7">
        <v>137800</v>
      </c>
      <c r="E1106" s="5" t="s">
        <v>2413</v>
      </c>
      <c r="H1106" s="5" t="s">
        <v>1470</v>
      </c>
    </row>
    <row r="1107" spans="1:23" x14ac:dyDescent="0.2">
      <c r="A1107" s="5">
        <v>21</v>
      </c>
      <c r="C1107" s="7" t="s">
        <v>31</v>
      </c>
      <c r="D1107" s="7">
        <v>140900</v>
      </c>
      <c r="E1107" s="5" t="s">
        <v>984</v>
      </c>
      <c r="H1107" s="8" t="s">
        <v>2394</v>
      </c>
      <c r="I1107" s="5">
        <v>2023</v>
      </c>
      <c r="K1107" s="9">
        <v>0.1</v>
      </c>
      <c r="L1107" s="9">
        <v>1</v>
      </c>
      <c r="N1107" s="10" t="s">
        <v>33</v>
      </c>
      <c r="T1107" s="9">
        <v>0.03</v>
      </c>
      <c r="W1107" s="5" t="s">
        <v>34</v>
      </c>
    </row>
    <row r="1108" spans="1:23" x14ac:dyDescent="0.2">
      <c r="A1108" s="5">
        <v>9</v>
      </c>
      <c r="B1108" s="6">
        <v>101</v>
      </c>
      <c r="C1108" s="7" t="s">
        <v>31</v>
      </c>
      <c r="D1108" s="7">
        <v>142000</v>
      </c>
      <c r="E1108" s="5" t="s">
        <v>2414</v>
      </c>
      <c r="H1108" s="5" t="s">
        <v>1470</v>
      </c>
    </row>
    <row r="1109" spans="1:23" x14ac:dyDescent="0.2">
      <c r="A1109" s="5">
        <v>2</v>
      </c>
      <c r="C1109" s="7" t="s">
        <v>31</v>
      </c>
      <c r="D1109" s="7">
        <v>148200</v>
      </c>
      <c r="E1109" s="5" t="s">
        <v>111</v>
      </c>
      <c r="H1109" s="8" t="s">
        <v>2394</v>
      </c>
      <c r="I1109" s="5">
        <v>2023</v>
      </c>
      <c r="K1109" s="9">
        <v>10</v>
      </c>
      <c r="L1109" s="9">
        <v>500</v>
      </c>
      <c r="N1109" s="10" t="s">
        <v>112</v>
      </c>
      <c r="O1109" s="13"/>
      <c r="P1109" s="13"/>
      <c r="Q1109" s="13"/>
      <c r="T1109" s="9">
        <v>0.26</v>
      </c>
      <c r="U1109" s="9">
        <v>0.18</v>
      </c>
      <c r="W1109" s="5" t="s">
        <v>412</v>
      </c>
    </row>
    <row r="1110" spans="1:23" x14ac:dyDescent="0.2">
      <c r="A1110" s="5">
        <v>2</v>
      </c>
      <c r="C1110" s="7" t="s">
        <v>31</v>
      </c>
      <c r="D1110" s="7">
        <v>148200</v>
      </c>
      <c r="E1110" s="5" t="s">
        <v>111</v>
      </c>
      <c r="H1110" s="8" t="s">
        <v>2406</v>
      </c>
      <c r="I1110" s="5">
        <v>2019</v>
      </c>
      <c r="J1110" s="5" t="s">
        <v>1529</v>
      </c>
      <c r="K1110" s="9">
        <v>50</v>
      </c>
      <c r="L1110" s="9">
        <v>50</v>
      </c>
      <c r="O1110" s="13"/>
      <c r="P1110" s="13"/>
      <c r="Q1110" s="13"/>
      <c r="U1110" s="9">
        <v>0.13200000000000001</v>
      </c>
      <c r="W1110" s="5" t="s">
        <v>115</v>
      </c>
    </row>
    <row r="1111" spans="1:23" x14ac:dyDescent="0.2">
      <c r="A1111" s="5">
        <v>2</v>
      </c>
      <c r="C1111" s="7" t="s">
        <v>31</v>
      </c>
      <c r="D1111" s="7">
        <v>148200</v>
      </c>
      <c r="E1111" s="5" t="s">
        <v>111</v>
      </c>
      <c r="H1111" s="8" t="s">
        <v>2409</v>
      </c>
      <c r="I1111" s="5">
        <v>1996</v>
      </c>
      <c r="J1111" s="5" t="s">
        <v>1293</v>
      </c>
      <c r="K1111" s="9">
        <v>50</v>
      </c>
      <c r="L1111" s="9">
        <v>50</v>
      </c>
      <c r="O1111" s="13"/>
      <c r="P1111" s="13"/>
      <c r="Q1111" s="13"/>
    </row>
    <row r="1112" spans="1:23" x14ac:dyDescent="0.2">
      <c r="A1112" s="5">
        <v>8</v>
      </c>
      <c r="B1112" s="6">
        <v>101</v>
      </c>
      <c r="C1112" s="7" t="s">
        <v>31</v>
      </c>
      <c r="D1112" s="7">
        <v>150800</v>
      </c>
      <c r="E1112" s="5" t="s">
        <v>468</v>
      </c>
      <c r="H1112" s="8" t="s">
        <v>2394</v>
      </c>
      <c r="I1112" s="5">
        <v>2023</v>
      </c>
      <c r="K1112" s="9">
        <v>2</v>
      </c>
      <c r="L1112" s="9">
        <v>15</v>
      </c>
      <c r="N1112" s="10" t="s">
        <v>195</v>
      </c>
      <c r="T1112" s="9">
        <v>0.84</v>
      </c>
      <c r="W1112" s="5" t="s">
        <v>412</v>
      </c>
    </row>
    <row r="1113" spans="1:23" x14ac:dyDescent="0.2">
      <c r="A1113" s="5">
        <v>3</v>
      </c>
      <c r="B1113" s="6">
        <v>10</v>
      </c>
      <c r="C1113" s="7" t="s">
        <v>31</v>
      </c>
      <c r="D1113" s="7">
        <v>157000</v>
      </c>
      <c r="E1113" s="5" t="s">
        <v>168</v>
      </c>
      <c r="H1113" s="8" t="s">
        <v>2394</v>
      </c>
      <c r="I1113" s="5">
        <v>2023</v>
      </c>
      <c r="K1113" s="9">
        <v>1</v>
      </c>
      <c r="L1113" s="9">
        <v>5</v>
      </c>
      <c r="N1113" s="10" t="s">
        <v>88</v>
      </c>
      <c r="O1113" s="13"/>
      <c r="P1113" s="13"/>
      <c r="Q1113" s="13"/>
      <c r="T1113" s="9">
        <v>0.39</v>
      </c>
      <c r="U1113" s="9">
        <v>0.7</v>
      </c>
      <c r="W1113" s="5" t="s">
        <v>34</v>
      </c>
    </row>
    <row r="1114" spans="1:23" x14ac:dyDescent="0.2">
      <c r="A1114" s="5">
        <v>3</v>
      </c>
      <c r="B1114" s="6">
        <v>10</v>
      </c>
      <c r="C1114" s="7" t="s">
        <v>31</v>
      </c>
      <c r="D1114" s="7">
        <v>157000</v>
      </c>
      <c r="E1114" s="5" t="s">
        <v>168</v>
      </c>
      <c r="H1114" s="8" t="s">
        <v>2415</v>
      </c>
      <c r="I1114" s="5">
        <v>2008</v>
      </c>
      <c r="J1114" s="5" t="s">
        <v>1288</v>
      </c>
      <c r="K1114" s="9">
        <v>120</v>
      </c>
      <c r="L1114" s="9">
        <v>120</v>
      </c>
      <c r="N1114" s="10" t="s">
        <v>2416</v>
      </c>
      <c r="O1114" s="13"/>
      <c r="P1114" s="13"/>
      <c r="Q1114" s="13"/>
    </row>
    <row r="1115" spans="1:23" x14ac:dyDescent="0.2">
      <c r="A1115" s="5">
        <v>18</v>
      </c>
      <c r="C1115" s="7" t="s">
        <v>31</v>
      </c>
      <c r="D1115" s="7">
        <v>157200</v>
      </c>
      <c r="E1115" s="5" t="s">
        <v>886</v>
      </c>
      <c r="H1115" s="8" t="s">
        <v>2394</v>
      </c>
      <c r="I1115" s="5">
        <v>2023</v>
      </c>
      <c r="K1115" s="9">
        <v>40</v>
      </c>
      <c r="L1115" s="9">
        <v>150</v>
      </c>
      <c r="N1115" s="10" t="s">
        <v>711</v>
      </c>
      <c r="T1115" s="9">
        <v>0.47</v>
      </c>
      <c r="U1115" s="9">
        <v>5.0199999999999996</v>
      </c>
      <c r="W1115" s="5" t="s">
        <v>412</v>
      </c>
    </row>
    <row r="1116" spans="1:23" x14ac:dyDescent="0.2">
      <c r="A1116" s="5">
        <v>18</v>
      </c>
      <c r="C1116" s="7" t="s">
        <v>31</v>
      </c>
      <c r="D1116" s="7">
        <v>157200</v>
      </c>
      <c r="E1116" s="5" t="s">
        <v>886</v>
      </c>
      <c r="H1116" s="8" t="s">
        <v>2417</v>
      </c>
      <c r="I1116" s="5">
        <v>2004</v>
      </c>
      <c r="J1116" s="5" t="s">
        <v>1364</v>
      </c>
      <c r="K1116" s="9">
        <v>1.1000000000000001</v>
      </c>
      <c r="L1116" s="9">
        <v>1.1000000000000001</v>
      </c>
      <c r="N1116" s="10" t="s">
        <v>2418</v>
      </c>
    </row>
    <row r="1117" spans="1:23" x14ac:dyDescent="0.2">
      <c r="A1117" s="5">
        <v>17</v>
      </c>
      <c r="C1117" s="7" t="s">
        <v>31</v>
      </c>
      <c r="D1117" s="7">
        <v>159900</v>
      </c>
      <c r="E1117" s="5" t="s">
        <v>859</v>
      </c>
      <c r="H1117" s="8" t="s">
        <v>2394</v>
      </c>
      <c r="I1117" s="5">
        <v>2023</v>
      </c>
      <c r="K1117" s="9">
        <v>2</v>
      </c>
      <c r="L1117" s="9">
        <v>15</v>
      </c>
      <c r="N1117" s="10" t="s">
        <v>195</v>
      </c>
      <c r="T1117" s="9">
        <v>0.33</v>
      </c>
      <c r="U1117" s="9">
        <v>1.81</v>
      </c>
      <c r="W1117" s="5" t="s">
        <v>196</v>
      </c>
    </row>
    <row r="1118" spans="1:23" x14ac:dyDescent="0.2">
      <c r="A1118" s="5">
        <v>15</v>
      </c>
      <c r="B1118" s="6">
        <v>102</v>
      </c>
      <c r="C1118" s="7" t="s">
        <v>31</v>
      </c>
      <c r="D1118" s="7">
        <v>173900</v>
      </c>
      <c r="E1118" s="5" t="s">
        <v>790</v>
      </c>
      <c r="H1118" s="8" t="s">
        <v>2394</v>
      </c>
      <c r="I1118" s="5">
        <v>2023</v>
      </c>
      <c r="K1118" s="9">
        <v>400</v>
      </c>
      <c r="L1118" s="9">
        <v>1500</v>
      </c>
      <c r="N1118" s="10" t="s">
        <v>241</v>
      </c>
      <c r="T1118" s="9">
        <v>0.12</v>
      </c>
      <c r="U1118" s="9">
        <v>0.38</v>
      </c>
      <c r="W1118" s="5" t="s">
        <v>522</v>
      </c>
    </row>
    <row r="1119" spans="1:23" x14ac:dyDescent="0.2">
      <c r="A1119" s="5">
        <v>12</v>
      </c>
      <c r="B1119" s="6">
        <v>10</v>
      </c>
      <c r="C1119" s="7" t="s">
        <v>31</v>
      </c>
      <c r="D1119" s="7">
        <v>176100</v>
      </c>
      <c r="E1119" s="5" t="s">
        <v>634</v>
      </c>
      <c r="H1119" s="8" t="s">
        <v>2394</v>
      </c>
      <c r="I1119" s="5">
        <v>2023</v>
      </c>
      <c r="K1119" s="9">
        <v>2</v>
      </c>
      <c r="L1119" s="9">
        <v>15</v>
      </c>
      <c r="N1119" s="10" t="s">
        <v>195</v>
      </c>
      <c r="T1119" s="9">
        <v>0.13</v>
      </c>
      <c r="W1119" s="5" t="s">
        <v>196</v>
      </c>
    </row>
    <row r="1120" spans="1:23" x14ac:dyDescent="0.2">
      <c r="A1120" s="5">
        <v>3</v>
      </c>
      <c r="C1120" s="7" t="s">
        <v>31</v>
      </c>
      <c r="D1120" s="7">
        <v>176400</v>
      </c>
      <c r="E1120" s="5" t="s">
        <v>172</v>
      </c>
      <c r="H1120" s="8" t="s">
        <v>2394</v>
      </c>
      <c r="I1120" s="5">
        <v>2023</v>
      </c>
      <c r="K1120" s="9">
        <v>0.1</v>
      </c>
      <c r="L1120" s="9">
        <v>1</v>
      </c>
      <c r="N1120" s="10" t="s">
        <v>33</v>
      </c>
      <c r="O1120" s="13"/>
      <c r="P1120" s="13"/>
      <c r="Q1120" s="13"/>
      <c r="T1120" s="9">
        <v>0.25</v>
      </c>
      <c r="U1120" s="9">
        <v>1.7</v>
      </c>
      <c r="W1120" s="5" t="s">
        <v>34</v>
      </c>
    </row>
    <row r="1121" spans="1:23" x14ac:dyDescent="0.2">
      <c r="A1121" s="5">
        <v>6</v>
      </c>
      <c r="B1121" s="6">
        <v>101</v>
      </c>
      <c r="C1121" s="7" t="s">
        <v>31</v>
      </c>
      <c r="D1121" s="7">
        <v>184600</v>
      </c>
      <c r="E1121" s="5" t="s">
        <v>392</v>
      </c>
      <c r="H1121" s="14" t="s">
        <v>2394</v>
      </c>
      <c r="I1121" s="5">
        <v>2023</v>
      </c>
      <c r="K1121" s="9">
        <v>1</v>
      </c>
      <c r="L1121" s="9">
        <v>5</v>
      </c>
      <c r="N1121" s="10" t="s">
        <v>88</v>
      </c>
      <c r="T1121" s="9">
        <v>0.33</v>
      </c>
      <c r="U1121" s="9">
        <v>0.06</v>
      </c>
      <c r="W1121" s="5" t="s">
        <v>34</v>
      </c>
    </row>
    <row r="1122" spans="1:23" x14ac:dyDescent="0.2">
      <c r="A1122" s="5">
        <v>7</v>
      </c>
      <c r="B1122" s="6">
        <v>101</v>
      </c>
      <c r="C1122" s="7" t="s">
        <v>31</v>
      </c>
      <c r="D1122" s="7">
        <v>187900</v>
      </c>
      <c r="E1122" s="5" t="s">
        <v>449</v>
      </c>
      <c r="H1122" s="8" t="s">
        <v>2394</v>
      </c>
      <c r="I1122" s="5">
        <v>2023</v>
      </c>
      <c r="K1122" s="9">
        <v>1</v>
      </c>
      <c r="L1122" s="9">
        <v>5</v>
      </c>
      <c r="N1122" s="10" t="s">
        <v>88</v>
      </c>
      <c r="T1122" s="9">
        <v>0.51</v>
      </c>
      <c r="U1122" s="9">
        <v>4.21</v>
      </c>
      <c r="W1122" s="5" t="s">
        <v>34</v>
      </c>
    </row>
    <row r="1123" spans="1:23" x14ac:dyDescent="0.2">
      <c r="A1123" s="5">
        <v>7</v>
      </c>
      <c r="B1123" s="6">
        <v>101</v>
      </c>
      <c r="C1123" s="7" t="s">
        <v>31</v>
      </c>
      <c r="D1123" s="7">
        <v>189600</v>
      </c>
      <c r="E1123" s="5" t="s">
        <v>450</v>
      </c>
      <c r="H1123" s="8" t="s">
        <v>2394</v>
      </c>
      <c r="I1123" s="5">
        <v>2023</v>
      </c>
      <c r="K1123" s="9">
        <v>10</v>
      </c>
      <c r="L1123" s="9">
        <v>500</v>
      </c>
      <c r="N1123" s="10" t="s">
        <v>112</v>
      </c>
      <c r="T1123" s="9">
        <v>0.36</v>
      </c>
      <c r="U1123" s="9">
        <v>1.1299999999999999</v>
      </c>
      <c r="W1123" s="5" t="s">
        <v>412</v>
      </c>
    </row>
    <row r="1124" spans="1:23" x14ac:dyDescent="0.2">
      <c r="A1124" s="5">
        <v>7</v>
      </c>
      <c r="B1124" s="6">
        <v>101</v>
      </c>
      <c r="C1124" s="7" t="s">
        <v>31</v>
      </c>
      <c r="D1124" s="7">
        <v>189600</v>
      </c>
      <c r="E1124" s="5" t="s">
        <v>450</v>
      </c>
      <c r="H1124" s="8" t="s">
        <v>2406</v>
      </c>
      <c r="I1124" s="5">
        <v>2019</v>
      </c>
      <c r="J1124" s="5" t="s">
        <v>1529</v>
      </c>
      <c r="K1124" s="9">
        <v>1242</v>
      </c>
      <c r="L1124" s="9">
        <v>1242</v>
      </c>
      <c r="U1124" s="9">
        <v>1.1599999999999999</v>
      </c>
      <c r="W1124" s="5" t="s">
        <v>2419</v>
      </c>
    </row>
    <row r="1125" spans="1:23" x14ac:dyDescent="0.2">
      <c r="A1125" s="5">
        <v>4</v>
      </c>
      <c r="C1125" s="7" t="s">
        <v>31</v>
      </c>
      <c r="D1125" s="7">
        <v>191500</v>
      </c>
      <c r="E1125" s="5" t="s">
        <v>240</v>
      </c>
      <c r="H1125" s="8" t="s">
        <v>2394</v>
      </c>
      <c r="I1125" s="5">
        <v>2023</v>
      </c>
      <c r="K1125" s="9">
        <v>400</v>
      </c>
      <c r="L1125" s="9">
        <v>1500</v>
      </c>
      <c r="N1125" s="10" t="s">
        <v>241</v>
      </c>
      <c r="O1125" s="13"/>
      <c r="P1125" s="13"/>
      <c r="Q1125" s="13"/>
      <c r="T1125" s="9">
        <v>0.74</v>
      </c>
      <c r="U1125" s="9">
        <v>1.3</v>
      </c>
      <c r="W1125" s="5" t="s">
        <v>242</v>
      </c>
    </row>
    <row r="1126" spans="1:23" x14ac:dyDescent="0.2">
      <c r="A1126" s="5">
        <v>4</v>
      </c>
      <c r="C1126" s="7" t="s">
        <v>31</v>
      </c>
      <c r="D1126" s="7">
        <v>193100</v>
      </c>
      <c r="E1126" s="5" t="s">
        <v>243</v>
      </c>
      <c r="H1126" s="8" t="s">
        <v>2394</v>
      </c>
      <c r="I1126" s="5">
        <v>2023</v>
      </c>
      <c r="O1126" s="13"/>
      <c r="P1126" s="13"/>
      <c r="Q1126" s="13"/>
      <c r="T1126" s="9">
        <v>0.35</v>
      </c>
      <c r="U1126" s="9">
        <v>2.2000000000000002</v>
      </c>
      <c r="W1126" s="5" t="s">
        <v>244</v>
      </c>
    </row>
    <row r="1127" spans="1:23" x14ac:dyDescent="0.2">
      <c r="A1127" s="5">
        <v>16</v>
      </c>
      <c r="B1127" s="6" t="s">
        <v>713</v>
      </c>
      <c r="C1127" s="7" t="s">
        <v>31</v>
      </c>
      <c r="D1127" s="7">
        <v>197900</v>
      </c>
      <c r="E1127" s="5" t="s">
        <v>831</v>
      </c>
      <c r="H1127" s="8" t="s">
        <v>2394</v>
      </c>
      <c r="I1127" s="5">
        <v>2023</v>
      </c>
      <c r="K1127" s="9">
        <v>2</v>
      </c>
      <c r="L1127" s="9">
        <v>15</v>
      </c>
      <c r="N1127" s="10" t="s">
        <v>195</v>
      </c>
      <c r="T1127" s="9">
        <v>0.11</v>
      </c>
      <c r="U1127" s="9">
        <v>3.3</v>
      </c>
      <c r="W1127" s="5" t="s">
        <v>196</v>
      </c>
    </row>
    <row r="1128" spans="1:23" x14ac:dyDescent="0.2">
      <c r="A1128" s="5">
        <v>2</v>
      </c>
      <c r="C1128" s="7" t="s">
        <v>31</v>
      </c>
      <c r="D1128" s="7">
        <v>205000</v>
      </c>
      <c r="E1128" s="5" t="s">
        <v>114</v>
      </c>
      <c r="H1128" s="8" t="s">
        <v>2406</v>
      </c>
      <c r="I1128" s="5">
        <v>2019</v>
      </c>
      <c r="J1128" s="5" t="s">
        <v>1529</v>
      </c>
      <c r="K1128" s="9">
        <v>75</v>
      </c>
      <c r="L1128" s="9">
        <v>75</v>
      </c>
      <c r="O1128" s="13"/>
      <c r="P1128" s="13"/>
      <c r="Q1128" s="13"/>
      <c r="U1128" s="9">
        <v>0.48</v>
      </c>
      <c r="W1128" s="5" t="s">
        <v>115</v>
      </c>
    </row>
    <row r="1129" spans="1:23" x14ac:dyDescent="0.2">
      <c r="A1129" s="5">
        <v>2</v>
      </c>
      <c r="C1129" s="7" t="s">
        <v>31</v>
      </c>
      <c r="D1129" s="7">
        <v>205000</v>
      </c>
      <c r="E1129" s="5" t="s">
        <v>114</v>
      </c>
      <c r="H1129" s="8" t="s">
        <v>2409</v>
      </c>
      <c r="I1129" s="5">
        <v>1996</v>
      </c>
      <c r="J1129" s="5" t="s">
        <v>1293</v>
      </c>
      <c r="K1129" s="9">
        <v>75</v>
      </c>
      <c r="L1129" s="9">
        <v>75</v>
      </c>
      <c r="O1129" s="13"/>
      <c r="P1129" s="13"/>
      <c r="Q1129" s="13"/>
    </row>
    <row r="1130" spans="1:23" x14ac:dyDescent="0.2">
      <c r="A1130" s="5">
        <v>8</v>
      </c>
      <c r="B1130" s="6">
        <v>101</v>
      </c>
      <c r="C1130" s="7" t="s">
        <v>31</v>
      </c>
      <c r="D1130" s="7">
        <v>208800</v>
      </c>
      <c r="E1130" s="5" t="s">
        <v>469</v>
      </c>
      <c r="H1130" s="8" t="s">
        <v>2394</v>
      </c>
      <c r="I1130" s="5">
        <v>2023</v>
      </c>
      <c r="K1130" s="9">
        <v>1</v>
      </c>
      <c r="L1130" s="9">
        <v>5</v>
      </c>
      <c r="N1130" s="10" t="s">
        <v>88</v>
      </c>
      <c r="T1130" s="9">
        <v>4.3</v>
      </c>
      <c r="U1130" s="9">
        <v>3.35</v>
      </c>
      <c r="W1130" s="5" t="s">
        <v>34</v>
      </c>
    </row>
    <row r="1131" spans="1:23" x14ac:dyDescent="0.2">
      <c r="A1131" s="5">
        <v>20</v>
      </c>
      <c r="C1131" s="7" t="s">
        <v>31</v>
      </c>
      <c r="D1131" s="7">
        <v>234600</v>
      </c>
      <c r="E1131" s="5" t="s">
        <v>969</v>
      </c>
      <c r="H1131" s="8" t="s">
        <v>2394</v>
      </c>
      <c r="I1131" s="5">
        <v>2023</v>
      </c>
      <c r="K1131" s="9">
        <v>40</v>
      </c>
      <c r="L1131" s="9">
        <v>150</v>
      </c>
      <c r="N1131" s="10" t="s">
        <v>711</v>
      </c>
      <c r="T1131" s="9">
        <v>0.15</v>
      </c>
      <c r="U1131" s="9">
        <v>0.12</v>
      </c>
      <c r="W1131" s="5" t="s">
        <v>412</v>
      </c>
    </row>
    <row r="1132" spans="1:23" x14ac:dyDescent="0.2">
      <c r="A1132" s="5">
        <v>20</v>
      </c>
      <c r="C1132" s="7" t="s">
        <v>31</v>
      </c>
      <c r="D1132" s="7">
        <v>240700</v>
      </c>
      <c r="E1132" s="5" t="s">
        <v>970</v>
      </c>
      <c r="H1132" s="8" t="s">
        <v>2394</v>
      </c>
      <c r="I1132" s="5">
        <v>2023</v>
      </c>
      <c r="K1132" s="9">
        <v>0.1</v>
      </c>
      <c r="L1132" s="9">
        <v>1</v>
      </c>
      <c r="N1132" s="10" t="s">
        <v>33</v>
      </c>
      <c r="T1132" s="9">
        <v>0.23</v>
      </c>
      <c r="U1132" s="9">
        <v>2.0099999999999998</v>
      </c>
      <c r="W1132" s="5" t="s">
        <v>34</v>
      </c>
    </row>
    <row r="1133" spans="1:23" x14ac:dyDescent="0.2">
      <c r="A1133" s="5">
        <v>19</v>
      </c>
      <c r="C1133" s="7" t="s">
        <v>31</v>
      </c>
      <c r="D1133" s="7">
        <v>241900</v>
      </c>
      <c r="E1133" s="5" t="s">
        <v>2420</v>
      </c>
      <c r="H1133" s="5" t="s">
        <v>1470</v>
      </c>
    </row>
    <row r="1134" spans="1:23" x14ac:dyDescent="0.2">
      <c r="A1134" s="5">
        <v>19</v>
      </c>
      <c r="B1134" s="6" t="s">
        <v>917</v>
      </c>
      <c r="C1134" s="7" t="s">
        <v>31</v>
      </c>
      <c r="D1134" s="7">
        <v>249900</v>
      </c>
      <c r="E1134" s="5" t="s">
        <v>916</v>
      </c>
      <c r="H1134" s="8" t="s">
        <v>2394</v>
      </c>
      <c r="I1134" s="5">
        <v>2023</v>
      </c>
      <c r="K1134" s="9">
        <v>10</v>
      </c>
      <c r="L1134" s="9">
        <v>500</v>
      </c>
      <c r="N1134" s="10" t="s">
        <v>112</v>
      </c>
      <c r="T1134" s="9">
        <v>0.44</v>
      </c>
      <c r="W1134" s="5" t="s">
        <v>412</v>
      </c>
    </row>
    <row r="1135" spans="1:23" x14ac:dyDescent="0.2">
      <c r="A1135" s="5">
        <v>19</v>
      </c>
      <c r="B1135" s="6" t="s">
        <v>917</v>
      </c>
      <c r="C1135" s="7" t="s">
        <v>31</v>
      </c>
      <c r="D1135" s="7">
        <v>249900</v>
      </c>
      <c r="E1135" s="5" t="s">
        <v>916</v>
      </c>
      <c r="H1135" s="8" t="s">
        <v>2421</v>
      </c>
      <c r="I1135" s="5">
        <v>1980</v>
      </c>
      <c r="J1135" s="5" t="s">
        <v>1529</v>
      </c>
      <c r="K1135" s="9">
        <v>5</v>
      </c>
      <c r="L1135" s="9">
        <v>5</v>
      </c>
    </row>
    <row r="1136" spans="1:23" x14ac:dyDescent="0.2">
      <c r="A1136" s="5">
        <v>9</v>
      </c>
      <c r="B1136" s="6">
        <v>6.101</v>
      </c>
      <c r="C1136" s="7" t="s">
        <v>31</v>
      </c>
      <c r="D1136" s="7">
        <v>258800</v>
      </c>
      <c r="E1136" s="5" t="s">
        <v>521</v>
      </c>
      <c r="H1136" s="8" t="s">
        <v>2394</v>
      </c>
      <c r="I1136" s="5">
        <v>2023</v>
      </c>
      <c r="K1136" s="9">
        <v>400</v>
      </c>
      <c r="L1136" s="9">
        <v>1500</v>
      </c>
      <c r="N1136" s="10" t="s">
        <v>241</v>
      </c>
      <c r="T1136" s="9">
        <v>0.25</v>
      </c>
      <c r="U1136" s="9">
        <v>2.69</v>
      </c>
      <c r="W1136" s="5" t="s">
        <v>522</v>
      </c>
    </row>
    <row r="1137" spans="1:23" x14ac:dyDescent="0.2">
      <c r="A1137" s="5">
        <v>18</v>
      </c>
      <c r="C1137" s="7" t="s">
        <v>31</v>
      </c>
      <c r="D1137" s="7">
        <v>263600</v>
      </c>
      <c r="E1137" s="5" t="s">
        <v>892</v>
      </c>
      <c r="H1137" s="8" t="s">
        <v>2394</v>
      </c>
      <c r="I1137" s="5">
        <v>2023</v>
      </c>
      <c r="K1137" s="9">
        <v>1</v>
      </c>
      <c r="L1137" s="9">
        <v>5</v>
      </c>
      <c r="N1137" s="10" t="s">
        <v>88</v>
      </c>
      <c r="T1137" s="9">
        <v>1.2</v>
      </c>
      <c r="W1137" s="5" t="s">
        <v>34</v>
      </c>
    </row>
    <row r="1138" spans="1:23" x14ac:dyDescent="0.2">
      <c r="A1138" s="5">
        <v>19</v>
      </c>
      <c r="C1138" s="7" t="s">
        <v>31</v>
      </c>
      <c r="D1138" s="7">
        <v>263700</v>
      </c>
      <c r="E1138" s="5" t="s">
        <v>919</v>
      </c>
      <c r="H1138" s="8" t="s">
        <v>2394</v>
      </c>
      <c r="I1138" s="5">
        <v>2023</v>
      </c>
      <c r="K1138" s="9">
        <v>2</v>
      </c>
      <c r="L1138" s="9">
        <v>15</v>
      </c>
      <c r="N1138" s="10" t="s">
        <v>195</v>
      </c>
      <c r="T1138" s="9">
        <v>0.09</v>
      </c>
      <c r="U1138" s="9">
        <v>0.01</v>
      </c>
      <c r="W1138" s="5" t="s">
        <v>412</v>
      </c>
    </row>
    <row r="1139" spans="1:23" x14ac:dyDescent="0.2">
      <c r="A1139" s="5">
        <v>7</v>
      </c>
      <c r="B1139" s="6">
        <v>101</v>
      </c>
      <c r="C1139" s="7" t="s">
        <v>31</v>
      </c>
      <c r="D1139" s="7">
        <v>266800</v>
      </c>
      <c r="E1139" s="5" t="s">
        <v>455</v>
      </c>
      <c r="H1139" s="8" t="s">
        <v>2394</v>
      </c>
      <c r="I1139" s="5">
        <v>2023</v>
      </c>
      <c r="K1139" s="9">
        <v>1</v>
      </c>
      <c r="L1139" s="9">
        <v>5</v>
      </c>
      <c r="N1139" s="10" t="s">
        <v>88</v>
      </c>
      <c r="T1139" s="9">
        <v>0.51</v>
      </c>
      <c r="U1139" s="9">
        <v>0.3</v>
      </c>
      <c r="W1139" s="5" t="s">
        <v>34</v>
      </c>
    </row>
    <row r="1140" spans="1:23" x14ac:dyDescent="0.2">
      <c r="A1140" s="5">
        <v>2</v>
      </c>
      <c r="B1140" s="6">
        <v>101</v>
      </c>
      <c r="C1140" s="7" t="s">
        <v>31</v>
      </c>
      <c r="D1140" s="7">
        <v>267500</v>
      </c>
      <c r="E1140" s="5" t="s">
        <v>123</v>
      </c>
      <c r="H1140" s="8" t="s">
        <v>2406</v>
      </c>
      <c r="I1140" s="5">
        <v>2019</v>
      </c>
      <c r="J1140" s="5" t="s">
        <v>1529</v>
      </c>
      <c r="K1140" s="9">
        <v>100</v>
      </c>
      <c r="L1140" s="9">
        <v>100</v>
      </c>
      <c r="O1140" s="13"/>
      <c r="P1140" s="13"/>
      <c r="Q1140" s="13"/>
      <c r="U1140" s="9">
        <v>0.06</v>
      </c>
      <c r="W1140" s="5" t="s">
        <v>115</v>
      </c>
    </row>
    <row r="1141" spans="1:23" x14ac:dyDescent="0.2">
      <c r="A1141" s="5">
        <v>2</v>
      </c>
      <c r="B1141" s="6">
        <v>101</v>
      </c>
      <c r="C1141" s="7" t="s">
        <v>31</v>
      </c>
      <c r="D1141" s="7">
        <v>267500</v>
      </c>
      <c r="E1141" s="5" t="s">
        <v>123</v>
      </c>
      <c r="H1141" s="8" t="s">
        <v>2394</v>
      </c>
      <c r="I1141" s="5">
        <v>2023</v>
      </c>
      <c r="K1141" s="9">
        <v>10</v>
      </c>
      <c r="L1141" s="9">
        <v>500</v>
      </c>
      <c r="N1141" s="10" t="s">
        <v>112</v>
      </c>
      <c r="O1141" s="13"/>
      <c r="P1141" s="13"/>
      <c r="Q1141" s="13"/>
      <c r="T1141" s="9">
        <v>1.8</v>
      </c>
      <c r="U1141" s="9">
        <v>0.1</v>
      </c>
      <c r="W1141" s="5" t="s">
        <v>412</v>
      </c>
    </row>
    <row r="1142" spans="1:23" x14ac:dyDescent="0.2">
      <c r="A1142" s="5">
        <v>2</v>
      </c>
      <c r="B1142" s="6">
        <v>101</v>
      </c>
      <c r="C1142" s="7" t="s">
        <v>31</v>
      </c>
      <c r="D1142" s="7">
        <v>267500</v>
      </c>
      <c r="E1142" s="5" t="s">
        <v>123</v>
      </c>
      <c r="H1142" s="8" t="s">
        <v>2422</v>
      </c>
      <c r="I1142" s="5">
        <v>2017</v>
      </c>
      <c r="J1142" s="5" t="s">
        <v>1293</v>
      </c>
      <c r="K1142" s="9">
        <v>10</v>
      </c>
      <c r="L1142" s="9">
        <v>100</v>
      </c>
      <c r="M1142" s="9">
        <v>10</v>
      </c>
      <c r="N1142" s="10" t="s">
        <v>2423</v>
      </c>
      <c r="O1142" s="13"/>
      <c r="P1142" s="13"/>
      <c r="Q1142" s="13"/>
    </row>
    <row r="1143" spans="1:23" x14ac:dyDescent="0.2">
      <c r="A1143" s="5">
        <v>2</v>
      </c>
      <c r="B1143" s="6">
        <v>101</v>
      </c>
      <c r="C1143" s="7" t="s">
        <v>31</v>
      </c>
      <c r="D1143" s="7">
        <v>267500</v>
      </c>
      <c r="E1143" s="5" t="s">
        <v>123</v>
      </c>
      <c r="H1143" s="8" t="s">
        <v>2424</v>
      </c>
      <c r="I1143" s="5">
        <v>1996</v>
      </c>
      <c r="J1143" s="5" t="s">
        <v>1293</v>
      </c>
      <c r="K1143" s="9">
        <v>100</v>
      </c>
      <c r="L1143" s="9">
        <v>100</v>
      </c>
      <c r="O1143" s="13"/>
      <c r="P1143" s="13"/>
      <c r="Q1143" s="13"/>
    </row>
    <row r="1144" spans="1:23" x14ac:dyDescent="0.2">
      <c r="A1144" s="5">
        <v>5</v>
      </c>
      <c r="B1144" s="6">
        <v>4.101</v>
      </c>
      <c r="C1144" s="7" t="s">
        <v>31</v>
      </c>
      <c r="D1144" s="7">
        <v>267800</v>
      </c>
      <c r="E1144" s="5" t="s">
        <v>332</v>
      </c>
      <c r="H1144" s="14" t="s">
        <v>2425</v>
      </c>
      <c r="I1144" s="5">
        <v>2017</v>
      </c>
      <c r="J1144" s="5" t="s">
        <v>1460</v>
      </c>
      <c r="W1144" s="5" t="s">
        <v>2426</v>
      </c>
    </row>
    <row r="1145" spans="1:23" x14ac:dyDescent="0.2">
      <c r="A1145" s="5">
        <v>5</v>
      </c>
      <c r="B1145" s="6">
        <v>4.101</v>
      </c>
      <c r="C1145" s="7" t="s">
        <v>31</v>
      </c>
      <c r="D1145" s="7">
        <v>267800</v>
      </c>
      <c r="E1145" s="5" t="s">
        <v>332</v>
      </c>
      <c r="H1145" s="8" t="s">
        <v>2394</v>
      </c>
      <c r="I1145" s="5">
        <v>2023</v>
      </c>
      <c r="K1145" s="9">
        <v>400</v>
      </c>
      <c r="L1145" s="9">
        <v>1500</v>
      </c>
      <c r="N1145" s="10" t="s">
        <v>241</v>
      </c>
      <c r="T1145" s="9">
        <v>1.2</v>
      </c>
      <c r="U1145" s="9">
        <v>1.2</v>
      </c>
      <c r="W1145" s="5" t="s">
        <v>242</v>
      </c>
    </row>
    <row r="1146" spans="1:23" x14ac:dyDescent="0.2">
      <c r="A1146" s="5">
        <v>5</v>
      </c>
      <c r="B1146" s="6">
        <v>4.101</v>
      </c>
      <c r="C1146" s="7" t="s">
        <v>31</v>
      </c>
      <c r="D1146" s="7">
        <v>267800</v>
      </c>
      <c r="E1146" s="5" t="s">
        <v>332</v>
      </c>
      <c r="H1146" s="14" t="s">
        <v>2427</v>
      </c>
      <c r="I1146" s="5">
        <v>2006</v>
      </c>
      <c r="J1146" s="5" t="s">
        <v>1460</v>
      </c>
      <c r="W1146" s="5" t="s">
        <v>2428</v>
      </c>
    </row>
    <row r="1147" spans="1:23" x14ac:dyDescent="0.2">
      <c r="A1147" s="5">
        <v>4</v>
      </c>
      <c r="B1147" s="6">
        <v>1.2</v>
      </c>
      <c r="C1147" s="7" t="s">
        <v>31</v>
      </c>
      <c r="D1147" s="7">
        <v>269900</v>
      </c>
      <c r="E1147" s="5" t="s">
        <v>249</v>
      </c>
      <c r="H1147" s="8" t="s">
        <v>2394</v>
      </c>
      <c r="I1147" s="5">
        <v>2023</v>
      </c>
      <c r="K1147" s="9">
        <v>1</v>
      </c>
      <c r="L1147" s="9">
        <v>5</v>
      </c>
      <c r="N1147" s="10" t="s">
        <v>88</v>
      </c>
      <c r="O1147" s="13"/>
      <c r="P1147" s="13"/>
      <c r="Q1147" s="13"/>
      <c r="T1147" s="9">
        <v>0.39</v>
      </c>
      <c r="U1147" s="9">
        <v>0.2</v>
      </c>
      <c r="W1147" s="5" t="s">
        <v>34</v>
      </c>
    </row>
    <row r="1148" spans="1:23" x14ac:dyDescent="0.2">
      <c r="A1148" s="5">
        <v>10</v>
      </c>
      <c r="B1148" s="6">
        <v>3</v>
      </c>
      <c r="C1148" s="7" t="s">
        <v>31</v>
      </c>
      <c r="D1148" s="7">
        <v>291100</v>
      </c>
      <c r="E1148" s="5" t="s">
        <v>571</v>
      </c>
      <c r="H1148" s="8" t="s">
        <v>2394</v>
      </c>
      <c r="I1148" s="5">
        <v>2023</v>
      </c>
      <c r="K1148" s="9">
        <v>1</v>
      </c>
      <c r="L1148" s="9">
        <v>5</v>
      </c>
      <c r="N1148" s="10" t="s">
        <v>88</v>
      </c>
      <c r="T1148" s="9">
        <v>0.48</v>
      </c>
      <c r="U1148" s="9">
        <v>0.11</v>
      </c>
      <c r="W1148" s="5" t="s">
        <v>34</v>
      </c>
    </row>
    <row r="1149" spans="1:23" x14ac:dyDescent="0.2">
      <c r="A1149" s="5">
        <v>21</v>
      </c>
      <c r="C1149" s="7" t="s">
        <v>31</v>
      </c>
      <c r="D1149" s="7">
        <v>296100</v>
      </c>
      <c r="E1149" s="5" t="s">
        <v>1008</v>
      </c>
      <c r="H1149" s="8" t="s">
        <v>2394</v>
      </c>
      <c r="I1149" s="5">
        <v>2023</v>
      </c>
      <c r="K1149" s="9">
        <v>0.1</v>
      </c>
      <c r="L1149" s="9">
        <v>1</v>
      </c>
      <c r="N1149" s="10" t="s">
        <v>33</v>
      </c>
      <c r="T1149" s="9">
        <v>0.03</v>
      </c>
      <c r="W1149" s="5" t="s">
        <v>34</v>
      </c>
    </row>
    <row r="1150" spans="1:23" x14ac:dyDescent="0.2">
      <c r="A1150" s="5">
        <v>15</v>
      </c>
      <c r="B1150" s="6">
        <v>102</v>
      </c>
      <c r="C1150" s="7" t="s">
        <v>31</v>
      </c>
      <c r="D1150" s="7">
        <v>296900</v>
      </c>
      <c r="E1150" s="5" t="s">
        <v>800</v>
      </c>
      <c r="H1150" s="8" t="s">
        <v>2394</v>
      </c>
      <c r="I1150" s="5">
        <v>2023</v>
      </c>
      <c r="K1150" s="9">
        <v>1</v>
      </c>
      <c r="L1150" s="9">
        <v>5</v>
      </c>
      <c r="N1150" s="10" t="s">
        <v>88</v>
      </c>
      <c r="T1150" s="9">
        <v>0.72</v>
      </c>
      <c r="U1150" s="9">
        <v>4.88</v>
      </c>
      <c r="W1150" s="5" t="s">
        <v>34</v>
      </c>
    </row>
    <row r="1151" spans="1:23" x14ac:dyDescent="0.2">
      <c r="A1151" s="5">
        <v>17</v>
      </c>
      <c r="B1151" s="6" t="s">
        <v>628</v>
      </c>
      <c r="C1151" s="7" t="s">
        <v>31</v>
      </c>
      <c r="D1151" s="7">
        <v>300500</v>
      </c>
      <c r="E1151" s="5" t="s">
        <v>2429</v>
      </c>
      <c r="H1151" s="5" t="s">
        <v>1470</v>
      </c>
    </row>
    <row r="1152" spans="1:23" x14ac:dyDescent="0.2">
      <c r="A1152" s="5">
        <v>4</v>
      </c>
      <c r="B1152" s="6">
        <v>5.101</v>
      </c>
      <c r="C1152" s="7" t="s">
        <v>31</v>
      </c>
      <c r="D1152" s="7">
        <v>319200</v>
      </c>
      <c r="E1152" s="5" t="s">
        <v>255</v>
      </c>
      <c r="H1152" s="8" t="s">
        <v>2394</v>
      </c>
      <c r="I1152" s="5">
        <v>2023</v>
      </c>
      <c r="O1152" s="13"/>
      <c r="P1152" s="13"/>
      <c r="Q1152" s="13"/>
      <c r="T1152" s="9">
        <v>0.67</v>
      </c>
      <c r="U1152" s="9">
        <v>5.7</v>
      </c>
      <c r="W1152" s="5" t="s">
        <v>244</v>
      </c>
    </row>
    <row r="1153" spans="1:23" x14ac:dyDescent="0.2">
      <c r="A1153" s="5">
        <v>22</v>
      </c>
      <c r="B1153" s="6" t="s">
        <v>95</v>
      </c>
      <c r="C1153" s="7" t="s">
        <v>31</v>
      </c>
      <c r="D1153" s="7">
        <v>324400</v>
      </c>
      <c r="E1153" s="5" t="s">
        <v>1042</v>
      </c>
      <c r="H1153" s="8" t="s">
        <v>2394</v>
      </c>
      <c r="I1153" s="5">
        <v>2023</v>
      </c>
      <c r="K1153" s="9">
        <v>2</v>
      </c>
      <c r="L1153" s="9">
        <v>15</v>
      </c>
      <c r="N1153" s="10" t="s">
        <v>195</v>
      </c>
      <c r="T1153" s="9">
        <v>0.52</v>
      </c>
      <c r="U1153" s="9">
        <v>0.24</v>
      </c>
      <c r="W1153" s="5" t="s">
        <v>196</v>
      </c>
    </row>
    <row r="1154" spans="1:23" x14ac:dyDescent="0.2">
      <c r="A1154" s="5">
        <v>14</v>
      </c>
      <c r="B1154" s="6">
        <v>102</v>
      </c>
      <c r="C1154" s="7" t="s">
        <v>31</v>
      </c>
      <c r="D1154" s="7">
        <v>325100</v>
      </c>
      <c r="E1154" s="5" t="s">
        <v>2430</v>
      </c>
      <c r="H1154" s="5" t="s">
        <v>1470</v>
      </c>
    </row>
    <row r="1155" spans="1:23" x14ac:dyDescent="0.2">
      <c r="A1155" s="5">
        <v>14</v>
      </c>
      <c r="B1155" s="6">
        <v>16.102</v>
      </c>
      <c r="C1155" s="7" t="s">
        <v>31</v>
      </c>
      <c r="D1155" s="7">
        <v>327200</v>
      </c>
      <c r="E1155" s="5" t="s">
        <v>761</v>
      </c>
      <c r="H1155" s="8" t="s">
        <v>2394</v>
      </c>
      <c r="I1155" s="5">
        <v>2023</v>
      </c>
      <c r="K1155" s="9">
        <v>2</v>
      </c>
      <c r="L1155" s="9">
        <v>15</v>
      </c>
      <c r="N1155" s="10" t="s">
        <v>195</v>
      </c>
      <c r="T1155" s="9">
        <v>0.16</v>
      </c>
      <c r="U1155" s="9">
        <v>0.89</v>
      </c>
      <c r="W1155" s="5" t="s">
        <v>196</v>
      </c>
    </row>
    <row r="1156" spans="1:23" x14ac:dyDescent="0.2">
      <c r="A1156" s="5">
        <v>13</v>
      </c>
      <c r="C1156" s="7" t="s">
        <v>31</v>
      </c>
      <c r="D1156" s="7">
        <v>329500</v>
      </c>
      <c r="E1156" s="5" t="s">
        <v>705</v>
      </c>
      <c r="H1156" s="8" t="s">
        <v>2394</v>
      </c>
      <c r="I1156" s="5">
        <v>2023</v>
      </c>
      <c r="K1156" s="9">
        <v>400</v>
      </c>
      <c r="L1156" s="9">
        <v>1500</v>
      </c>
      <c r="N1156" s="10" t="s">
        <v>241</v>
      </c>
      <c r="T1156" s="9">
        <v>7</v>
      </c>
      <c r="U1156" s="9">
        <v>83.8</v>
      </c>
      <c r="W1156" s="5" t="s">
        <v>522</v>
      </c>
    </row>
    <row r="1157" spans="1:23" x14ac:dyDescent="0.2">
      <c r="A1157" s="5">
        <v>13</v>
      </c>
      <c r="C1157" s="7" t="s">
        <v>31</v>
      </c>
      <c r="D1157" s="7">
        <v>329500</v>
      </c>
      <c r="E1157" s="5" t="s">
        <v>705</v>
      </c>
      <c r="H1157" s="8" t="s">
        <v>2431</v>
      </c>
      <c r="I1157" s="5">
        <v>2007</v>
      </c>
      <c r="J1157" s="5" t="s">
        <v>1305</v>
      </c>
      <c r="K1157" s="9">
        <v>548</v>
      </c>
      <c r="L1157" s="9">
        <v>990</v>
      </c>
    </row>
    <row r="1158" spans="1:23" x14ac:dyDescent="0.2">
      <c r="A1158" s="5">
        <v>17</v>
      </c>
      <c r="C1158" s="7" t="s">
        <v>31</v>
      </c>
      <c r="D1158" s="7">
        <v>332800</v>
      </c>
      <c r="E1158" s="5" t="s">
        <v>872</v>
      </c>
      <c r="H1158" s="8" t="s">
        <v>2394</v>
      </c>
      <c r="I1158" s="5">
        <v>2023</v>
      </c>
      <c r="K1158" s="9">
        <v>2</v>
      </c>
      <c r="L1158" s="9">
        <v>15</v>
      </c>
      <c r="N1158" s="10" t="s">
        <v>195</v>
      </c>
      <c r="T1158" s="9">
        <v>0.25</v>
      </c>
      <c r="U1158" s="9">
        <v>7.03</v>
      </c>
      <c r="W1158" s="5" t="s">
        <v>196</v>
      </c>
    </row>
    <row r="1159" spans="1:23" x14ac:dyDescent="0.2">
      <c r="A1159" s="5">
        <v>8</v>
      </c>
      <c r="B1159" s="6">
        <v>101</v>
      </c>
      <c r="C1159" s="7" t="s">
        <v>31</v>
      </c>
      <c r="D1159" s="7">
        <v>337300</v>
      </c>
      <c r="E1159" s="5" t="s">
        <v>487</v>
      </c>
      <c r="H1159" s="8" t="s">
        <v>2394</v>
      </c>
      <c r="I1159" s="5">
        <v>2023</v>
      </c>
      <c r="K1159" s="9">
        <v>1</v>
      </c>
      <c r="L1159" s="9">
        <v>5</v>
      </c>
      <c r="N1159" s="10" t="s">
        <v>88</v>
      </c>
      <c r="T1159" s="9">
        <v>0.33</v>
      </c>
      <c r="U1159" s="9">
        <v>1.85</v>
      </c>
      <c r="W1159" s="5" t="s">
        <v>34</v>
      </c>
    </row>
    <row r="1160" spans="1:23" x14ac:dyDescent="0.2">
      <c r="A1160" s="5">
        <v>7</v>
      </c>
      <c r="B1160" s="6">
        <v>101</v>
      </c>
      <c r="C1160" s="7" t="s">
        <v>31</v>
      </c>
      <c r="D1160" s="7">
        <v>338400</v>
      </c>
      <c r="E1160" s="5" t="s">
        <v>456</v>
      </c>
      <c r="H1160" s="8" t="s">
        <v>2394</v>
      </c>
      <c r="I1160" s="5">
        <v>2023</v>
      </c>
      <c r="K1160" s="9">
        <v>0.1</v>
      </c>
      <c r="L1160" s="9">
        <v>1</v>
      </c>
      <c r="N1160" s="10" t="s">
        <v>33</v>
      </c>
      <c r="O1160" s="13"/>
      <c r="P1160" s="13"/>
      <c r="Q1160" s="13"/>
      <c r="T1160" s="9">
        <v>0.25</v>
      </c>
      <c r="U1160" s="9">
        <v>0.41</v>
      </c>
      <c r="W1160" s="5" t="s">
        <v>34</v>
      </c>
    </row>
    <row r="1161" spans="1:23" x14ac:dyDescent="0.2">
      <c r="A1161" s="5">
        <v>4</v>
      </c>
      <c r="B1161" s="6">
        <v>2</v>
      </c>
      <c r="C1161" s="7" t="s">
        <v>31</v>
      </c>
      <c r="D1161" s="7">
        <v>338500</v>
      </c>
      <c r="E1161" s="5" t="s">
        <v>264</v>
      </c>
      <c r="H1161" s="8" t="s">
        <v>2394</v>
      </c>
      <c r="I1161" s="5">
        <v>2023</v>
      </c>
      <c r="O1161" s="13"/>
      <c r="P1161" s="13"/>
      <c r="Q1161" s="13"/>
      <c r="T1161" s="9">
        <v>1.9</v>
      </c>
      <c r="U1161" s="9">
        <v>0.6</v>
      </c>
      <c r="W1161" s="5" t="s">
        <v>244</v>
      </c>
    </row>
    <row r="1162" spans="1:23" x14ac:dyDescent="0.2">
      <c r="A1162" s="5">
        <v>4</v>
      </c>
      <c r="B1162" s="6">
        <v>2</v>
      </c>
      <c r="C1162" s="7" t="s">
        <v>31</v>
      </c>
      <c r="D1162" s="7">
        <v>338500</v>
      </c>
      <c r="E1162" s="5" t="s">
        <v>264</v>
      </c>
      <c r="H1162" s="8" t="s">
        <v>2432</v>
      </c>
      <c r="I1162" s="5">
        <v>1974</v>
      </c>
      <c r="J1162" s="5" t="s">
        <v>1460</v>
      </c>
      <c r="K1162" s="9">
        <v>0.04</v>
      </c>
      <c r="L1162" s="9">
        <v>0.16</v>
      </c>
      <c r="N1162" s="10" t="s">
        <v>265</v>
      </c>
      <c r="O1162" s="13"/>
      <c r="P1162" s="13"/>
      <c r="Q1162" s="13"/>
    </row>
    <row r="1163" spans="1:23" x14ac:dyDescent="0.2">
      <c r="A1163" s="5">
        <v>20</v>
      </c>
      <c r="C1163" s="7" t="s">
        <v>31</v>
      </c>
      <c r="D1163" s="7">
        <v>341800</v>
      </c>
      <c r="E1163" s="5" t="s">
        <v>973</v>
      </c>
      <c r="H1163" s="8" t="s">
        <v>2394</v>
      </c>
      <c r="I1163" s="5">
        <v>2023</v>
      </c>
      <c r="K1163" s="9">
        <v>0.1</v>
      </c>
      <c r="L1163" s="9">
        <v>1</v>
      </c>
      <c r="N1163" s="10" t="s">
        <v>33</v>
      </c>
      <c r="T1163" s="9">
        <v>0.18</v>
      </c>
      <c r="U1163" s="9">
        <v>4.01</v>
      </c>
      <c r="W1163" s="5" t="s">
        <v>34</v>
      </c>
    </row>
    <row r="1164" spans="1:23" x14ac:dyDescent="0.2">
      <c r="A1164" s="5">
        <v>3</v>
      </c>
      <c r="C1164" s="7" t="s">
        <v>31</v>
      </c>
      <c r="D1164" s="7">
        <v>342900</v>
      </c>
      <c r="E1164" s="5" t="s">
        <v>194</v>
      </c>
      <c r="H1164" s="8" t="s">
        <v>2394</v>
      </c>
      <c r="I1164" s="5">
        <v>2023</v>
      </c>
      <c r="K1164" s="9">
        <v>2</v>
      </c>
      <c r="L1164" s="9">
        <v>15</v>
      </c>
      <c r="N1164" s="10" t="s">
        <v>195</v>
      </c>
      <c r="O1164" s="13"/>
      <c r="P1164" s="13"/>
      <c r="Q1164" s="13"/>
      <c r="T1164" s="9">
        <v>0.54</v>
      </c>
      <c r="U1164" s="9">
        <v>0.73</v>
      </c>
      <c r="W1164" s="5" t="s">
        <v>196</v>
      </c>
    </row>
    <row r="1165" spans="1:23" x14ac:dyDescent="0.2">
      <c r="A1165" s="5">
        <v>9</v>
      </c>
      <c r="B1165" s="6">
        <v>101</v>
      </c>
      <c r="C1165" s="7" t="s">
        <v>31</v>
      </c>
      <c r="D1165" s="7">
        <v>345800</v>
      </c>
      <c r="E1165" s="5" t="s">
        <v>525</v>
      </c>
      <c r="H1165" s="8" t="s">
        <v>2394</v>
      </c>
      <c r="I1165" s="5">
        <v>2023</v>
      </c>
      <c r="K1165" s="9">
        <v>400</v>
      </c>
      <c r="L1165" s="9">
        <v>1500</v>
      </c>
      <c r="N1165" s="10" t="s">
        <v>241</v>
      </c>
      <c r="T1165" s="9">
        <v>0.28000000000000003</v>
      </c>
      <c r="U1165" s="9">
        <v>0.43</v>
      </c>
      <c r="W1165" s="5" t="s">
        <v>526</v>
      </c>
    </row>
    <row r="1166" spans="1:23" x14ac:dyDescent="0.2">
      <c r="A1166" s="5">
        <v>13</v>
      </c>
      <c r="C1166" s="7" t="s">
        <v>31</v>
      </c>
      <c r="D1166" s="7">
        <v>349900</v>
      </c>
      <c r="E1166" s="5" t="s">
        <v>707</v>
      </c>
      <c r="H1166" s="8" t="s">
        <v>2394</v>
      </c>
      <c r="I1166" s="5">
        <v>2023</v>
      </c>
      <c r="K1166" s="9">
        <v>400</v>
      </c>
      <c r="L1166" s="9">
        <v>1500</v>
      </c>
      <c r="N1166" s="10" t="s">
        <v>241</v>
      </c>
      <c r="T1166" s="9">
        <v>1.8</v>
      </c>
      <c r="U1166" s="9">
        <v>230.82</v>
      </c>
      <c r="W1166" s="5" t="s">
        <v>522</v>
      </c>
    </row>
    <row r="1167" spans="1:23" x14ac:dyDescent="0.2">
      <c r="A1167" s="5">
        <v>6</v>
      </c>
      <c r="B1167" s="6">
        <v>9.1010000000000009</v>
      </c>
      <c r="C1167" s="7" t="s">
        <v>31</v>
      </c>
      <c r="D1167" s="7">
        <v>363200</v>
      </c>
      <c r="E1167" s="5" t="s">
        <v>410</v>
      </c>
      <c r="H1167" s="14" t="s">
        <v>2394</v>
      </c>
      <c r="I1167" s="5">
        <v>2023</v>
      </c>
      <c r="K1167" s="9">
        <v>10</v>
      </c>
      <c r="L1167" s="9">
        <v>500</v>
      </c>
      <c r="N1167" s="10" t="s">
        <v>112</v>
      </c>
      <c r="T1167" s="9">
        <v>2.1</v>
      </c>
      <c r="U1167" s="9">
        <v>7.0000000000000007E-2</v>
      </c>
      <c r="W1167" s="5" t="s">
        <v>412</v>
      </c>
    </row>
    <row r="1168" spans="1:23" x14ac:dyDescent="0.2">
      <c r="A1168" s="5">
        <v>6</v>
      </c>
      <c r="B1168" s="6">
        <v>9.1010000000000009</v>
      </c>
      <c r="C1168" s="7" t="s">
        <v>31</v>
      </c>
      <c r="D1168" s="7">
        <v>363200</v>
      </c>
      <c r="E1168" s="5" t="s">
        <v>410</v>
      </c>
      <c r="H1168" s="8" t="s">
        <v>2424</v>
      </c>
      <c r="I1168" s="5">
        <v>1996</v>
      </c>
      <c r="J1168" s="5" t="s">
        <v>1293</v>
      </c>
      <c r="K1168" s="9">
        <v>100</v>
      </c>
      <c r="L1168" s="9">
        <v>100</v>
      </c>
    </row>
    <row r="1169" spans="1:23" x14ac:dyDescent="0.2">
      <c r="A1169" s="5">
        <v>8</v>
      </c>
      <c r="B1169" s="6">
        <v>101</v>
      </c>
      <c r="C1169" s="7" t="s">
        <v>31</v>
      </c>
      <c r="D1169" s="7">
        <v>366400</v>
      </c>
      <c r="E1169" s="5" t="s">
        <v>488</v>
      </c>
      <c r="H1169" s="8" t="s">
        <v>2424</v>
      </c>
      <c r="I1169" s="5">
        <v>1996</v>
      </c>
      <c r="J1169" s="5" t="s">
        <v>1293</v>
      </c>
      <c r="K1169" s="9">
        <v>100</v>
      </c>
      <c r="L1169" s="9">
        <v>100</v>
      </c>
    </row>
    <row r="1170" spans="1:23" x14ac:dyDescent="0.2">
      <c r="A1170" s="5">
        <v>8</v>
      </c>
      <c r="B1170" s="6">
        <v>101</v>
      </c>
      <c r="C1170" s="7" t="s">
        <v>31</v>
      </c>
      <c r="D1170" s="7">
        <v>366400</v>
      </c>
      <c r="E1170" s="5" t="s">
        <v>488</v>
      </c>
      <c r="H1170" s="8" t="s">
        <v>2394</v>
      </c>
      <c r="I1170" s="5">
        <v>2023</v>
      </c>
      <c r="K1170" s="9">
        <v>10</v>
      </c>
      <c r="L1170" s="9">
        <v>500</v>
      </c>
      <c r="N1170" s="10" t="s">
        <v>112</v>
      </c>
      <c r="T1170" s="9">
        <v>5</v>
      </c>
      <c r="U1170" s="9">
        <v>0.02</v>
      </c>
      <c r="W1170" s="5" t="s">
        <v>412</v>
      </c>
    </row>
    <row r="1171" spans="1:23" x14ac:dyDescent="0.2">
      <c r="A1171" s="5">
        <v>14</v>
      </c>
      <c r="B1171" s="6">
        <v>102</v>
      </c>
      <c r="C1171" s="7" t="s">
        <v>31</v>
      </c>
      <c r="D1171" s="7">
        <v>367600</v>
      </c>
      <c r="E1171" s="5" t="s">
        <v>766</v>
      </c>
      <c r="H1171" s="8" t="s">
        <v>2394</v>
      </c>
      <c r="I1171" s="5">
        <v>2023</v>
      </c>
      <c r="K1171" s="9">
        <v>1</v>
      </c>
      <c r="L1171" s="9">
        <v>5</v>
      </c>
      <c r="N1171" s="10" t="s">
        <v>88</v>
      </c>
      <c r="T1171" s="9">
        <v>0.57999999999999996</v>
      </c>
      <c r="U1171" s="9">
        <v>2.11</v>
      </c>
      <c r="W1171" s="5" t="s">
        <v>34</v>
      </c>
    </row>
    <row r="1172" spans="1:23" x14ac:dyDescent="0.2">
      <c r="A1172" s="5">
        <v>6</v>
      </c>
      <c r="B1172" s="6">
        <v>7.101</v>
      </c>
      <c r="C1172" s="7" t="s">
        <v>31</v>
      </c>
      <c r="D1172" s="7">
        <v>369000</v>
      </c>
      <c r="E1172" s="5" t="s">
        <v>414</v>
      </c>
      <c r="H1172" s="14" t="s">
        <v>2394</v>
      </c>
      <c r="I1172" s="5">
        <v>2023</v>
      </c>
      <c r="K1172" s="9">
        <v>1</v>
      </c>
      <c r="L1172" s="9">
        <v>5</v>
      </c>
      <c r="N1172" s="10" t="s">
        <v>88</v>
      </c>
      <c r="T1172" s="9">
        <v>0.7</v>
      </c>
      <c r="U1172" s="9">
        <v>3.01</v>
      </c>
      <c r="W1172" s="5" t="s">
        <v>34</v>
      </c>
    </row>
    <row r="1173" spans="1:23" x14ac:dyDescent="0.2">
      <c r="A1173" s="5">
        <v>17</v>
      </c>
      <c r="C1173" s="7" t="s">
        <v>31</v>
      </c>
      <c r="D1173" s="7">
        <v>369100</v>
      </c>
      <c r="E1173" s="5" t="s">
        <v>873</v>
      </c>
      <c r="H1173" s="8" t="s">
        <v>2406</v>
      </c>
      <c r="I1173" s="5">
        <v>2019</v>
      </c>
      <c r="J1173" s="5" t="s">
        <v>1529</v>
      </c>
      <c r="K1173" s="9">
        <v>15</v>
      </c>
      <c r="L1173" s="9">
        <v>15</v>
      </c>
      <c r="U1173" s="9">
        <v>2.65</v>
      </c>
      <c r="W1173" s="5" t="s">
        <v>2419</v>
      </c>
    </row>
    <row r="1174" spans="1:23" x14ac:dyDescent="0.2">
      <c r="A1174" s="5">
        <v>17</v>
      </c>
      <c r="C1174" s="7" t="s">
        <v>31</v>
      </c>
      <c r="D1174" s="7">
        <v>369100</v>
      </c>
      <c r="E1174" s="5" t="s">
        <v>873</v>
      </c>
      <c r="H1174" s="8" t="s">
        <v>2394</v>
      </c>
      <c r="I1174" s="5">
        <v>2023</v>
      </c>
      <c r="K1174" s="9">
        <v>1</v>
      </c>
      <c r="L1174" s="9">
        <v>5</v>
      </c>
      <c r="N1174" s="10" t="s">
        <v>88</v>
      </c>
      <c r="T1174" s="9">
        <v>0.33</v>
      </c>
      <c r="U1174" s="9">
        <v>3.14</v>
      </c>
      <c r="W1174" s="5" t="s">
        <v>34</v>
      </c>
    </row>
    <row r="1175" spans="1:23" x14ac:dyDescent="0.2">
      <c r="A1175" s="5">
        <v>21</v>
      </c>
      <c r="C1175" s="7" t="s">
        <v>31</v>
      </c>
      <c r="D1175" s="7">
        <v>374400</v>
      </c>
      <c r="E1175" s="5" t="s">
        <v>1013</v>
      </c>
      <c r="H1175" s="8" t="s">
        <v>2394</v>
      </c>
      <c r="I1175" s="5">
        <v>2023</v>
      </c>
      <c r="K1175" s="9">
        <v>0.1</v>
      </c>
      <c r="L1175" s="9">
        <v>1</v>
      </c>
      <c r="N1175" s="10" t="s">
        <v>33</v>
      </c>
      <c r="T1175" s="9">
        <v>0.16</v>
      </c>
      <c r="U1175" s="9">
        <v>0.03</v>
      </c>
      <c r="W1175" s="5" t="s">
        <v>34</v>
      </c>
    </row>
    <row r="1176" spans="1:23" x14ac:dyDescent="0.2">
      <c r="A1176" s="5">
        <v>1</v>
      </c>
      <c r="B1176" s="6">
        <v>2</v>
      </c>
      <c r="C1176" s="7" t="s">
        <v>31</v>
      </c>
      <c r="D1176" s="7">
        <v>375800</v>
      </c>
      <c r="E1176" s="5" t="s">
        <v>62</v>
      </c>
      <c r="H1176" s="8" t="s">
        <v>2394</v>
      </c>
      <c r="I1176" s="5">
        <v>2023</v>
      </c>
      <c r="K1176" s="9">
        <v>0.1</v>
      </c>
      <c r="L1176" s="9">
        <v>1</v>
      </c>
      <c r="N1176" s="10" t="s">
        <v>33</v>
      </c>
      <c r="O1176" s="13"/>
      <c r="P1176" s="13"/>
      <c r="Q1176" s="13"/>
      <c r="T1176" s="9">
        <v>0.15</v>
      </c>
      <c r="U1176" s="9">
        <v>0.04</v>
      </c>
      <c r="W1176" s="5" t="s">
        <v>34</v>
      </c>
    </row>
    <row r="1177" spans="1:23" x14ac:dyDescent="0.2">
      <c r="A1177" s="5">
        <v>14</v>
      </c>
      <c r="B1177" s="6">
        <v>102</v>
      </c>
      <c r="C1177" s="7" t="s">
        <v>31</v>
      </c>
      <c r="D1177" s="7">
        <v>376600</v>
      </c>
      <c r="E1177" s="5" t="s">
        <v>774</v>
      </c>
      <c r="H1177" s="8" t="s">
        <v>2406</v>
      </c>
      <c r="I1177" s="5">
        <v>2019</v>
      </c>
      <c r="J1177" s="5" t="s">
        <v>1529</v>
      </c>
      <c r="K1177" s="9">
        <v>0.34</v>
      </c>
      <c r="L1177" s="9">
        <v>1.34</v>
      </c>
      <c r="M1177" s="9">
        <v>0.34</v>
      </c>
      <c r="N1177" s="10" t="s">
        <v>2433</v>
      </c>
      <c r="U1177" s="9">
        <v>1.71</v>
      </c>
      <c r="W1177" s="5" t="s">
        <v>115</v>
      </c>
    </row>
    <row r="1178" spans="1:23" x14ac:dyDescent="0.2">
      <c r="A1178" s="5">
        <v>14</v>
      </c>
      <c r="B1178" s="6">
        <v>102</v>
      </c>
      <c r="C1178" s="7" t="s">
        <v>31</v>
      </c>
      <c r="D1178" s="7">
        <v>376600</v>
      </c>
      <c r="E1178" s="5" t="s">
        <v>774</v>
      </c>
      <c r="H1178" s="8" t="s">
        <v>2394</v>
      </c>
      <c r="I1178" s="5">
        <v>2023</v>
      </c>
      <c r="K1178" s="9">
        <v>1</v>
      </c>
      <c r="L1178" s="9">
        <v>5</v>
      </c>
      <c r="N1178" s="10" t="s">
        <v>88</v>
      </c>
      <c r="T1178" s="9">
        <v>0.52</v>
      </c>
      <c r="U1178" s="9">
        <v>1.99</v>
      </c>
      <c r="W1178" s="5" t="s">
        <v>34</v>
      </c>
    </row>
    <row r="1179" spans="1:23" x14ac:dyDescent="0.2">
      <c r="A1179" s="5">
        <v>6</v>
      </c>
      <c r="B1179" s="6">
        <v>101</v>
      </c>
      <c r="C1179" s="7" t="s">
        <v>31</v>
      </c>
      <c r="D1179" s="7">
        <v>379100</v>
      </c>
      <c r="E1179" s="5" t="s">
        <v>415</v>
      </c>
      <c r="H1179" s="14" t="s">
        <v>2394</v>
      </c>
      <c r="I1179" s="5">
        <v>2023</v>
      </c>
      <c r="K1179" s="9">
        <v>1</v>
      </c>
      <c r="L1179" s="9">
        <v>5</v>
      </c>
      <c r="N1179" s="10" t="s">
        <v>88</v>
      </c>
      <c r="T1179" s="9">
        <v>0.39</v>
      </c>
      <c r="U1179" s="9">
        <v>22.44</v>
      </c>
      <c r="W1179" s="5" t="s">
        <v>34</v>
      </c>
    </row>
    <row r="1180" spans="1:23" x14ac:dyDescent="0.2">
      <c r="A1180" s="5">
        <v>1</v>
      </c>
      <c r="B1180" s="6">
        <v>2</v>
      </c>
      <c r="C1180" s="7" t="s">
        <v>31</v>
      </c>
      <c r="D1180" s="7">
        <v>386000</v>
      </c>
      <c r="E1180" s="5" t="s">
        <v>63</v>
      </c>
      <c r="H1180" s="8" t="s">
        <v>2394</v>
      </c>
      <c r="I1180" s="5">
        <v>2023</v>
      </c>
      <c r="K1180" s="9">
        <v>0.1</v>
      </c>
      <c r="L1180" s="9">
        <v>1</v>
      </c>
      <c r="N1180" s="10" t="s">
        <v>33</v>
      </c>
      <c r="O1180" s="13"/>
      <c r="P1180" s="13"/>
      <c r="Q1180" s="13"/>
      <c r="T1180" s="9">
        <v>0.11</v>
      </c>
      <c r="U1180" s="9">
        <v>0.02</v>
      </c>
      <c r="W1180" s="5" t="s">
        <v>34</v>
      </c>
    </row>
    <row r="1181" spans="1:23" x14ac:dyDescent="0.2">
      <c r="A1181" s="5">
        <v>18</v>
      </c>
      <c r="C1181" s="7" t="s">
        <v>31</v>
      </c>
      <c r="D1181" s="7">
        <v>387500</v>
      </c>
      <c r="E1181" s="5" t="s">
        <v>2434</v>
      </c>
      <c r="H1181" s="5" t="s">
        <v>1470</v>
      </c>
    </row>
    <row r="1182" spans="1:23" x14ac:dyDescent="0.2">
      <c r="A1182" s="5">
        <v>16</v>
      </c>
      <c r="B1182" s="6" t="s">
        <v>713</v>
      </c>
      <c r="C1182" s="7" t="s">
        <v>31</v>
      </c>
      <c r="D1182" s="7">
        <v>402700</v>
      </c>
      <c r="E1182" s="5" t="s">
        <v>842</v>
      </c>
      <c r="H1182" s="8" t="s">
        <v>2394</v>
      </c>
      <c r="I1182" s="5">
        <v>2023</v>
      </c>
      <c r="K1182" s="9">
        <v>400</v>
      </c>
      <c r="L1182" s="9">
        <v>1500</v>
      </c>
      <c r="N1182" s="10" t="s">
        <v>241</v>
      </c>
      <c r="T1182" s="9">
        <v>18</v>
      </c>
      <c r="U1182" s="9">
        <v>108.01</v>
      </c>
      <c r="W1182" s="5" t="s">
        <v>522</v>
      </c>
    </row>
    <row r="1183" spans="1:23" x14ac:dyDescent="0.2">
      <c r="A1183" s="5">
        <v>10</v>
      </c>
      <c r="C1183" s="7" t="s">
        <v>31</v>
      </c>
      <c r="D1183" s="7">
        <v>404300</v>
      </c>
      <c r="E1183" s="5" t="s">
        <v>585</v>
      </c>
      <c r="H1183" s="8" t="s">
        <v>2394</v>
      </c>
      <c r="I1183" s="5">
        <v>2023</v>
      </c>
      <c r="K1183" s="9">
        <v>0.1</v>
      </c>
      <c r="L1183" s="9">
        <v>1</v>
      </c>
      <c r="N1183" s="10" t="s">
        <v>33</v>
      </c>
      <c r="T1183" s="9">
        <v>0.23</v>
      </c>
      <c r="U1183" s="9">
        <v>0.39</v>
      </c>
      <c r="W1183" s="5" t="s">
        <v>34</v>
      </c>
    </row>
    <row r="1184" spans="1:23" x14ac:dyDescent="0.2">
      <c r="A1184" s="5">
        <v>19</v>
      </c>
      <c r="C1184" s="7" t="s">
        <v>31</v>
      </c>
      <c r="D1184" s="7">
        <v>409800</v>
      </c>
      <c r="E1184" s="5" t="s">
        <v>932</v>
      </c>
      <c r="H1184" s="8" t="s">
        <v>2394</v>
      </c>
      <c r="I1184" s="5">
        <v>2023</v>
      </c>
      <c r="K1184" s="9">
        <v>400</v>
      </c>
      <c r="L1184" s="9">
        <v>1500</v>
      </c>
      <c r="N1184" s="10" t="s">
        <v>241</v>
      </c>
      <c r="T1184" s="9">
        <v>0.64</v>
      </c>
      <c r="U1184" s="9">
        <v>167.89</v>
      </c>
      <c r="W1184" s="5" t="s">
        <v>196</v>
      </c>
    </row>
    <row r="1185" spans="1:23" x14ac:dyDescent="0.2">
      <c r="A1185" s="5">
        <v>15</v>
      </c>
      <c r="B1185" s="6">
        <v>102</v>
      </c>
      <c r="C1185" s="7" t="s">
        <v>31</v>
      </c>
      <c r="D1185" s="7">
        <v>424400</v>
      </c>
      <c r="E1185" s="5" t="s">
        <v>805</v>
      </c>
      <c r="H1185" s="8" t="s">
        <v>2394</v>
      </c>
      <c r="I1185" s="5">
        <v>2023</v>
      </c>
      <c r="K1185" s="9">
        <v>0.1</v>
      </c>
      <c r="L1185" s="9">
        <v>1</v>
      </c>
      <c r="N1185" s="10" t="s">
        <v>33</v>
      </c>
      <c r="T1185" s="9">
        <v>0.28000000000000003</v>
      </c>
      <c r="U1185" s="9">
        <v>2.62</v>
      </c>
      <c r="W1185" s="5" t="s">
        <v>34</v>
      </c>
    </row>
    <row r="1186" spans="1:23" x14ac:dyDescent="0.2">
      <c r="A1186" s="5">
        <v>12</v>
      </c>
      <c r="B1186" s="6">
        <v>14.102</v>
      </c>
      <c r="C1186" s="7" t="s">
        <v>31</v>
      </c>
      <c r="D1186" s="7">
        <v>431400</v>
      </c>
      <c r="E1186" s="5" t="s">
        <v>670</v>
      </c>
      <c r="H1186" s="8" t="s">
        <v>2394</v>
      </c>
      <c r="I1186" s="5">
        <v>2023</v>
      </c>
      <c r="K1186" s="9">
        <v>1</v>
      </c>
      <c r="L1186" s="9">
        <v>5</v>
      </c>
      <c r="N1186" s="10" t="s">
        <v>88</v>
      </c>
      <c r="T1186" s="9">
        <v>0.33</v>
      </c>
      <c r="U1186" s="9">
        <v>6.77</v>
      </c>
      <c r="W1186" s="5" t="s">
        <v>34</v>
      </c>
    </row>
    <row r="1187" spans="1:23" x14ac:dyDescent="0.2">
      <c r="A1187" s="5">
        <v>13</v>
      </c>
      <c r="C1187" s="7" t="s">
        <v>31</v>
      </c>
      <c r="D1187" s="7">
        <v>433000</v>
      </c>
      <c r="E1187" s="5" t="s">
        <v>710</v>
      </c>
      <c r="H1187" s="8" t="s">
        <v>2394</v>
      </c>
      <c r="I1187" s="5">
        <v>2023</v>
      </c>
      <c r="K1187" s="9">
        <v>40</v>
      </c>
      <c r="L1187" s="9">
        <v>150</v>
      </c>
      <c r="N1187" s="10" t="s">
        <v>711</v>
      </c>
      <c r="T1187" s="9">
        <v>24</v>
      </c>
      <c r="U1187" s="9">
        <v>5.96</v>
      </c>
      <c r="W1187" s="5" t="s">
        <v>412</v>
      </c>
    </row>
    <row r="1188" spans="1:23" x14ac:dyDescent="0.2">
      <c r="A1188" s="5">
        <v>10</v>
      </c>
      <c r="B1188" s="6">
        <v>22</v>
      </c>
      <c r="C1188" s="7" t="s">
        <v>31</v>
      </c>
      <c r="D1188" s="7">
        <v>433500</v>
      </c>
      <c r="E1188" s="5" t="s">
        <v>593</v>
      </c>
      <c r="H1188" s="8" t="s">
        <v>2394</v>
      </c>
      <c r="I1188" s="5">
        <v>2023</v>
      </c>
      <c r="K1188" s="9">
        <v>0.1</v>
      </c>
      <c r="L1188" s="9">
        <v>1</v>
      </c>
      <c r="N1188" s="10" t="s">
        <v>33</v>
      </c>
      <c r="T1188" s="9">
        <v>0.28000000000000003</v>
      </c>
      <c r="U1188" s="9">
        <v>0.53</v>
      </c>
      <c r="W1188" s="5" t="s">
        <v>34</v>
      </c>
    </row>
    <row r="1189" spans="1:23" x14ac:dyDescent="0.2">
      <c r="A1189" s="5">
        <v>22</v>
      </c>
      <c r="B1189" s="6" t="s">
        <v>169</v>
      </c>
      <c r="C1189" s="7" t="s">
        <v>31</v>
      </c>
      <c r="D1189" s="7">
        <v>433500</v>
      </c>
      <c r="E1189" s="5" t="s">
        <v>593</v>
      </c>
      <c r="H1189" s="8" t="s">
        <v>2394</v>
      </c>
      <c r="I1189" s="5">
        <v>2023</v>
      </c>
      <c r="K1189" s="9">
        <v>0.1</v>
      </c>
      <c r="L1189" s="9">
        <v>1</v>
      </c>
      <c r="N1189" s="10" t="s">
        <v>33</v>
      </c>
      <c r="T1189" s="9">
        <v>0.28000000000000003</v>
      </c>
      <c r="U1189" s="9">
        <v>0.53</v>
      </c>
      <c r="W1189" s="5" t="s">
        <v>34</v>
      </c>
    </row>
    <row r="1190" spans="1:23" x14ac:dyDescent="0.2">
      <c r="A1190" s="5">
        <v>5</v>
      </c>
      <c r="B1190" s="6" t="s">
        <v>371</v>
      </c>
      <c r="C1190" s="7" t="s">
        <v>31</v>
      </c>
      <c r="D1190" s="7">
        <v>433600</v>
      </c>
      <c r="E1190" s="5" t="s">
        <v>370</v>
      </c>
      <c r="H1190" s="8" t="s">
        <v>2394</v>
      </c>
      <c r="I1190" s="5">
        <v>2023</v>
      </c>
      <c r="K1190" s="9">
        <v>400</v>
      </c>
      <c r="L1190" s="9">
        <v>1500</v>
      </c>
      <c r="N1190" s="10" t="s">
        <v>241</v>
      </c>
      <c r="T1190" s="9">
        <v>1.1000000000000001</v>
      </c>
      <c r="W1190" s="5" t="s">
        <v>242</v>
      </c>
    </row>
    <row r="1191" spans="1:23" x14ac:dyDescent="0.2">
      <c r="A1191" s="5">
        <v>5</v>
      </c>
      <c r="B1191" s="6" t="s">
        <v>371</v>
      </c>
      <c r="C1191" s="7" t="s">
        <v>31</v>
      </c>
      <c r="D1191" s="7">
        <v>433600</v>
      </c>
      <c r="E1191" s="5" t="s">
        <v>370</v>
      </c>
      <c r="H1191" s="14" t="s">
        <v>2435</v>
      </c>
      <c r="I1191" s="5">
        <v>2019</v>
      </c>
      <c r="J1191" s="5" t="s">
        <v>1305</v>
      </c>
      <c r="W1191" s="5" t="s">
        <v>2436</v>
      </c>
    </row>
    <row r="1192" spans="1:23" x14ac:dyDescent="0.2">
      <c r="A1192" s="5">
        <v>9</v>
      </c>
      <c r="B1192" s="6">
        <v>101</v>
      </c>
      <c r="C1192" s="7" t="s">
        <v>31</v>
      </c>
      <c r="D1192" s="7">
        <v>434900</v>
      </c>
      <c r="E1192" s="5" t="s">
        <v>535</v>
      </c>
      <c r="H1192" s="8" t="s">
        <v>2437</v>
      </c>
      <c r="I1192" s="5">
        <v>2013</v>
      </c>
      <c r="J1192" s="5" t="s">
        <v>1425</v>
      </c>
      <c r="K1192" s="9">
        <v>40.4</v>
      </c>
      <c r="L1192" s="9">
        <v>94.5</v>
      </c>
      <c r="M1192" s="9">
        <v>40.4</v>
      </c>
      <c r="N1192" s="10" t="s">
        <v>2438</v>
      </c>
    </row>
    <row r="1193" spans="1:23" x14ac:dyDescent="0.2">
      <c r="A1193" s="5">
        <v>9</v>
      </c>
      <c r="B1193" s="6">
        <v>101</v>
      </c>
      <c r="C1193" s="7" t="s">
        <v>31</v>
      </c>
      <c r="D1193" s="7">
        <v>434900</v>
      </c>
      <c r="E1193" s="5" t="s">
        <v>535</v>
      </c>
      <c r="H1193" s="8" t="s">
        <v>2394</v>
      </c>
      <c r="I1193" s="5">
        <v>2023</v>
      </c>
      <c r="K1193" s="9">
        <v>400</v>
      </c>
      <c r="L1193" s="9">
        <v>1500</v>
      </c>
      <c r="N1193" s="10" t="s">
        <v>241</v>
      </c>
      <c r="T1193" s="9">
        <v>0.33</v>
      </c>
      <c r="U1193" s="9">
        <v>13.48</v>
      </c>
      <c r="W1193" s="5" t="s">
        <v>522</v>
      </c>
    </row>
    <row r="1194" spans="1:23" x14ac:dyDescent="0.2">
      <c r="A1194" s="5">
        <v>3</v>
      </c>
      <c r="B1194" s="6">
        <v>10</v>
      </c>
      <c r="C1194" s="7" t="s">
        <v>31</v>
      </c>
      <c r="D1194" s="7">
        <v>439850</v>
      </c>
      <c r="E1194" s="5" t="s">
        <v>203</v>
      </c>
      <c r="H1194" s="8" t="s">
        <v>2394</v>
      </c>
      <c r="I1194" s="5">
        <v>2023</v>
      </c>
      <c r="K1194" s="9">
        <v>1</v>
      </c>
      <c r="L1194" s="9">
        <v>5</v>
      </c>
      <c r="N1194" s="10" t="s">
        <v>88</v>
      </c>
      <c r="O1194" s="13"/>
      <c r="P1194" s="13"/>
      <c r="Q1194" s="13"/>
      <c r="T1194" s="9">
        <v>0.74</v>
      </c>
      <c r="U1194" s="9">
        <v>0.1</v>
      </c>
      <c r="W1194" s="5" t="s">
        <v>34</v>
      </c>
    </row>
    <row r="1195" spans="1:23" x14ac:dyDescent="0.2">
      <c r="A1195" s="5">
        <v>1</v>
      </c>
      <c r="C1195" s="7" t="s">
        <v>45</v>
      </c>
      <c r="D1195" s="7" t="s">
        <v>2439</v>
      </c>
      <c r="E1195" s="5" t="s">
        <v>2440</v>
      </c>
      <c r="H1195" s="5" t="s">
        <v>1470</v>
      </c>
      <c r="O1195" s="13"/>
      <c r="P1195" s="13"/>
      <c r="Q1195" s="13"/>
    </row>
    <row r="1196" spans="1:23" x14ac:dyDescent="0.2">
      <c r="A1196" s="5">
        <v>1</v>
      </c>
      <c r="C1196" s="7" t="s">
        <v>45</v>
      </c>
      <c r="D1196" s="7" t="s">
        <v>2441</v>
      </c>
      <c r="E1196" s="5" t="s">
        <v>44</v>
      </c>
      <c r="H1196" s="5" t="s">
        <v>2442</v>
      </c>
      <c r="I1196" s="5">
        <v>1993</v>
      </c>
      <c r="J1196" s="5" t="s">
        <v>1551</v>
      </c>
      <c r="K1196" s="9">
        <v>0</v>
      </c>
      <c r="L1196" s="9">
        <v>1000</v>
      </c>
      <c r="O1196" s="13"/>
      <c r="P1196" s="13"/>
      <c r="Q1196" s="13"/>
    </row>
    <row r="1197" spans="1:23" x14ac:dyDescent="0.2">
      <c r="A1197" s="5">
        <v>1</v>
      </c>
      <c r="C1197" s="7" t="s">
        <v>45</v>
      </c>
      <c r="D1197" s="7" t="s">
        <v>2443</v>
      </c>
      <c r="E1197" s="5" t="s">
        <v>2444</v>
      </c>
      <c r="H1197" s="5" t="s">
        <v>1470</v>
      </c>
      <c r="O1197" s="13"/>
      <c r="P1197" s="13"/>
      <c r="Q1197" s="13"/>
    </row>
  </sheetData>
  <hyperlinks>
    <hyperlink ref="H175" r:id="rId1" xr:uid="{0D032ABC-0C33-704D-8D26-B58FDC5AEBAF}"/>
    <hyperlink ref="H166" r:id="rId2" location="moeurs" xr:uid="{FDDCF2F9-55F1-5D4A-9698-CD5B17BD13B4}"/>
    <hyperlink ref="H176" r:id="rId3" xr:uid="{122376F1-2E99-5448-A4A3-FBC7F3BCE9B0}"/>
    <hyperlink ref="H178" r:id="rId4" xr:uid="{876EA29B-F79F-9246-BB39-CF271CF64F4C}"/>
    <hyperlink ref="H179" r:id="rId5" xr:uid="{E4CA1B06-08FE-E844-BB3D-BC44B16815A2}"/>
    <hyperlink ref="H168" r:id="rId6" xr:uid="{D8858E7D-3B9F-564B-ADC7-D365DC2B8927}"/>
    <hyperlink ref="H1036" r:id="rId7" xr:uid="{10F1FD56-27EF-2B4D-A19E-0343985C3531}"/>
    <hyperlink ref="H1037" r:id="rId8" xr:uid="{8E0F4018-F43E-F345-AF3E-8375500E5764}"/>
    <hyperlink ref="H1035" r:id="rId9" xr:uid="{FF7CE6F5-1E7B-8040-979C-CBB1AC0F4AD7}"/>
    <hyperlink ref="H1029" r:id="rId10" xr:uid="{CB2B3AB5-9E43-534E-AF15-6D16739B57A0}"/>
    <hyperlink ref="H1030" r:id="rId11" xr:uid="{5B5E664D-A8E8-544B-B145-847100B2066E}"/>
    <hyperlink ref="H64" r:id="rId12" xr:uid="{AF9AA5E1-525E-F749-8465-BF0DFA81FA1F}"/>
    <hyperlink ref="H180" r:id="rId13" xr:uid="{F067F0BD-520E-BE47-AC9E-356C985BBA74}"/>
    <hyperlink ref="H1039" r:id="rId14" xr:uid="{8C4A355C-0D0F-804C-AB4C-77736D5E53F8}"/>
    <hyperlink ref="H327" r:id="rId15" xr:uid="{9E8FE2FC-050E-394B-BE12-EEDEC77C4FCD}"/>
    <hyperlink ref="H440" r:id="rId16" xr:uid="{61571323-5C36-C146-B58B-F45DB11AE6C2}"/>
    <hyperlink ref="H259" r:id="rId17" xr:uid="{4824046B-324A-A04B-9EF7-788C69A15075}"/>
    <hyperlink ref="H1196" r:id="rId18" xr:uid="{C542D218-7399-7049-BD5D-E9BAF3B8A4DF}"/>
    <hyperlink ref="H1111" r:id="rId19" xr:uid="{1D53DA3F-FD28-754E-AD20-BB544CA6D301}"/>
    <hyperlink ref="H1142" r:id="rId20" xr:uid="{4828FC26-5075-CF4F-97C5-FBD68DDAF346}"/>
    <hyperlink ref="H1114" r:id="rId21" display="https://www.researchgate.net/profile/Joanna-Czarnecka-3/publication/228627169_The_potential_role_of_nests_of_black-billed_Magpie_Pica_pica_L_in_accumulation_and_dispersal_of_seeds_in_agricultural_landscape/links/0c9605261028026633000000/The-potential-role-of-nests-of-black-billed-Magpie-Pica-pica-L-in-accumulation-and-dispersal-of-seeds-in-agricultural-landscape.pdf" xr:uid="{90ED5E15-8A4F-D84B-9C66-9137F3AE0390}"/>
    <hyperlink ref="H1090" r:id="rId22" xr:uid="{4CFFF5B8-2B52-3646-AB6F-D00F9F863D46}"/>
    <hyperlink ref="H557" r:id="rId23" xr:uid="{2F37B381-4254-344D-A948-0961125E7940}"/>
    <hyperlink ref="H581" r:id="rId24" xr:uid="{9AE95CD5-6A04-EF45-BB2B-79E6B68C613A}"/>
    <hyperlink ref="H1008" r:id="rId25" xr:uid="{D1AB5F7A-2388-0541-8549-54F359338418}"/>
    <hyperlink ref="H1009" r:id="rId26" xr:uid="{AB9205A1-2B6A-284A-9EAB-920DE0A1ABBA}"/>
    <hyperlink ref="H1010" r:id="rId27" xr:uid="{1087B7DB-864A-0F43-95F3-7ED461132171}"/>
    <hyperlink ref="H1011" r:id="rId28" xr:uid="{46ED57E9-B38B-7341-9D9C-44698A383EDB}"/>
    <hyperlink ref="H222" r:id="rId29" xr:uid="{2F8E8E83-FCDD-6F47-A76D-68C0B0A0D095}"/>
    <hyperlink ref="H223" r:id="rId30" xr:uid="{4D2D1625-E54D-6F4C-A2A5-540096F6579D}"/>
    <hyperlink ref="H224" r:id="rId31" xr:uid="{ED44A850-E96F-A546-92B3-0770D81DB3E3}"/>
    <hyperlink ref="H233" r:id="rId32" xr:uid="{AD07A684-3644-4F43-805B-7C9F4DEA189C}"/>
    <hyperlink ref="H242" r:id="rId33" xr:uid="{0BD403DF-63EE-324A-A5D1-3F867251053F}"/>
    <hyperlink ref="H79" r:id="rId34" xr:uid="{2CED41D6-2199-A944-876D-2038DFB3E15A}"/>
    <hyperlink ref="H80" r:id="rId35" xr:uid="{56662ABC-C262-0D49-AE2B-FDDB3D53C28B}"/>
    <hyperlink ref="H81" r:id="rId36" xr:uid="{F8F3EFB8-FD22-024E-82D0-A0FFEB956C7D}"/>
    <hyperlink ref="H83" r:id="rId37" xr:uid="{AB3B5C59-01A7-D24C-9D2C-0F07EEC5A7D6}"/>
    <hyperlink ref="H84" r:id="rId38" xr:uid="{CE7EADEF-6771-E244-BB59-3DE87EAD3A78}"/>
    <hyperlink ref="H85" r:id="rId39" xr:uid="{50CE3E02-6C15-AB45-BC1C-EBAA797A689B}"/>
    <hyperlink ref="H86" r:id="rId40" xr:uid="{9B92C30B-333D-DA41-9508-3D890E4EAB5F}"/>
    <hyperlink ref="H107" r:id="rId41" xr:uid="{0FB1D573-A7F0-E646-99D3-A1CC16D64223}"/>
    <hyperlink ref="H108" r:id="rId42" xr:uid="{F6A3C429-C0BE-1440-988F-C53BB9277604}"/>
    <hyperlink ref="H109" r:id="rId43" xr:uid="{F7975615-D321-0A40-B46A-DD35F4BF23EF}"/>
    <hyperlink ref="H112" r:id="rId44" xr:uid="{17A9F9AB-931C-A440-8272-8308EFE3A793}"/>
    <hyperlink ref="H113" r:id="rId45" xr:uid="{2FE5827F-4605-E447-B631-D5ED3404DB27}"/>
    <hyperlink ref="H63" r:id="rId46" xr:uid="{384D19B3-9623-9B42-B55D-276BB137DB5E}"/>
    <hyperlink ref="H66" r:id="rId47" xr:uid="{7E8ED22B-A946-C545-A446-DCBD88C429AF}"/>
    <hyperlink ref="H69" r:id="rId48" xr:uid="{7A3A2595-4619-D945-A31F-423292E7FD80}"/>
    <hyperlink ref="H87" r:id="rId49" xr:uid="{2BA74863-BDA5-1746-8911-B657B986DCD3}"/>
    <hyperlink ref="H479" r:id="rId50" xr:uid="{01AEF289-E335-694F-9ED9-39436496674F}"/>
    <hyperlink ref="H480" r:id="rId51" xr:uid="{2BF79FCD-69B3-3D41-985F-CE358AD9037E}"/>
    <hyperlink ref="H436" r:id="rId52" xr:uid="{0B8EA507-ABEE-D94D-AECA-CC7C33BC40D6}"/>
    <hyperlink ref="H437" r:id="rId53" xr:uid="{34D87B56-DF2F-0149-9F51-DFB9CC835EA5}"/>
    <hyperlink ref="H316" r:id="rId54" location="d1e355" xr:uid="{9F5C4A15-0FFD-BA41-9DC7-D9E2D8508BF4}"/>
    <hyperlink ref="H319" r:id="rId55" xr:uid="{E68B3DC6-DFCB-2E45-90FD-85FACD55BB25}"/>
    <hyperlink ref="H1162" r:id="rId56" xr:uid="{EDA1638D-7E2D-3D44-9048-70BEE3BF0133}"/>
    <hyperlink ref="H961" r:id="rId57" xr:uid="{45733655-D631-9343-95A7-AAB9DF8561B0}"/>
    <hyperlink ref="H962" r:id="rId58" xr:uid="{3D937ED9-0BE0-E24F-82CC-8044A6C714A9}"/>
    <hyperlink ref="H984" r:id="rId59" xr:uid="{30836ECE-AE1D-334F-989B-0B15565A81A6}"/>
    <hyperlink ref="H985" r:id="rId60" xr:uid="{ACF7EF93-C0D3-2548-8000-D3C78C5D89A8}"/>
    <hyperlink ref="H996" r:id="rId61" xr:uid="{09E30EA5-8103-054C-97A8-EF0DDC4924FE}"/>
    <hyperlink ref="H993" r:id="rId62" xr:uid="{10DF73E9-7FEF-724E-9A58-B284363711D6}"/>
    <hyperlink ref="H670" r:id="rId63" xr:uid="{A82B4596-62C3-044B-84E7-D8F483199527}"/>
    <hyperlink ref="H671" r:id="rId64" xr:uid="{0E4E89DE-1A38-204B-92B5-7F3C643729B6}"/>
    <hyperlink ref="H672" r:id="rId65" xr:uid="{673A2ADC-0017-7748-85FD-5AC311189B77}"/>
    <hyperlink ref="H673" r:id="rId66" xr:uid="{C08645D4-EA56-8745-8996-306F13A9921B}"/>
    <hyperlink ref="H1027" r:id="rId67" xr:uid="{52009EF9-35CC-AD40-804D-CDD41621FFB0}"/>
    <hyperlink ref="H1028" r:id="rId68" xr:uid="{9F7F4745-AF37-0A48-A51C-AE9CBCBC882C}"/>
    <hyperlink ref="H261" r:id="rId69" xr:uid="{E0FAD5B1-C7F6-FB44-957F-026C72DC591D}"/>
    <hyperlink ref="H262" r:id="rId70" xr:uid="{50BFEB50-4BD4-9246-8442-E01E70E98BAF}"/>
    <hyperlink ref="H263" r:id="rId71" xr:uid="{8770EBD9-2AD3-E94F-9CA7-A052DA400868}"/>
    <hyperlink ref="H267" r:id="rId72" xr:uid="{294A8C12-976D-1044-8CEF-6161148D0A2B}"/>
    <hyperlink ref="H251" r:id="rId73" xr:uid="{7BA3DB59-7FEF-3745-A223-60348EEEE601}"/>
    <hyperlink ref="H254" r:id="rId74" xr:uid="{E7AFF058-D662-7449-A5F6-C8C6F6F5B8B2}"/>
    <hyperlink ref="H474" r:id="rId75" xr:uid="{EF3AA8AD-9174-0A4E-A75F-09890E86CD9A}"/>
    <hyperlink ref="H476" r:id="rId76" xr:uid="{1BD9BC1F-E590-4C4E-B755-4771500A3CDC}"/>
    <hyperlink ref="H477" r:id="rId77" xr:uid="{90B81FB0-6C6C-9E4C-861F-5E7740446535}"/>
    <hyperlink ref="H403" r:id="rId78" xr:uid="{406B5BEA-0C14-0642-A21C-6E080481C4EC}"/>
    <hyperlink ref="H62" r:id="rId79" xr:uid="{52304758-476C-7943-9F86-25E58C9D072A}"/>
    <hyperlink ref="H1064" r:id="rId80" xr:uid="{F1BDD05F-EB32-C245-98BA-4E2B5830BABE}"/>
    <hyperlink ref="H1066" r:id="rId81" xr:uid="{FD7FECB4-7ED0-244D-B856-A10B3BC1BF73}"/>
    <hyperlink ref="H1101" r:id="rId82" xr:uid="{6EC9F3A5-6291-194C-B166-54887674E872}"/>
    <hyperlink ref="H1068" r:id="rId83" xr:uid="{6DC88A29-AB64-E141-881E-29E739B7B427}"/>
    <hyperlink ref="H1144" r:id="rId84" xr:uid="{88A73AEE-ED97-9C4B-A2DE-6AD8DC555C7E}"/>
    <hyperlink ref="H1146" r:id="rId85" xr:uid="{D708B226-8CED-7B49-A95A-88905B530B0C}"/>
    <hyperlink ref="H1191" r:id="rId86" xr:uid="{4180DE3D-209D-BA4D-AFEC-5654B9E7417F}"/>
    <hyperlink ref="H60" r:id="rId87" xr:uid="{AE5A9D6D-54CE-904B-A5EC-35B1547C16D6}"/>
    <hyperlink ref="H586" r:id="rId88" xr:uid="{7B3D8A30-62E6-6F45-89DB-E6005505EC5D}"/>
    <hyperlink ref="H966" r:id="rId89" xr:uid="{49CF7A29-5268-874E-BDAE-2859C267A4FF}"/>
    <hyperlink ref="H970" r:id="rId90" xr:uid="{2EA34721-B848-2941-BA09-448AE69D1D77}"/>
    <hyperlink ref="H971" r:id="rId91" xr:uid="{E40305C5-9BBA-DF4F-B2B0-21C9AE2FBF58}"/>
    <hyperlink ref="H974" r:id="rId92" xr:uid="{E8F8228F-2584-604C-A2ED-005C72502075}"/>
    <hyperlink ref="H981" r:id="rId93" xr:uid="{8919ECF3-1F00-2C4D-9693-38E6CCA5B3F8}"/>
    <hyperlink ref="H982" r:id="rId94" xr:uid="{BF81DC63-E74D-F941-92E3-9DF41AE7474D}"/>
    <hyperlink ref="H654" r:id="rId95" xr:uid="{2BBF890A-A267-404E-96A4-0FAA2C1052BB}"/>
    <hyperlink ref="H656" r:id="rId96" xr:uid="{39EFFDEA-35DB-BD40-A120-9B0B58A07C17}"/>
    <hyperlink ref="H661" r:id="rId97" xr:uid="{C34B2A46-91B8-B440-A81E-9453A675F539}"/>
    <hyperlink ref="H663" r:id="rId98" xr:uid="{9A0B2477-331B-C947-A9C3-5B49CFA44E59}"/>
    <hyperlink ref="H99" r:id="rId99" xr:uid="{58BF12FC-6B69-914D-9F81-86762A0E4FF5}"/>
    <hyperlink ref="H100" r:id="rId100" location="gsc.tab=0" xr:uid="{BDFA0894-A883-3D43-9CF6-4A903F00B156}"/>
    <hyperlink ref="H101" r:id="rId101" xr:uid="{F88A0E2C-FAC9-D04D-A81A-E9F29A9B58D3}"/>
    <hyperlink ref="H152" r:id="rId102" location="gsc.tab=0" xr:uid="{422D1177-526F-2740-AA3E-8F67AC494CC4}"/>
    <hyperlink ref="H153" r:id="rId103" xr:uid="{7DE19396-6FCC-1042-8552-06E81CEE42CC}"/>
    <hyperlink ref="H155" r:id="rId104" xr:uid="{BCF47733-B6D2-9942-AE47-E763D82407C5}"/>
    <hyperlink ref="H125" r:id="rId105" xr:uid="{499C5EFA-4A0B-5E49-A544-03ABF10502B6}"/>
    <hyperlink ref="H126" r:id="rId106" xr:uid="{3CAE5D50-EB9A-D44E-B257-DCEDA9DA5308}"/>
    <hyperlink ref="H156" r:id="rId107" xr:uid="{DF980FDA-78EF-1F43-AF95-C035749A24BF}"/>
    <hyperlink ref="H195" r:id="rId108" xr:uid="{AB6CC58F-F6C1-5A46-9C82-952DD0AFA83F}"/>
    <hyperlink ref="H196" r:id="rId109" xr:uid="{06242C12-1549-624C-98CB-34375A763CF6}"/>
    <hyperlink ref="H184" r:id="rId110" location="gsc.tab=0" xr:uid="{CAEEC67F-DC9A-CB48-8BC8-3EF85C0BAFB6}"/>
    <hyperlink ref="H199" r:id="rId111" xr:uid="{442FD89C-8CB2-F445-AC69-A45FFAC70BB6}"/>
    <hyperlink ref="H185" r:id="rId112" xr:uid="{459F57B8-F457-D940-9410-9B358938F0DB}"/>
    <hyperlink ref="H517" r:id="rId113" xr:uid="{ACDDDC07-A699-EF4A-B854-708E14554DE3}"/>
    <hyperlink ref="H1087" r:id="rId114" xr:uid="{3B2E38C7-C670-EF42-BF98-270FF57B3A86}"/>
    <hyperlink ref="H1121" r:id="rId115" xr:uid="{4F8EA06A-9D29-AF4F-A8FF-0D4E5302E737}"/>
    <hyperlink ref="H1167" r:id="rId116" xr:uid="{4D83E26F-0CF2-7343-85C5-DCF1B8FB98BB}"/>
    <hyperlink ref="H1172" r:id="rId117" xr:uid="{36CE1785-076F-E34B-A029-1C808A8523B9}"/>
    <hyperlink ref="H1179" r:id="rId118" xr:uid="{6DB9106F-C82E-9946-AA69-366EEDBC3B70}"/>
    <hyperlink ref="H954" r:id="rId119" xr:uid="{F93B49E3-E066-7646-AF50-B89F039139BF}"/>
    <hyperlink ref="H964" r:id="rId120" xr:uid="{E8F8B2E6-FDD5-1C4F-A359-AA96A311B03F}"/>
    <hyperlink ref="H965" r:id="rId121" xr:uid="{248B25D7-EEE1-AA46-83C9-536595111BFE}"/>
    <hyperlink ref="H987" r:id="rId122" xr:uid="{41DA8034-28B4-B14D-879B-72F48FDD7588}"/>
    <hyperlink ref="H988" r:id="rId123" xr:uid="{6ADD66A1-5CAC-064C-98AC-57F6949B5405}"/>
    <hyperlink ref="H991" r:id="rId124" xr:uid="{F204FE0B-D27B-B846-8EFC-ABC8EF344339}"/>
    <hyperlink ref="H992" r:id="rId125" xr:uid="{DCB9C627-4F81-C14E-80A3-1DB92124F5F5}"/>
    <hyperlink ref="H994" r:id="rId126" xr:uid="{5EF36BF7-A8E1-174D-ABCB-BEFFF3145424}"/>
    <hyperlink ref="H995" r:id="rId127" xr:uid="{8C036079-7BA5-6D47-AC6D-905491E51B57}"/>
    <hyperlink ref="H142" r:id="rId128" xr:uid="{E6BCDF36-5F3C-D744-B7BF-4B3EC796837A}"/>
    <hyperlink ref="H143" r:id="rId129" xr:uid="{D14E61E1-0C3B-6B49-86C7-7B59ABB2FF4B}"/>
    <hyperlink ref="H144" r:id="rId130" location="gsc.tab=0" xr:uid="{35096778-0CA7-014C-A60C-9D64A26FA156}"/>
    <hyperlink ref="H461" r:id="rId131" xr:uid="{942A88B0-4D68-AB48-B242-BCF41FED40C6}"/>
    <hyperlink ref="H462" r:id="rId132" xr:uid="{90E9DEC0-A35A-424E-88F0-25828F055B66}"/>
    <hyperlink ref="H464" r:id="rId133" xr:uid="{AA1387C0-3241-8E42-8569-7527CC292053}"/>
    <hyperlink ref="H366" r:id="rId134" xr:uid="{110B72B8-79C4-EF4E-9068-DFDEBBAC4E3A}"/>
    <hyperlink ref="H368" r:id="rId135" xr:uid="{3DF2BE92-2C8A-BC4A-B797-8753F1EE4AE4}"/>
    <hyperlink ref="H387" r:id="rId136" xr:uid="{02BEDFC2-AD91-0A4B-9E7B-AE0A010CAEAB}"/>
    <hyperlink ref="H68" r:id="rId137" xr:uid="{64196D96-7474-134E-927B-026A76077587}"/>
    <hyperlink ref="H197" r:id="rId138" location="anchor-field-local-population" xr:uid="{0CED588F-28A4-9046-BC63-78A10AB4918F}"/>
    <hyperlink ref="H111" r:id="rId139" xr:uid="{B654BFA3-37B4-3F45-B7DC-682FD54A3928}"/>
    <hyperlink ref="H65" r:id="rId140" xr:uid="{B79E4485-96E9-AC4A-AC90-874CF46CE4D3}"/>
    <hyperlink ref="H154" r:id="rId141" xr:uid="{55F6EF5C-1EE8-7C49-8249-6AEF9F47E06F}"/>
    <hyperlink ref="H198" r:id="rId142" xr:uid="{0C50BE8A-D0F3-354F-A0A1-71B3FE0317A9}"/>
    <hyperlink ref="H177" r:id="rId143" location="gsc.tab=0" xr:uid="{4F2B1438-349F-F84E-B101-659CEB7B8206}"/>
    <hyperlink ref="H244" r:id="rId144" xr:uid="{163219F4-F232-F542-A6B1-CD9E9F40F704}"/>
    <hyperlink ref="H265" r:id="rId145" xr:uid="{3D9505F1-72B1-3449-9E48-F204A4630AC1}"/>
    <hyperlink ref="H252" r:id="rId146" xr:uid="{4EA62B60-FA74-194C-8BD0-FC09DC5B1D9F}"/>
    <hyperlink ref="H515" r:id="rId147" xr:uid="{1D0A70A2-C286-004C-AE65-ECF69169C6C2}"/>
    <hyperlink ref="H264" r:id="rId148" xr:uid="{35527D15-713B-944E-80F2-E37AD5991C4F}"/>
    <hyperlink ref="H947" r:id="rId149" xr:uid="{86A89D38-0AD2-5041-A488-755E366A2CD9}"/>
    <hyperlink ref="H948" r:id="rId150" xr:uid="{56822DE7-9A70-054D-9A9E-BFBB06E58A11}"/>
    <hyperlink ref="H956" r:id="rId151" xr:uid="{8045C0DC-2C81-1B47-BB24-AEDBFE2EC6A7}"/>
    <hyperlink ref="H986" r:id="rId152" xr:uid="{5E3A17A1-0334-1B4B-82C7-A3286BD958C7}"/>
    <hyperlink ref="H997" r:id="rId153" xr:uid="{5CFAD7A2-CECA-264B-86B2-2CE27B8310C9}"/>
    <hyperlink ref="H967" r:id="rId154" xr:uid="{33761F49-8AE3-914A-8F53-E2AB96BF7529}"/>
    <hyperlink ref="H969" r:id="rId155" xr:uid="{1F03C52C-6E81-EB4D-9168-1A002EC968DB}"/>
    <hyperlink ref="H968" r:id="rId156" xr:uid="{E5DB8FDC-CC39-8647-970B-5E1C19246DE6}"/>
    <hyperlink ref="H973" r:id="rId157" xr:uid="{2A0D585D-DEAE-8849-B833-641C10067D53}"/>
    <hyperlink ref="H972" r:id="rId158" xr:uid="{333BEC70-F064-2E48-BCDD-00DFDF8D3429}"/>
    <hyperlink ref="H983" r:id="rId159" xr:uid="{9877BFAE-1F34-2A45-A5F7-4489E7679377}"/>
    <hyperlink ref="H1124" r:id="rId160" xr:uid="{0B0EFB63-1BE9-4A48-8D45-8698778B2357}"/>
    <hyperlink ref="H1089" r:id="rId161" xr:uid="{6538B4B2-E652-7B4E-BF71-C27D230D4597}"/>
    <hyperlink ref="H1110" r:id="rId162" xr:uid="{3875F58C-667B-8140-95A9-5BD7B236D33F}"/>
    <hyperlink ref="H1128" r:id="rId163" xr:uid="{26F2BECF-2080-3D4B-939A-A829BF654695}"/>
    <hyperlink ref="H1140" r:id="rId164" xr:uid="{C6216D47-AB93-5B43-85DC-CDAAB1653712}"/>
    <hyperlink ref="H1098" r:id="rId165" xr:uid="{060F81F4-B328-A34F-A1E1-3DF4137F0E6E}"/>
    <hyperlink ref="H1122" r:id="rId166" xr:uid="{7579A1B5-1EC8-CC4B-9540-C0539B7B9B9F}"/>
    <hyperlink ref="H1123" r:id="rId167" xr:uid="{821B2CA5-DF5D-0049-9315-AB23C7333D6A}"/>
    <hyperlink ref="H1139" r:id="rId168" xr:uid="{868AA824-98CC-9E49-9554-458161D69123}"/>
    <hyperlink ref="H1160" r:id="rId169" xr:uid="{965314F6-784E-2B44-8149-AC01C98542E8}"/>
    <hyperlink ref="H1095" r:id="rId170" xr:uid="{AEA2D708-D0F2-1D42-B225-490A56B43D4C}"/>
    <hyperlink ref="H1096" r:id="rId171" xr:uid="{C240BB6B-1EFE-414D-8820-6175BF435B6D}"/>
    <hyperlink ref="H1176" r:id="rId172" xr:uid="{FA405974-6F12-FF4B-8F97-E122DDDA8B2D}"/>
    <hyperlink ref="H1180" r:id="rId173" xr:uid="{B5B9C2A9-618C-0249-96CB-8F2102EB5718}"/>
    <hyperlink ref="H1084" r:id="rId174" xr:uid="{8ECDD98D-2727-D044-BF27-1130D5684672}"/>
    <hyperlink ref="H1086" r:id="rId175" xr:uid="{1A3B7471-0F85-F74D-9486-6859739C8B15}"/>
    <hyperlink ref="H1088" r:id="rId176" xr:uid="{0C77ED03-72C8-EB4E-B869-B4E8E6C3EBBA}"/>
    <hyperlink ref="H1109" r:id="rId177" xr:uid="{CC5DBF25-122A-8640-AE2A-3F60296594E4}"/>
    <hyperlink ref="H1141" r:id="rId178" xr:uid="{4EA263C6-CBD7-E340-9B93-EFC3A0E3DBD3}"/>
    <hyperlink ref="H1113" r:id="rId179" xr:uid="{32D024D9-8E25-B348-9E87-E32A58D40BCA}"/>
    <hyperlink ref="H1120" r:id="rId180" xr:uid="{E7095C82-F0CE-5549-89B9-B62DF57C1E85}"/>
    <hyperlink ref="H1164" r:id="rId181" xr:uid="{DBFBCF14-484A-7341-BF0D-E8B24D157880}"/>
    <hyperlink ref="H1194" r:id="rId182" xr:uid="{06EB504E-E0F0-F241-B8B1-AE4CAC9D4813}"/>
    <hyperlink ref="H1125" r:id="rId183" xr:uid="{366A2604-9390-524D-8017-702FB85F84AF}"/>
    <hyperlink ref="H1126" r:id="rId184" xr:uid="{E85C16AB-D091-5548-BB67-3EF1E7253B25}"/>
    <hyperlink ref="H1147" r:id="rId185" xr:uid="{37E2763A-5641-4341-B5C0-74816AB8A743}"/>
    <hyperlink ref="H1152" r:id="rId186" xr:uid="{496DE282-B55E-C342-BCCD-027CEB6E73CB}"/>
    <hyperlink ref="H1161" r:id="rId187" xr:uid="{D983A777-12FC-E241-83A2-E695C22B219C}"/>
    <hyperlink ref="H1065" r:id="rId188" xr:uid="{5F37965C-9668-464A-8EAA-264E5E1B91CF}"/>
    <hyperlink ref="H1067" r:id="rId189" xr:uid="{D8C615C4-BE80-964A-B6F6-4935E093E361}"/>
    <hyperlink ref="H1102" r:id="rId190" xr:uid="{720576A1-F088-5645-B8B0-329829563110}"/>
    <hyperlink ref="H1145" r:id="rId191" xr:uid="{854907F8-BB5D-0243-BC95-0E70AB428DE2}"/>
    <hyperlink ref="H1190" r:id="rId192" xr:uid="{D808443A-AB4A-3249-85BF-C6FC3795CA41}"/>
    <hyperlink ref="H1177" r:id="rId193" xr:uid="{7AA6A959-62B3-1D40-AE22-DFA52CF50811}"/>
    <hyperlink ref="H1173" r:id="rId194" xr:uid="{4A59F2DE-8BF5-FB4A-A913-8943AAB7A8AD}"/>
    <hyperlink ref="H1079" r:id="rId195" xr:uid="{5B725184-E325-364E-AAA1-B6389D7684C1}"/>
    <hyperlink ref="H1092" r:id="rId196" xr:uid="{A920E338-AE68-744D-A69E-27CFE466CCB2}"/>
    <hyperlink ref="H1112" r:id="rId197" xr:uid="{F5C570FD-69C1-B24C-A990-60AEF2AB782C}"/>
    <hyperlink ref="H1130" r:id="rId198" xr:uid="{E430F066-6309-3F40-AD54-EB2166246298}"/>
    <hyperlink ref="H1159" r:id="rId199" xr:uid="{CBD70D01-6609-8A4B-9631-0EA4CC296A52}"/>
    <hyperlink ref="H1170" r:id="rId200" xr:uid="{A3BDBBF9-AA28-6E4B-AE5A-F3EABBA9B29C}"/>
    <hyperlink ref="H1071" r:id="rId201" xr:uid="{768A6231-3A0A-424C-A27C-D5152993D73A}"/>
    <hyperlink ref="H1136" r:id="rId202" xr:uid="{FE7B0DE7-2951-1C42-9518-B1B882B5B10E}"/>
    <hyperlink ref="H1165" r:id="rId203" xr:uid="{4C2E64BD-F916-D147-B6AA-B67F457BEC21}"/>
    <hyperlink ref="H1193" r:id="rId204" xr:uid="{0558551B-027D-2D43-811C-FF4FBFE34C9F}"/>
    <hyperlink ref="H1148" r:id="rId205" xr:uid="{6997CAB4-4049-1845-9B52-2B76D8F17431}"/>
    <hyperlink ref="H1183" r:id="rId206" xr:uid="{8CDC392A-FCA8-E44A-BEE8-42295753DB7B}"/>
    <hyperlink ref="H1188" r:id="rId207" xr:uid="{69A19F8F-3393-FA48-8C94-6D22D2678E3A}"/>
    <hyperlink ref="H1094" r:id="rId208" xr:uid="{E616C264-8054-8345-B8BF-949EA5966ABE}"/>
    <hyperlink ref="H1119" r:id="rId209" xr:uid="{8910772E-CBFF-564B-BD2F-1CE53EF85E3F}"/>
    <hyperlink ref="H1186" r:id="rId210" xr:uid="{D0A0C01A-53FC-2348-AC86-C3A8AE6C91A8}"/>
    <hyperlink ref="H1069" r:id="rId211" xr:uid="{6919A2AA-3AE7-AB46-A884-C97C01A2D04F}"/>
    <hyperlink ref="H1077" r:id="rId212" xr:uid="{1E10D103-6A44-CF4B-A177-E4E61F68B388}"/>
    <hyperlink ref="H1156" r:id="rId213" xr:uid="{1315AEEA-FFF8-394A-916B-9D9092BAC833}"/>
    <hyperlink ref="H1166" r:id="rId214" xr:uid="{E5BECF59-E9A7-3746-839C-B6FAC87261B7}"/>
    <hyperlink ref="H1187" r:id="rId215" xr:uid="{8343D4A0-8D5E-C441-837E-CA4C0FF1B747}"/>
    <hyperlink ref="H1155" r:id="rId216" xr:uid="{F4F20C7D-FA66-F845-B842-8A7445083A94}"/>
    <hyperlink ref="H1171" r:id="rId217" xr:uid="{B300CB4E-34CB-C046-851C-02045616DB58}"/>
    <hyperlink ref="H1178" r:id="rId218" xr:uid="{BE54EAC2-D9D0-7440-ABAF-34A2AE746FF8}"/>
    <hyperlink ref="H1082" r:id="rId219" xr:uid="{1043C6C6-A3F1-0440-8727-7ABAE92DBDEE}"/>
    <hyperlink ref="H1083" r:id="rId220" xr:uid="{A69525FE-2C4C-5E4A-8270-1781C079606B}"/>
    <hyperlink ref="H1118" r:id="rId221" xr:uid="{607C6751-D3E4-0849-ACEF-C61281FB9A3E}"/>
    <hyperlink ref="H1150" r:id="rId222" xr:uid="{4507C58B-42F1-DD45-B0D0-46FEACD1DB61}"/>
    <hyperlink ref="H1185" r:id="rId223" xr:uid="{B4CB9785-4808-5040-9C6D-7E6CFE056C6F}"/>
    <hyperlink ref="H1093" r:id="rId224" xr:uid="{12D005B5-E0BC-C148-B9F9-68C0EF970D3E}"/>
    <hyperlink ref="H1100" r:id="rId225" xr:uid="{A6914163-DE5A-EF4E-8C95-534E92646DBD}"/>
    <hyperlink ref="H1127" r:id="rId226" xr:uid="{573DD557-3588-DD4C-B246-569F73C6B11A}"/>
    <hyperlink ref="H1182" r:id="rId227" xr:uid="{6D016E1D-2D78-9E4F-BD6E-CBDB53827E09}"/>
    <hyperlink ref="H1085" r:id="rId228" xr:uid="{E061F67D-30E9-0A40-BD71-CB721544310B}"/>
    <hyperlink ref="H1117" r:id="rId229" xr:uid="{3C1AE505-DCAE-D644-AB33-361039DD70B7}"/>
    <hyperlink ref="H1158" r:id="rId230" xr:uid="{54948DD3-AC6F-B748-AEFB-1D034C34ACAA}"/>
    <hyperlink ref="H1174" r:id="rId231" xr:uid="{86A6C66A-0DFE-4B4C-A926-72FBCD92EEC6}"/>
    <hyperlink ref="H1104" r:id="rId232" xr:uid="{4BFE42F9-E411-6B47-BB17-09A69ABD5282}"/>
    <hyperlink ref="H1115" r:id="rId233" xr:uid="{045CAF87-E177-7944-8BAB-951EE1EAFC27}"/>
    <hyperlink ref="H1137" r:id="rId234" xr:uid="{045ACAAA-DE18-4C4D-B1FD-50D9FF6CC17C}"/>
    <hyperlink ref="H1097" r:id="rId235" xr:uid="{8AB9C92A-18CD-8142-B141-46EAF9273D14}"/>
    <hyperlink ref="H1134" r:id="rId236" xr:uid="{F42C9CEE-5B7A-E04B-A84A-894E54368CCB}"/>
    <hyperlink ref="H1138" r:id="rId237" xr:uid="{F96350CD-2883-544C-A685-7DC1AD4EDFC0}"/>
    <hyperlink ref="H1184" r:id="rId238" xr:uid="{E7C163A0-B592-4849-8AE5-9985B1843B0D}"/>
    <hyperlink ref="H1072" r:id="rId239" xr:uid="{BA765B5B-56C7-1F48-8625-D75E007DDB31}"/>
    <hyperlink ref="H1131" r:id="rId240" xr:uid="{10E19960-9B01-0F41-AE44-74210318CDDD}"/>
    <hyperlink ref="H1132" r:id="rId241" xr:uid="{B1232A8C-D0D3-A74C-A6B5-0A099D7C92E7}"/>
    <hyperlink ref="H1163" r:id="rId242" xr:uid="{B4A78294-B518-A44A-AB57-4B50CDF35248}"/>
    <hyperlink ref="H1103" r:id="rId243" xr:uid="{4CEC40E3-0E2F-CA45-823C-339118748EAD}"/>
    <hyperlink ref="H1107" r:id="rId244" xr:uid="{70695F0B-B645-8E44-8A7D-A7A80D97B9AE}"/>
    <hyperlink ref="H1149" r:id="rId245" xr:uid="{6238DBBA-9A08-4D45-A717-65E2FBC0297B}"/>
    <hyperlink ref="H1175" r:id="rId246" xr:uid="{50AF2F1D-9B97-EB4C-A8F6-3ECCDCD7EF3B}"/>
    <hyperlink ref="H1099" r:id="rId247" xr:uid="{2F2AA597-AB2B-1340-9988-A62FC860E23F}"/>
    <hyperlink ref="H1105" r:id="rId248" xr:uid="{ADE88D83-6ACF-214A-900F-BC5D8FD1AE68}"/>
    <hyperlink ref="H1153" r:id="rId249" xr:uid="{FE32C1DC-FA32-5948-ADCC-13DE71E9ED3D}"/>
    <hyperlink ref="H1169" r:id="rId250" xr:uid="{89BB6C45-80F6-9A4D-B861-5AACA1BA23A7}"/>
    <hyperlink ref="H1168" r:id="rId251" xr:uid="{9D99D89E-9E56-D643-B0D4-8FA2837DEAC1}"/>
    <hyperlink ref="H1143" r:id="rId252" xr:uid="{FED03FE2-3DE3-5444-9990-5A8F7EBA55F2}"/>
    <hyperlink ref="H172" r:id="rId253" xr:uid="{D61CC8E2-1883-3F41-814C-727D5F7C1490}"/>
    <hyperlink ref="H116" r:id="rId254" xr:uid="{92510F1C-D203-B84F-8F0F-F937F40EA19A}"/>
    <hyperlink ref="H117" r:id="rId255" xr:uid="{25911E1A-3EA4-624F-BB42-62F071DE628C}"/>
    <hyperlink ref="H133" r:id="rId256" xr:uid="{DD3E62FD-E52B-C04E-BB5C-A22D3C4508F9}"/>
    <hyperlink ref="H169" r:id="rId257" xr:uid="{B09EF9C2-DFB8-FF44-8CF2-663F935DAD79}"/>
    <hyperlink ref="H138" r:id="rId258" xr:uid="{BBA86BD8-A4FF-014C-9D7C-F7FF5AC54909}"/>
    <hyperlink ref="H118" r:id="rId259" xr:uid="{4000324A-92F7-7441-97ED-5AFC19614448}"/>
    <hyperlink ref="H150" r:id="rId260" xr:uid="{6D85438D-BD4B-C94D-AF1E-201C793E218E}"/>
    <hyperlink ref="H139" r:id="rId261" xr:uid="{5C06F79B-4057-8C4C-A92C-5C2C59F2171B}"/>
    <hyperlink ref="H119" r:id="rId262" xr:uid="{35697823-7210-9C42-9456-91BCDEA281FB}"/>
    <hyperlink ref="H145" r:id="rId263" xr:uid="{5DBF2C9E-F68A-6545-A09E-FC9C3F0AC8E9}"/>
    <hyperlink ref="H186" r:id="rId264" xr:uid="{CDADB88F-D8BA-4B4D-9CE8-6CD5E3304284}"/>
    <hyperlink ref="H128" r:id="rId265" xr:uid="{59A614D8-BA8B-954C-A58F-7FA92999DD91}"/>
    <hyperlink ref="H157" r:id="rId266" xr:uid="{74EAE44A-3E3F-1248-B072-AD6386B32B81}"/>
    <hyperlink ref="H114" r:id="rId267" xr:uid="{6E9AFFDF-8766-4F45-8B82-69D14FEED3ED}"/>
    <hyperlink ref="H70" r:id="rId268" xr:uid="{FF685BA7-6E2D-154F-9805-C98AF9FDD3BA}"/>
    <hyperlink ref="H181" r:id="rId269" xr:uid="{EEC7E16E-0757-F946-A24A-0535D3A91E93}"/>
    <hyperlink ref="H121" r:id="rId270" xr:uid="{71383B04-4D08-6A40-8B70-C29EDD9F5441}"/>
    <hyperlink ref="H122" r:id="rId271" xr:uid="{5C04C7F2-E536-A646-9B9F-8BAF9F81D7CE}"/>
    <hyperlink ref="H134" r:id="rId272" xr:uid="{4DB8A97A-6F41-F149-8C78-27334B9A7491}"/>
    <hyperlink ref="H135" r:id="rId273" xr:uid="{B7768A03-F046-E44D-ACE0-EFB046CD4D07}"/>
    <hyperlink ref="H140" r:id="rId274" location="gsc.tab=0" xr:uid="{B1833343-2404-9D4A-8A4E-209E57525C78}"/>
    <hyperlink ref="H151" r:id="rId275" xr:uid="{4AC75C4D-42B9-344D-9354-0B074C7685EA}"/>
    <hyperlink ref="H427" r:id="rId276" xr:uid="{F30D63C4-D16E-DC44-B3B9-A28C6C73ACAD}"/>
    <hyperlink ref="H315" r:id="rId277" xr:uid="{10C3E610-C6D8-6C44-8DB4-E1956C4BA8EE}"/>
    <hyperlink ref="H278" r:id="rId278" xr:uid="{FA242033-DB85-BB43-97B2-1604C279EB8C}"/>
    <hyperlink ref="H339" r:id="rId279" xr:uid="{442B9C30-01FF-3D4C-BDE2-CAB931D6F9C0}"/>
    <hyperlink ref="H533" r:id="rId280" xr:uid="{8DBCA5DC-DA3D-7D42-8484-1C489EB3657C}"/>
    <hyperlink ref="H399" r:id="rId281" xr:uid="{527AAD17-E4FC-CE41-9B84-729108DC31BE}"/>
    <hyperlink ref="H380" r:id="rId282" xr:uid="{93079739-C096-8449-9D0A-D601EFD1ABC4}"/>
    <hyperlink ref="H330" r:id="rId283" xr:uid="{178DCE0B-2534-7149-8917-CDC6901A822A}"/>
    <hyperlink ref="H280" r:id="rId284" xr:uid="{18427CBC-786B-D047-BA46-B34070E6CDCB}"/>
    <hyperlink ref="H473" r:id="rId285" xr:uid="{D22C1CE3-70B9-224A-A259-12923991DD82}"/>
    <hyperlink ref="H372" r:id="rId286" xr:uid="{03B987E5-3C55-014C-B596-DDBBA50AE8E3}"/>
    <hyperlink ref="H305" r:id="rId287" xr:uid="{0C0D31CF-652A-E041-9D65-057AB3E5BEA6}"/>
    <hyperlink ref="H271" r:id="rId288" xr:uid="{E72987CA-19FA-6C4A-B2AF-FBAC7865AFCE}"/>
    <hyperlink ref="H414" r:id="rId289" xr:uid="{1F78AF9F-6796-2E47-B11A-1C7E53EEFD41}"/>
    <hyperlink ref="H393" r:id="rId290" xr:uid="{D77175B6-B183-574F-B7B4-34E21C5868B9}"/>
    <hyperlink ref="H525" r:id="rId291" xr:uid="{5B0795FF-A969-BB44-9778-5AFE29BC0FA6}"/>
    <hyperlink ref="H443" r:id="rId292" xr:uid="{CDFB0079-72E2-8C40-98AA-56D457321226}"/>
    <hyperlink ref="H520" r:id="rId293" xr:uid="{A3BE14C4-5DBC-FA4A-AE02-47B6FA12F76B}"/>
    <hyperlink ref="H348" r:id="rId294" xr:uid="{56CB1929-F25C-EC48-8525-726E2E228293}"/>
    <hyperlink ref="H343" r:id="rId295" xr:uid="{B8109207-6E8F-C14F-89E9-B3269DF29FBC}"/>
    <hyperlink ref="H459" r:id="rId296" xr:uid="{00A1058F-FC8D-CF41-A823-1E0C0030E5F9}"/>
    <hyperlink ref="H386" r:id="rId297" xr:uid="{9B87CD31-6BAA-144B-A493-F37ABC94F937}"/>
    <hyperlink ref="H312" r:id="rId298" xr:uid="{77BA3FE5-800A-E54D-9479-9A20CD157451}"/>
    <hyperlink ref="H275" r:id="rId299" xr:uid="{6BD5EBDC-F0E2-DF40-89D3-C37BB55B6DE8}"/>
    <hyperlink ref="H364" r:id="rId300" xr:uid="{E71D0E6D-1733-C94A-A181-79F7700027D7}"/>
    <hyperlink ref="H354" r:id="rId301" xr:uid="{5A2B2424-2BBF-4B4A-AEFC-D07AFF674263}"/>
    <hyperlink ref="H486" r:id="rId302" xr:uid="{AF8DFD4F-0E43-0C40-8C8A-761630972F02}"/>
    <hyperlink ref="H433" r:id="rId303" xr:uid="{C8087C41-04FD-E746-A6A8-F8DE13F9EF54}"/>
    <hyperlink ref="H396" r:id="rId304" xr:uid="{FCF76DFA-1EFE-5143-8585-94239D2CD3E8}"/>
    <hyperlink ref="H360" r:id="rId305" xr:uid="{DEDEA94A-073D-DE43-AE59-8FD98AA21C18}"/>
    <hyperlink ref="H541" r:id="rId306" xr:uid="{E8BA1B7E-A03D-0B40-B651-1F3E6F751ADF}"/>
    <hyperlink ref="H406" r:id="rId307" xr:uid="{CF694E8F-CBFB-6347-A134-E86A571F1DDF}"/>
    <hyperlink ref="H356" r:id="rId308" xr:uid="{E2C34D72-B695-4A4B-B7D8-94523622C6A6}"/>
    <hyperlink ref="H455" r:id="rId309" xr:uid="{0034D952-0F13-674E-8B30-8AD23E95B599}"/>
    <hyperlink ref="H449" r:id="rId310" xr:uid="{7AF75141-23B7-494C-B49F-6B22D934366E}"/>
    <hyperlink ref="H425" r:id="rId311" xr:uid="{04ED0F03-065E-3949-9775-698E7BC34B5A}"/>
    <hyperlink ref="H287" r:id="rId312" xr:uid="{C897C98D-88DC-8245-A6F9-2A53D9D2E22D}"/>
    <hyperlink ref="H334" r:id="rId313" xr:uid="{D7FDA9D8-D9EC-1649-A558-F819E498EAD7}"/>
    <hyperlink ref="H351" r:id="rId314" xr:uid="{67AEB47C-C827-AC42-A836-9CFE14532505}"/>
    <hyperlink ref="H508" r:id="rId315" xr:uid="{BD79BFD7-B3AF-A24A-9BD1-F260FEBAB740}"/>
    <hyperlink ref="H496" r:id="rId316" xr:uid="{FFE2DCAA-F3EB-734B-99F9-F9C2B9ED6734}"/>
    <hyperlink ref="H446" r:id="rId317" xr:uid="{6DCEE62C-0E9D-EF44-A6A2-78E6C2121C7B}"/>
    <hyperlink ref="H501" r:id="rId318" xr:uid="{401ECFC8-7ABC-2242-BCFF-35BFABB07BE1}"/>
    <hyperlink ref="H257" r:id="rId319" xr:uid="{B6B6C7A2-67DC-4F41-80AE-DB8E1888D3C3}"/>
    <hyperlink ref="H336" r:id="rId320" xr:uid="{A999E4C2-4333-2049-BD3E-821A8C45F364}"/>
    <hyperlink ref="H551" r:id="rId321" xr:uid="{CA9955E4-9759-BF43-A8EA-DA311D59840B}"/>
    <hyperlink ref="H388" r:id="rId322" xr:uid="{B34F7FF2-0B03-5143-8443-B23C9F7C902C}"/>
    <hyperlink ref="H367" r:id="rId323" xr:uid="{0FB124F1-5B39-7644-915A-9AF3F328637E}"/>
    <hyperlink ref="H463" r:id="rId324" xr:uid="{54CB7D92-AB5C-BF4D-B0B0-F384DA41DCA1}"/>
    <hyperlink ref="H516" r:id="rId325" xr:uid="{2F923227-7E31-B246-84B8-CCE05B4FA566}"/>
    <hyperlink ref="H404" r:id="rId326" xr:uid="{DB2ACEB2-37B1-C44B-8F33-62DE5FFF1B31}"/>
    <hyperlink ref="H475" r:id="rId327" xr:uid="{3CE27C10-89DA-B74F-B62E-EEEC1D748DB2}"/>
    <hyperlink ref="H253" r:id="rId328" xr:uid="{8BE4B793-D9B0-714B-91D0-923321239071}"/>
    <hyperlink ref="H266" r:id="rId329" xr:uid="{52F15796-37B6-D14F-B451-F037F0DA429D}"/>
    <hyperlink ref="H481" r:id="rId330" xr:uid="{9B50678B-2209-0541-A4EC-642E8939A60C}"/>
    <hyperlink ref="H318" r:id="rId331" xr:uid="{2901E842-0684-B142-A606-AACF2474EAE6}"/>
    <hyperlink ref="H326" r:id="rId332" xr:uid="{B483624E-A78F-2E4E-BB98-1E06FBBF945B}"/>
    <hyperlink ref="H439" r:id="rId333" xr:uid="{A6B7C879-D868-3246-BF5F-A0EEBEBBA915}"/>
    <hyperlink ref="H317" r:id="rId334" xr:uid="{E047C29A-7BD2-984F-90BC-71A4073BC172}"/>
    <hyperlink ref="H258" r:id="rId335" xr:uid="{B17514F1-07FA-9A4B-8E79-079DA59EA1D3}"/>
    <hyperlink ref="H550" r:id="rId336" xr:uid="{7B2AF19D-66E3-BE48-84DC-42F74714E478}"/>
    <hyperlink ref="H335" r:id="rId337" xr:uid="{EA052E29-762F-B948-B94B-780280EB9940}"/>
    <hyperlink ref="H256" r:id="rId338" xr:uid="{25051077-5A7E-AE45-833E-1BF273DD17BA}"/>
    <hyperlink ref="H469" r:id="rId339" xr:uid="{503A3F2D-110B-2443-A5D2-CC2C1B156920}"/>
    <hyperlink ref="H500" r:id="rId340" xr:uid="{0C14AD78-65D7-9649-8D72-A3D00FA20EBB}"/>
    <hyperlink ref="H445" r:id="rId341" xr:uid="{4ABBAF61-D8F8-3A4B-9222-621AEBB86B0B}"/>
    <hyperlink ref="H495" r:id="rId342" xr:uid="{92CF8832-8602-5041-9DBB-41FD698B33F7}"/>
    <hyperlink ref="H507" r:id="rId343" xr:uid="{7DE31E77-FCAB-FC42-97CC-0C418FF1E3FF}"/>
    <hyperlink ref="H350" r:id="rId344" xr:uid="{987485B9-108F-E04A-B3A1-C3C7D81B16B6}"/>
    <hyperlink ref="H333" r:id="rId345" xr:uid="{FA034913-D98C-C04D-A855-B8613B4DF4C1}"/>
    <hyperlink ref="H286" r:id="rId346" xr:uid="{FF0B2AD4-CD53-1A49-9C88-2358DF049FA7}"/>
    <hyperlink ref="H424" r:id="rId347" xr:uid="{07530539-77BF-A14D-975C-2D86814E97CF}"/>
    <hyperlink ref="H448" r:id="rId348" xr:uid="{FF132C94-8E6E-504C-9113-93438F857F93}"/>
    <hyperlink ref="H454" r:id="rId349" xr:uid="{8EAEAA11-8B19-3B42-9602-438C5372862A}"/>
    <hyperlink ref="H355" r:id="rId350" xr:uid="{6F3EC72F-4023-8543-9238-40ED3C94FCF3}"/>
    <hyperlink ref="H405" r:id="rId351" xr:uid="{7C5FF810-C84E-7E47-BEBE-DEE3DA67423F}"/>
    <hyperlink ref="H426" r:id="rId352" xr:uid="{74616694-0E41-724F-81A6-072C8D69AB06}"/>
    <hyperlink ref="H540" r:id="rId353" xr:uid="{E9DA9908-E957-5E4E-B786-A372C67837D8}"/>
    <hyperlink ref="H359" r:id="rId354" xr:uid="{D3CCF0E8-B661-CB4F-8EB3-389E02D594FB}"/>
    <hyperlink ref="H395" r:id="rId355" xr:uid="{68BB823E-3E1B-4C4E-A07C-3BDEBB4973B7}"/>
    <hyperlink ref="H416" r:id="rId356" xr:uid="{59BF2D78-93DD-2446-A038-D27753DBF64D}"/>
    <hyperlink ref="H432" r:id="rId357" xr:uid="{AF964FDF-6D10-8F4C-ACD8-F3380BCE8A07}"/>
    <hyperlink ref="H485" r:id="rId358" xr:uid="{1434AE73-861C-4D4F-B043-C90B2F28901A}"/>
    <hyperlink ref="H353" r:id="rId359" xr:uid="{C7451417-7BFD-E646-B7FD-42520FE67E9F}"/>
    <hyperlink ref="H363" r:id="rId360" xr:uid="{49632C2F-7748-3E40-A0D7-D86BAA268D29}"/>
    <hyperlink ref="H274" r:id="rId361" xr:uid="{ADB97564-BE0E-AE44-9531-B6C459B371E8}"/>
    <hyperlink ref="H311" r:id="rId362" xr:uid="{9E74EC44-DFA8-0C4F-9F30-1951EED74CC1}"/>
    <hyperlink ref="H385" r:id="rId363" xr:uid="{B8EB1B7E-6580-EF44-B10B-33D6BC3C2A8A}"/>
    <hyperlink ref="H458" r:id="rId364" xr:uid="{E2BE5286-521D-BD45-9C9C-EEDB7E5415FF}"/>
    <hyperlink ref="H342" r:id="rId365" xr:uid="{C33EE899-8DE7-4E49-A4A6-5E454BF4D1A2}"/>
    <hyperlink ref="H347" r:id="rId366" xr:uid="{09FE48DC-6FF2-9C49-BF40-A5D6F4FD6087}"/>
    <hyperlink ref="H519" r:id="rId367" xr:uid="{0BA750A4-08AF-404F-A5F6-548CF84058DF}"/>
    <hyperlink ref="H442" r:id="rId368" xr:uid="{61A9CF12-3B00-D64C-9D52-93237F085AE1}"/>
    <hyperlink ref="H524" r:id="rId369" xr:uid="{23774F1B-08A2-4C4F-9152-80E6D6FA3E04}"/>
    <hyperlink ref="H467" r:id="rId370" xr:uid="{505C15D7-D99B-6D45-A217-50FE5D540F3C}"/>
    <hyperlink ref="H499" r:id="rId371" xr:uid="{77409B05-CF3A-C144-ACAC-0EF23A3EA575}"/>
    <hyperlink ref="H392" r:id="rId372" xr:uid="{3FB5A872-5E6E-C74D-B3F1-FB2BA62DBBB8}"/>
    <hyperlink ref="H413" r:id="rId373" xr:uid="{8CF6B1BC-1767-F84F-B516-FCF912E94AF4}"/>
    <hyperlink ref="H270" r:id="rId374" xr:uid="{444365EA-F8BF-B140-BDE0-025479B0AAEA}"/>
    <hyperlink ref="H304" r:id="rId375" xr:uid="{1C02CDD6-A14B-3644-966C-8A36C870AF3F}"/>
    <hyperlink ref="H370" r:id="rId376" xr:uid="{296C98AE-9607-3344-B016-3550620A70FD}"/>
    <hyperlink ref="H438" r:id="rId377" xr:uid="{727236B1-085C-794B-8A27-ED4726EF2CA4}"/>
    <hyperlink ref="H472" r:id="rId378" xr:uid="{24E56EE0-C66D-D040-A4F4-2D5A1ED5DDA2}"/>
    <hyperlink ref="H531" r:id="rId379" xr:uid="{B5626948-D34A-C749-9446-E33F8CC1EA58}"/>
    <hyperlink ref="H279" r:id="rId380" xr:uid="{84DBFD2C-643C-5142-B9BF-275BD1DE873E}"/>
    <hyperlink ref="H283" r:id="rId381" xr:uid="{E9E2A95C-3D83-7C42-8D82-2A066CB11326}"/>
    <hyperlink ref="H284" r:id="rId382" xr:uid="{A18E5B9D-2BAE-8849-B564-1713DFCAB0EE}"/>
    <hyperlink ref="H329" r:id="rId383" xr:uid="{60AEF277-111F-C14B-AC80-C02028C48F90}"/>
    <hyperlink ref="H379" r:id="rId384" xr:uid="{71F9A82F-8D1D-584F-A3E0-9DEF6A40F082}"/>
    <hyperlink ref="H398" r:id="rId385" xr:uid="{C489E766-6B66-794E-B510-9A7B64796639}"/>
    <hyperlink ref="H532" r:id="rId386" xr:uid="{D9D072AA-CBC1-4742-80F9-CE443F5970A7}"/>
    <hyperlink ref="H338" r:id="rId387" xr:uid="{2EE86044-19D0-C640-82DB-810373F02441}"/>
    <hyperlink ref="H277" r:id="rId388" xr:uid="{4DE98AB7-02A3-5849-8ABA-C91098835CDE}"/>
    <hyperlink ref="H314" r:id="rId389" xr:uid="{277DE9CA-F420-C34F-ADE6-FDA09E899BD3}"/>
    <hyperlink ref="H67" r:id="rId390" location="gsc.tab=0" xr:uid="{A875881A-92A0-4045-A47C-F026F2F6BE36}"/>
    <hyperlink ref="H82" r:id="rId391" location="gsc.tab=0" xr:uid="{27C84B93-602F-B84A-BEDD-9FC435CC775A}"/>
    <hyperlink ref="H110" r:id="rId392" location="gsc.tab=0" xr:uid="{C9F63C05-58EF-B445-BD0D-388EE74D3DC4}"/>
    <hyperlink ref="H127" r:id="rId393" location="gsc.tab=0" xr:uid="{7C31504D-623A-3D4C-AD5D-F37D4A2B7AFA}"/>
    <hyperlink ref="H200" r:id="rId394" location="gsc.tab=0" xr:uid="{C24CFB92-6BD7-7C4E-8899-B7409C9AD58A}"/>
    <hyperlink ref="H183" r:id="rId395" location="gsc.tab=0" xr:uid="{8FE1AA84-EBF0-744E-9676-2EAEB95D9932}"/>
    <hyperlink ref="H173" r:id="rId396" location="gsc.tab=0" xr:uid="{18825867-E01F-E744-BB41-1CFE78E49205}"/>
    <hyperlink ref="H120" r:id="rId397" location="gsc.tab=0" xr:uid="{AC57A1A7-6222-324E-A604-56BAB9E983F2}"/>
    <hyperlink ref="H136" r:id="rId398" location="gsc.tab=0" xr:uid="{3724FE57-42BA-F940-AB4D-5B6195ACD1FC}"/>
    <hyperlink ref="H170" r:id="rId399" location="gsc.tab=0" xr:uid="{15361A19-E0B4-2444-A973-0592ADDE723B}"/>
    <hyperlink ref="H225" r:id="rId400" xr:uid="{826E6FE6-AEB0-BD4C-8077-7E3D44BF16D9}"/>
    <hyperlink ref="H216" r:id="rId401" xr:uid="{CEEBA7F5-6833-034A-843C-C2B84FBA7283}"/>
    <hyperlink ref="H246" r:id="rId402" xr:uid="{CC36DC0B-B721-1844-ADE4-8BF336C24C20}"/>
    <hyperlink ref="H213" r:id="rId403" xr:uid="{D3E35910-43AC-8C4D-9A2D-BD5EB7681712}"/>
    <hyperlink ref="H214" r:id="rId404" xr:uid="{C0A5952D-A9A0-AB4A-877A-954716CEECE8}"/>
    <hyperlink ref="H217" r:id="rId405" xr:uid="{E13DCCEC-AE42-9C4C-86C0-D5D24016EC32}"/>
    <hyperlink ref="H219" r:id="rId406" xr:uid="{B1CF5A82-00A9-E346-A075-D478B4F42048}"/>
    <hyperlink ref="H220" r:id="rId407" xr:uid="{F270C9E1-CA98-874D-B987-5A97798B5A99}"/>
    <hyperlink ref="H221" r:id="rId408" xr:uid="{E4849C64-5380-1A40-8536-D975AF786F88}"/>
    <hyperlink ref="H226" r:id="rId409" xr:uid="{77BE2E9E-EB54-9248-9DFC-13CE6820A518}"/>
    <hyperlink ref="H227" r:id="rId410" xr:uid="{AC0DC6F3-3326-1944-8E61-0FA024BB7752}"/>
    <hyperlink ref="H230" r:id="rId411" xr:uid="{127FC468-51E2-E64F-88A1-9008E35402DE}"/>
    <hyperlink ref="H229" r:id="rId412" xr:uid="{90AB226F-8FB9-BF4D-9936-E44211BE1F33}"/>
    <hyperlink ref="H231" r:id="rId413" xr:uid="{634566DF-7A41-F945-BB5F-6C059D7F7AA3}"/>
    <hyperlink ref="H232" r:id="rId414" xr:uid="{31D44007-1151-6240-B34B-1BC03C34DDCD}"/>
    <hyperlink ref="H234" r:id="rId415" xr:uid="{99BAE500-5B00-CB48-9D81-0CEF8CC28538}"/>
    <hyperlink ref="H235" r:id="rId416" xr:uid="{493ED8D5-CC90-2F48-B916-186A84DF30E6}"/>
    <hyperlink ref="H236" r:id="rId417" xr:uid="{BD8C3E8D-03A0-D144-9119-F68EABBE72C3}"/>
    <hyperlink ref="H237" r:id="rId418" xr:uid="{D9D860EB-CDD2-174E-A844-665125282FA9}"/>
    <hyperlink ref="H238" r:id="rId419" xr:uid="{17D9A37E-B66F-D648-BAF9-6EAB6A1B738F}"/>
    <hyperlink ref="H239" r:id="rId420" xr:uid="{C9A467C1-B1DD-E044-A402-1A88F3F474B4}"/>
    <hyperlink ref="H240" r:id="rId421" xr:uid="{B25A17FE-CCB4-5E41-B5EF-2C47D89D143E}"/>
    <hyperlink ref="H241" r:id="rId422" xr:uid="{C7F3E062-4E13-C14A-93D0-93834BA475A9}"/>
    <hyperlink ref="H243" r:id="rId423" xr:uid="{E803EA24-5243-574D-945B-E2F9D484BB24}"/>
    <hyperlink ref="H245" r:id="rId424" xr:uid="{0EC99F07-BCD7-9B48-9E3F-3A6A190A5768}"/>
    <hyperlink ref="H247" r:id="rId425" xr:uid="{E5528F50-99A4-AC45-A6D8-76793EF35F15}"/>
    <hyperlink ref="H248" r:id="rId426" xr:uid="{FFE57EB5-2A91-5649-8D86-57259C27C295}"/>
    <hyperlink ref="H249" r:id="rId427" xr:uid="{31D1FB65-CA29-954A-A2EF-79C3D3E20D9A}"/>
    <hyperlink ref="H250" r:id="rId428" xr:uid="{5329E77C-8A3C-5A40-B98A-A8241E20F280}"/>
    <hyperlink ref="H215" r:id="rId429" xr:uid="{64A99BF1-34F0-4C4B-A3E3-E470DC05419C}"/>
    <hyperlink ref="H48" r:id="rId430" xr:uid="{C9384944-A291-E14B-9004-915A4846B07D}"/>
    <hyperlink ref="H15" r:id="rId431" xr:uid="{FB83C41F-362C-7D47-86C9-58951F4436A2}"/>
    <hyperlink ref="H52" r:id="rId432" xr:uid="{5BA18456-E268-3441-A62B-4D43B9241D2A}"/>
    <hyperlink ref="H39" r:id="rId433" xr:uid="{0457E3BB-9749-FE4E-B91B-D809EF86C8C0}"/>
    <hyperlink ref="H20" r:id="rId434" xr:uid="{F7533469-0207-8A45-BD79-1A3D89DBCC99}"/>
    <hyperlink ref="H26" r:id="rId435" xr:uid="{51CEA1D1-8527-D242-81E7-6DC10D1F243C}"/>
    <hyperlink ref="H30" r:id="rId436" xr:uid="{31DFF914-BD2C-F642-9577-73A3336A40F0}"/>
    <hyperlink ref="H29" r:id="rId437" xr:uid="{8E34B5ED-5782-BE4B-A8F1-DFC0EE441D87}"/>
    <hyperlink ref="H61" r:id="rId438" xr:uid="{EC2319F4-039E-F846-BD03-23898859580B}"/>
    <hyperlink ref="H47" r:id="rId439" xr:uid="{E8370A4F-10BB-E54E-AE4A-3BB29DAD34BA}"/>
    <hyperlink ref="H12" r:id="rId440" xr:uid="{CFF45422-F249-664A-B6D9-AE54B1E5272E}"/>
    <hyperlink ref="H37" r:id="rId441" xr:uid="{1D77F4A5-A98E-B14D-8B6E-760E000B60DF}"/>
    <hyperlink ref="H22" r:id="rId442" xr:uid="{5C653BEE-5FA5-EF4F-ABFF-0FE065831F92}"/>
    <hyperlink ref="H57" r:id="rId443" xr:uid="{47519CDA-D699-9E4A-A7C7-84FFC17BAAFB}"/>
    <hyperlink ref="H55" r:id="rId444" xr:uid="{B1DC9FB2-0BF0-5B49-BA68-A699A1294AD7}"/>
    <hyperlink ref="H58" r:id="rId445" xr:uid="{412EBB91-D825-3B4F-A8D4-6BAFE9BB215F}"/>
    <hyperlink ref="H17" r:id="rId446" xr:uid="{4F0BE038-F580-0C48-8E80-E10878D3EAF7}"/>
    <hyperlink ref="H19" r:id="rId447" xr:uid="{138DDB34-05C9-5B46-B249-615A5C4DAC55}"/>
    <hyperlink ref="H28" r:id="rId448" xr:uid="{DB3E9215-E0F8-1541-92D1-C7E351A3AA3A}"/>
    <hyperlink ref="H42" r:id="rId449" xr:uid="{040961A2-076A-3249-886B-1DC6ADFA8007}"/>
    <hyperlink ref="H46" r:id="rId450" xr:uid="{A483630D-8F0D-8B4D-B55D-0DF01814D437}"/>
    <hyperlink ref="H27" r:id="rId451" xr:uid="{A902158C-2016-E740-8F7D-6A2FBF8DD435}"/>
    <hyperlink ref="H24" r:id="rId452" xr:uid="{0737318B-3AAF-304B-A61F-7C1F1DB9E3D2}"/>
    <hyperlink ref="H43" r:id="rId453" xr:uid="{2A5DDC2A-58E4-2844-A626-8E0461B0D7B1}"/>
    <hyperlink ref="H56" r:id="rId454" xr:uid="{065D9D0D-BEF7-554B-A077-E6C1CFDDEBF2}"/>
    <hyperlink ref="H50" r:id="rId455" xr:uid="{4AA57BC6-CD86-3B4B-B227-7035793AF1DD}"/>
    <hyperlink ref="H38" r:id="rId456" xr:uid="{AD02C652-A0E9-B64B-9F2E-464AD4B48BD1}"/>
    <hyperlink ref="H53" r:id="rId457" xr:uid="{AFFFE438-4C62-D04C-88F9-40A66FDBDD72}"/>
    <hyperlink ref="H40" r:id="rId458" xr:uid="{4C4D7E8D-4F32-204F-8C95-C00B0A90B1B6}"/>
    <hyperlink ref="H9" r:id="rId459" xr:uid="{EB24C04C-EB33-3E45-B890-FCE3AE2A592B}"/>
    <hyperlink ref="H583" r:id="rId460" xr:uid="{AFA4219C-BBF8-BD47-933B-D4110F18AD5E}"/>
    <hyperlink ref="H45" r:id="rId461" xr:uid="{8816C58C-C5D6-C34E-9FC9-F570033E9529}"/>
    <hyperlink ref="H44" r:id="rId462" xr:uid="{567BEA02-48D6-5F49-927B-25D7A9B44CD9}"/>
    <hyperlink ref="H10" r:id="rId463" xr:uid="{536F765D-F641-3447-B1D0-1A0B823BAD97}"/>
    <hyperlink ref="H36" r:id="rId464" xr:uid="{CCEF664E-35B0-DB49-B0CB-3DEDB580BB66}"/>
    <hyperlink ref="H25" r:id="rId465" xr:uid="{FC50B3BC-45E6-E541-B6E8-24F3FF3A7C45}"/>
    <hyperlink ref="H5" r:id="rId466" xr:uid="{A1E4CFB0-4707-F84A-8485-4E5712E677E6}"/>
    <hyperlink ref="H41" r:id="rId467" xr:uid="{FF8C2D91-9B1F-0440-8C71-701458D28C9D}"/>
    <hyperlink ref="H34" r:id="rId468" xr:uid="{235FBAF0-1620-5544-8765-49BA07BAD7FD}"/>
    <hyperlink ref="H8" r:id="rId469" xr:uid="{5C879F79-E199-9F42-AAEE-E9BB7CEE1DEF}"/>
    <hyperlink ref="H31" r:id="rId470" xr:uid="{50D6454E-2325-314B-857F-540E19C54ED6}"/>
    <hyperlink ref="H7" r:id="rId471" xr:uid="{EE2CB1DC-56BA-5244-8611-ADAF3D7E9658}"/>
    <hyperlink ref="H16" r:id="rId472" xr:uid="{262C4427-FB04-8E4C-A0EF-396D4CF1C3A2}"/>
    <hyperlink ref="H4" r:id="rId473" xr:uid="{B467A14F-4CC2-164F-AF03-0FA37C0F94C7}"/>
    <hyperlink ref="H3" r:id="rId474" xr:uid="{3712EC9D-A0EE-E34F-8ADB-809CC10E0852}"/>
    <hyperlink ref="H13" r:id="rId475" xr:uid="{3FE8F986-E511-F44A-946B-3F4EC651CB71}"/>
    <hyperlink ref="H59" r:id="rId476" xr:uid="{6B69C427-C011-3F4F-B28D-AA6FB3886B0A}"/>
    <hyperlink ref="H14" r:id="rId477" xr:uid="{7ABCAE05-89CF-7F41-B42B-A279FE616007}"/>
    <hyperlink ref="H6" r:id="rId478" xr:uid="{E79FFD73-60D5-514B-BD3E-D4A8317B2F2B}"/>
    <hyperlink ref="H11" r:id="rId479" xr:uid="{1D4A5F4B-1DD4-6345-8488-2B699F5F0178}"/>
    <hyperlink ref="H18" r:id="rId480" xr:uid="{90853DDF-C2E4-D945-88BE-0E18B49F22EB}"/>
    <hyperlink ref="H2" r:id="rId481" xr:uid="{740CF74D-94BF-104E-BDFA-F756032FB657}"/>
    <hyperlink ref="H54" r:id="rId482" xr:uid="{0B6FA589-6E8F-954E-8F26-61839C39B30E}"/>
    <hyperlink ref="H32" r:id="rId483" xr:uid="{D2DB4F60-A2A0-5144-BBEB-F5E0228BD3FA}"/>
    <hyperlink ref="H35" r:id="rId484" xr:uid="{9E372F6E-D41A-9C47-80FC-F0CA05866109}"/>
    <hyperlink ref="H23" r:id="rId485" xr:uid="{6267F8D3-84D4-F444-9D35-4982CEC30E88}"/>
    <hyperlink ref="H21" r:id="rId486" xr:uid="{A4CDE0FD-AA5E-7244-ABF9-71C7F41CDF97}"/>
    <hyperlink ref="H33" r:id="rId487" xr:uid="{8F680707-CFA6-2B47-B722-0B1DCC4B64ED}"/>
    <hyperlink ref="H597" r:id="rId488" xr:uid="{4AF2B14C-C236-B24A-A82A-134A4C3C4586}"/>
    <hyperlink ref="H600" r:id="rId489" xr:uid="{D40E7530-917E-EA48-B6A2-A864082DC793}"/>
    <hyperlink ref="H601" r:id="rId490" xr:uid="{B93CD012-F7A0-4F4C-9C7D-0013EE5F22B6}"/>
    <hyperlink ref="H627" r:id="rId491" xr:uid="{8AB854F3-7990-2B4C-8C5E-5D4833C429BA}"/>
    <hyperlink ref="H592" r:id="rId492" xr:uid="{E75A249D-C26E-1542-9A0B-4BE80FE51B5C}"/>
    <hyperlink ref="H595" r:id="rId493" xr:uid="{F4EB1C84-5F52-0649-8030-F7BD4C9FD65D}"/>
    <hyperlink ref="H604" r:id="rId494" xr:uid="{5A97D4B9-6EF0-0441-915E-A60B87E9C805}"/>
    <hyperlink ref="H605" r:id="rId495" xr:uid="{2151BE8D-BC27-9042-AC42-3DFA4FA4F868}"/>
    <hyperlink ref="H609" r:id="rId496" xr:uid="{28A34768-F91E-9343-B69C-7AF832B583CD}"/>
    <hyperlink ref="H610" r:id="rId497" xr:uid="{EBCD7F4B-02CC-554A-B904-3BFC20224C3D}"/>
    <hyperlink ref="H612" r:id="rId498" xr:uid="{CEE82B0A-17FF-3A42-A3EA-9BF73599501F}"/>
    <hyperlink ref="H614" r:id="rId499" xr:uid="{CF00507A-F691-3B49-98DC-7ACEAB27BB84}"/>
    <hyperlink ref="H619" r:id="rId500" xr:uid="{C0BF3762-358A-1945-8351-6D4A355C4F9C}"/>
    <hyperlink ref="H617" r:id="rId501" xr:uid="{41F5BCDA-5B39-C846-B477-62CBC6C28FBD}"/>
    <hyperlink ref="H653" r:id="rId502" xr:uid="{5C1C7327-B5E5-034D-861B-E15A372FB133}"/>
    <hyperlink ref="H655" r:id="rId503" xr:uid="{E0F129B2-DB19-8244-BEA6-DD59A559AA31}"/>
    <hyperlink ref="H662" r:id="rId504" xr:uid="{C430B242-0B02-AF42-8170-527D459F722A}"/>
    <hyperlink ref="H658" r:id="rId505" xr:uid="{1EB5C1AB-9522-BE46-AF78-E9540D7FA463}"/>
    <hyperlink ref="H659" r:id="rId506" xr:uid="{9AA0A10E-2BBD-AF41-8923-2F8D225D2849}"/>
    <hyperlink ref="H664" r:id="rId507" xr:uid="{8F51AE96-A279-0C45-9F63-5F1AD48C96B4}"/>
    <hyperlink ref="H665" r:id="rId508" xr:uid="{0AEA0533-AE08-8546-B26F-AE9F193A002F}"/>
    <hyperlink ref="H660" r:id="rId509" xr:uid="{B2F4CD98-BE3E-A047-88BF-6BC5EF4B7465}"/>
    <hyperlink ref="H657" r:id="rId510" xr:uid="{BF1BBD12-BA7D-2F40-86A9-DA1562897AF6}"/>
    <hyperlink ref="H666" r:id="rId511" xr:uid="{00CA5A7B-1611-0546-9F04-F956175D409D}"/>
    <hyperlink ref="H667" r:id="rId512" xr:uid="{E155932D-25C2-B944-8F56-C013346E2BD2}"/>
    <hyperlink ref="H668" r:id="rId513" xr:uid="{57FACA13-0E52-D54D-BB75-609ED0A184DA}"/>
    <hyperlink ref="H669" r:id="rId514" xr:uid="{B5743169-9AD2-774D-9B2D-42EB4633EB4D}"/>
    <hyperlink ref="H795" r:id="rId515" xr:uid="{2EEE96F4-533C-AB4C-BBFD-FEA5032814AC}"/>
    <hyperlink ref="H815" r:id="rId516" xr:uid="{EE5C5082-32C5-9C40-A1AD-9252C293DD73}"/>
    <hyperlink ref="H825" r:id="rId517" xr:uid="{3B204881-83CA-E946-BF26-0153E06D1C57}"/>
    <hyperlink ref="H772" r:id="rId518" xr:uid="{084E6223-44F4-5641-BCE2-C4878D4BBFAF}"/>
    <hyperlink ref="H774" r:id="rId519" xr:uid="{4AF0D829-244A-DA48-A95C-5AE3620C6A84}"/>
    <hyperlink ref="H782" r:id="rId520" xr:uid="{1C5A14C8-0B93-6549-AF27-43A8448EB259}"/>
    <hyperlink ref="H785" r:id="rId521" xr:uid="{8ED3C2EA-F991-784D-920E-FA7328203426}"/>
    <hyperlink ref="H786" r:id="rId522" xr:uid="{65FCCBB0-7A32-4246-98C4-C1D7CDE3FA42}"/>
    <hyperlink ref="H790" r:id="rId523" xr:uid="{F7C38A55-8E25-C04C-BC7D-4C6344C5ECA4}"/>
    <hyperlink ref="H792" r:id="rId524" xr:uid="{4234B21A-7883-9D4C-B738-E69F8FBF7782}"/>
    <hyperlink ref="H796" r:id="rId525" xr:uid="{0073F8D9-2EEE-7646-8B68-F3F3260E408C}"/>
    <hyperlink ref="H797" r:id="rId526" xr:uid="{0E827197-CCCF-7C4F-AD46-C6B44C8AB753}"/>
    <hyperlink ref="H801" r:id="rId527" xr:uid="{34B63330-6BB5-6D45-BFC0-981C68B31BEB}"/>
    <hyperlink ref="H802" r:id="rId528" xr:uid="{C7FF7722-33FF-0946-9168-D51FE0DCEE8B}"/>
    <hyperlink ref="H803" r:id="rId529" xr:uid="{E21EAC01-748D-1843-A387-8DAEBAEE3FCF}"/>
    <hyperlink ref="H804" r:id="rId530" xr:uid="{455B085B-A1FD-F74D-B2A1-EF093525FC48}"/>
    <hyperlink ref="H806" r:id="rId531" xr:uid="{62D591E5-2F28-FA40-B60D-0DA9DA4FA4CE}"/>
    <hyperlink ref="H812" r:id="rId532" xr:uid="{202873CF-F0EB-E446-990B-1E45C1B42A8A}"/>
    <hyperlink ref="H814" r:id="rId533" xr:uid="{C47B0753-9F57-2D4D-96BC-968ECA469CF8}"/>
    <hyperlink ref="H816" r:id="rId534" xr:uid="{73D71A1B-D64E-9C45-AAD7-F4DFC5B270AE}"/>
    <hyperlink ref="H820" r:id="rId535" xr:uid="{FF3375E6-9E00-CA49-A1C6-2AB55F287B23}"/>
    <hyperlink ref="H823" r:id="rId536" xr:uid="{444AFF4D-8830-864E-9C8C-615E1DD66D62}"/>
    <hyperlink ref="H826" r:id="rId537" xr:uid="{F486FF3B-F0A7-D84E-83CB-53A1C6550340}"/>
    <hyperlink ref="H829" r:id="rId538" xr:uid="{2DC72950-D01B-DB4A-B3E7-5F0977367E72}"/>
    <hyperlink ref="H831" r:id="rId539" xr:uid="{9F0F1361-D38D-B14C-AEB7-75E57495DAFD}"/>
    <hyperlink ref="H834" r:id="rId540" xr:uid="{9C55904A-2864-5147-AEE8-90D52642637C}"/>
    <hyperlink ref="H835" r:id="rId541" xr:uid="{6FA7FB4B-0852-F942-9BC3-F3632A8B32E2}"/>
    <hyperlink ref="H837" r:id="rId542" xr:uid="{0B833CBD-B4E2-5D47-909E-2E2E74344682}"/>
    <hyperlink ref="H839" r:id="rId543" xr:uid="{244FBC57-AFF5-0F46-951D-BFCF1BE7BDC7}"/>
    <hyperlink ref="H840" r:id="rId544" xr:uid="{8122BE26-6E71-3F48-947D-959AE7DF376C}"/>
    <hyperlink ref="H843" r:id="rId545" xr:uid="{1A11C86D-A86D-5C40-860A-8AF3A58C619A}"/>
    <hyperlink ref="H847" r:id="rId546" xr:uid="{E1AA4CF6-D89B-2A4A-BD34-35ED696A1DBC}"/>
    <hyperlink ref="H849" r:id="rId547" xr:uid="{A9A5EF51-AA20-0443-8485-D67430D92DA4}"/>
    <hyperlink ref="H852" r:id="rId548" xr:uid="{1B5A8C5E-B0AE-D340-87E0-517A856045D9}"/>
    <hyperlink ref="H855" r:id="rId549" xr:uid="{DE040953-B9B2-6E45-8412-866658982E2C}"/>
    <hyperlink ref="H857" r:id="rId550" xr:uid="{90212454-B1F2-1445-8B4A-BB70A57C074F}"/>
    <hyperlink ref="H858" r:id="rId551" xr:uid="{E2BA43A4-33F7-C146-B3A4-337C4FC8396D}"/>
    <hyperlink ref="H788" r:id="rId552" xr:uid="{D9213C95-8607-6341-9609-F4D054057196}"/>
    <hyperlink ref="H821" r:id="rId553" xr:uid="{EF4282C3-C6C3-B84B-BA9A-579AC4E02997}"/>
    <hyperlink ref="H841" r:id="rId554" xr:uid="{C6237BB9-FE23-0346-AAE5-58B63E108237}"/>
    <hyperlink ref="H824" r:id="rId555" xr:uid="{EAC1481C-7E2B-104C-8E81-FD50ADA7FB5D}"/>
    <hyperlink ref="H775" r:id="rId556" xr:uid="{E8D732E8-6FCE-B04C-A8EE-1351D6276128}"/>
    <hyperlink ref="H846" r:id="rId557" xr:uid="{138BB6D9-DD41-D941-AC2D-9E4B86130D2F}"/>
    <hyperlink ref="H1013" r:id="rId558" xr:uid="{2A2F5125-34B0-7744-88DF-0CED4B39D211}"/>
    <hyperlink ref="H1001" r:id="rId559" xr:uid="{3B6DB7E4-E541-404C-B518-D981624F309F}"/>
    <hyperlink ref="H1003" r:id="rId560" display="https://www.orthoptera.ch/wiki/arten/ensifera/tettigoniinae/item/decticus-verrucivorus?highlight=WyJkZWN0aWN1cyIsIm1lZGVjdGljdXMiLCJkZWN0aWN1cy1hcnRlbiIsInZlcnJ1Y2l2b3J1cyIsInZlcnJhdGVuIiwidmVycnVuZGV0IiwidmVycnVuZGV0ZSIsInZlcnJ1bmRldGVuIiwicm9uZ2UtdmVycnVlIiwidmVycnVjaXZvcmUiXQ==" xr:uid="{AE923FC9-5F4F-0245-9E02-20336DC1431E}"/>
    <hyperlink ref="H1006" r:id="rId561" xr:uid="{1D2A0863-54C3-A941-B59C-B8F4A24100A0}"/>
    <hyperlink ref="H1017" r:id="rId562" xr:uid="{7409A1B3-E251-F047-9843-2762AA9E3CBD}"/>
    <hyperlink ref="H1022" r:id="rId563" xr:uid="{A4174680-6F6A-0440-8603-9DEBE53D9FDE}"/>
    <hyperlink ref="H1004" r:id="rId564" display="https://www.orthoptera.ch/wiki/arten/ensifera/bradyporinae/item/ephippiger-ephippiger?highlight=WyJlcGhpcHBpZ2VyIiwiZXBoaXBwaWdlcmEiLCJlcGhpcHBpZ2VyLWFydGVuIiwibGF1cmVudGp1aWxsZXJhdC1lcGhpcHBpZ2VyIiwiMjBlcGhpcHBpZ2VyYSIsImVwaGlwcGlnZXIiLCJlcGhpcHBpZ2VyYSIsImVwaGlwcGlnZXItYXJ0ZW4iLCJsYXVyZW50anVpbGxlcmF0LWVwaGlwcGlnZXIiLCIyMGVwaGlwcGlnZXJhIl0=" xr:uid="{5B651114-BBB0-7144-8D1C-97EA8960C253}"/>
    <hyperlink ref="H1015" r:id="rId565" xr:uid="{072427E0-8D6B-0248-8931-D7996C96F40D}"/>
    <hyperlink ref="H1024" r:id="rId566" xr:uid="{566512FC-9DD1-E84F-A7D5-E5F0C09644C5}"/>
    <hyperlink ref="H999" r:id="rId567" display="https://www.orthoptera.ch/wiki/arten/caelifera/oedipodinae/item/aiolopus-thalassinus?highlight=WyJhaW9sb3B1cyIsImFpb2xvcHVzLWFydGVuIiwidGhhbGFzc2ludXMiLCJlbnRoYWx0ZW4iLCJ2b3JlbnRoYWx0ZW4iLCJ0aGFsYXNzaW51bSIsImZlc3RoYWx0ZW4iLCJzY2h1dHRoYWxkZW4iLCJvYmVyc2lnZ2VudGhhbCIsInVudGVyc2lnZ2VudGhhbCJd" xr:uid="{909F981F-2047-B242-9110-75E8DF3B37C4}"/>
    <hyperlink ref="H1019" r:id="rId568" xr:uid="{F56670CF-13D2-0046-8BAB-1B64E258AB53}"/>
    <hyperlink ref="H1053" r:id="rId569" location="gsc.tab=0" xr:uid="{24ABE00C-AD22-4E4F-A51E-C9B6ACA7BD82}"/>
    <hyperlink ref="H1054" r:id="rId570" xr:uid="{FCCD970B-846F-A748-82AF-16A92FD5668A}"/>
    <hyperlink ref="H1055" r:id="rId571" xr:uid="{EE38B013-BE51-CA4F-BC8F-C5E63B3B3F41}"/>
    <hyperlink ref="H1062" r:id="rId572" location="gsc.tab=0" xr:uid="{40CE7F75-E760-034C-9B27-A059BECF08A8}"/>
    <hyperlink ref="H1060" r:id="rId573" location="gsc.tab=0" xr:uid="{2AF4EB6D-899E-6248-963A-0D3D11C22E81}"/>
    <hyperlink ref="H1045" r:id="rId574" location="gsc.tab=0" xr:uid="{0F9DEE13-22C0-9749-8FC4-23EFF6518E7A}"/>
    <hyperlink ref="H1046" r:id="rId575" xr:uid="{59846529-03B4-C54D-B4DE-8C1B1C66C56A}"/>
    <hyperlink ref="H1047" r:id="rId576" xr:uid="{56E1F986-8FEC-7346-A066-063EB1C27CEA}"/>
    <hyperlink ref="H1051" r:id="rId577" location="gsc.tab=0" xr:uid="{06CF5999-9C4D-624B-8874-2688EA6228EF}"/>
    <hyperlink ref="H1061" r:id="rId578" location="gsc.tab=0" xr:uid="{F9E24EE8-4B38-704A-BC34-442A2D909F82}"/>
    <hyperlink ref="H1056" r:id="rId579" xr:uid="{35E2D232-9D76-AC43-902B-B621C8718CB0}"/>
    <hyperlink ref="H1049" r:id="rId580" xr:uid="{D044A5AF-C148-A548-AE3E-8224453FD4A1}"/>
    <hyperlink ref="H260" r:id="rId581" xr:uid="{70508F17-41CA-4B4F-82E6-BFA6FB84D59C}"/>
    <hyperlink ref="H482" r:id="rId582" xr:uid="{6872F2A0-9DFF-3B4E-A7E9-2C24A962A391}"/>
    <hyperlink ref="H268" r:id="rId583" xr:uid="{F20F025C-AE7D-C047-BE16-D2886DC9BFF3}"/>
    <hyperlink ref="H636" r:id="rId584" xr:uid="{1CE13CA3-DFD8-9A41-B866-D7B0E80689A6}"/>
    <hyperlink ref="H648" r:id="rId585" xr:uid="{18337C0D-AAB1-E74E-9C40-0D42D1476077}"/>
    <hyperlink ref="H255" r:id="rId586" xr:uid="{4F48AE55-FE82-BD4F-90D9-96FDE6AEEED0}"/>
    <hyperlink ref="H273" r:id="rId587" xr:uid="{94C5586E-B39C-434F-BA95-8F0E7E59FF72}"/>
    <hyperlink ref="H276" r:id="rId588" xr:uid="{B08F3EC3-EF1C-F442-92F5-55E9A0175018}"/>
    <hyperlink ref="H285" r:id="rId589" xr:uid="{0ED8C0F2-5AFF-3247-A24D-EC6F77DBF6F7}"/>
    <hyperlink ref="H303" r:id="rId590" xr:uid="{75B08FB2-B4CB-164D-A870-BA0B0F11C09D}"/>
    <hyperlink ref="H310" r:id="rId591" xr:uid="{6F349865-6084-A54E-9346-E296A3E4CEDF}"/>
    <hyperlink ref="H320" r:id="rId592" xr:uid="{8C3FF899-F194-4F40-AAC4-426F212C849F}"/>
    <hyperlink ref="H332" r:id="rId593" xr:uid="{97AE1452-C6FF-1849-A446-2AB6B6798BE6}"/>
    <hyperlink ref="H337" r:id="rId594" xr:uid="{61EC0E18-E46E-0447-B69E-044B2307E01D}"/>
    <hyperlink ref="H352" r:id="rId595" xr:uid="{BADF6A4D-B4F4-E541-9C73-2237454B044D}"/>
    <hyperlink ref="H377" r:id="rId596" xr:uid="{EE97D830-34C2-784E-AEBC-EA522C6F2FDA}"/>
    <hyperlink ref="H389" r:id="rId597" xr:uid="{532F9AF1-AF75-6F4E-9744-FE555C0E083E}"/>
    <hyperlink ref="H391" r:id="rId598" xr:uid="{FD120ADC-4358-E349-BAB8-1EAA5700C984}"/>
    <hyperlink ref="H417" r:id="rId599" xr:uid="{27140B3C-7268-0943-921F-1317AF14C423}"/>
    <hyperlink ref="H428" r:id="rId600" xr:uid="{A1262C2E-E20F-5844-9F78-4546C60EE213}"/>
    <hyperlink ref="H434" r:id="rId601" xr:uid="{ADE2ADEB-0519-0944-A9A5-0601D043A780}"/>
    <hyperlink ref="H447" r:id="rId602" xr:uid="{A4E1B6DA-D151-F74D-8D76-F009299E006C}"/>
    <hyperlink ref="H460" r:id="rId603" xr:uid="{BFBE87BA-1BA0-2C4F-B57A-6AED269508EE}"/>
    <hyperlink ref="H470" r:id="rId604" xr:uid="{ABF1692E-64E1-0746-A2E7-024FA995162D}"/>
    <hyperlink ref="H478" r:id="rId605" xr:uid="{A0D4932E-624D-0248-A6C9-AEEB1212FC45}"/>
    <hyperlink ref="H488" r:id="rId606" xr:uid="{2068B4DC-57F5-E343-9C23-E7E046C0DD22}"/>
    <hyperlink ref="H497" r:id="rId607" xr:uid="{AFCB4A8D-9A2B-2643-B8FD-DABC0BA0965F}"/>
    <hyperlink ref="H504" r:id="rId608" xr:uid="{67205B2D-FC5C-AA4E-9136-91C2DA71027C}"/>
    <hyperlink ref="H518" r:id="rId609" xr:uid="{438CB122-66B1-A340-A6E4-2E9BE3491E41}"/>
    <hyperlink ref="H534" r:id="rId610" xr:uid="{349BF2AC-667A-4241-BDD2-23122897D66D}"/>
    <hyperlink ref="H552" r:id="rId611" xr:uid="{DC6DB7CB-524E-E44C-ADD0-AD701647189A}"/>
    <hyperlink ref="H959" r:id="rId612" xr:uid="{D9F7A094-C9E4-1845-9BB9-67579A99091B}"/>
    <hyperlink ref="H975" r:id="rId613" xr:uid="{726FF437-1D1C-C541-8E58-DF7E262B6CB2}"/>
    <hyperlink ref="H978" r:id="rId614" xr:uid="{8D93FA66-04BF-FE40-8561-3987CD65B37F}"/>
    <hyperlink ref="H989" r:id="rId615" xr:uid="{936A3D55-4A90-C948-9820-03EE74DE2E7E}"/>
    <hyperlink ref="H955" r:id="rId616" xr:uid="{6DD48A73-6B04-BA4A-8161-7068506E3306}"/>
    <hyperlink ref="H960" r:id="rId617" xr:uid="{B67E2D2B-42F8-7E4D-A124-6DFB2216BEF9}"/>
    <hyperlink ref="H976" r:id="rId618" xr:uid="{7DE966EA-176B-A140-9622-5E56624B09FA}"/>
    <hyperlink ref="H979" r:id="rId619" xr:uid="{F2DD14F5-B28F-5C44-8A48-F84A8638FC0E}"/>
    <hyperlink ref="H990" r:id="rId620" xr:uid="{7A6831A6-D441-9E4E-9787-B605977A57FC}"/>
    <hyperlink ref="H957" r:id="rId621" xr:uid="{62EAF987-9C73-AB4F-9C97-FAC3CDAC0B1E}"/>
    <hyperlink ref="H958" r:id="rId622" xr:uid="{A300991F-1D2B-844B-A35F-CDCD0F65894F}"/>
    <hyperlink ref="H963" r:id="rId623" xr:uid="{44824D65-A712-CD4C-9CDA-8857535B13B8}"/>
    <hyperlink ref="H980" r:id="rId624" xr:uid="{EEC3DCD8-1F77-8346-A2E5-336CDEC41112}"/>
    <hyperlink ref="H1031" r:id="rId625" xr:uid="{285C54E9-E622-0C49-8AE8-1D4D3470ADE6}"/>
    <hyperlink ref="H1025" r:id="rId626" xr:uid="{E8CC68CA-CBEE-334E-9029-DEB2C4FFF647}"/>
    <hyperlink ref="H1040" r:id="rId627" xr:uid="{6B4B624D-3D90-D44F-8E78-422B19E053EC}"/>
    <hyperlink ref="H1038" r:id="rId628" xr:uid="{1685E2A8-1103-E642-933C-F77527597E64}"/>
    <hyperlink ref="H1033" r:id="rId629" xr:uid="{2A3C48F3-DDF7-A845-BEA9-DD0978CEFC2B}"/>
    <hyperlink ref="H1034" r:id="rId630" xr:uid="{40001F5D-E64B-1644-8E22-92FDE42B4E4B}"/>
    <hyperlink ref="H1026" r:id="rId631" xr:uid="{2E8D0551-6DD4-5E48-9295-041A8627E911}"/>
    <hyperlink ref="H1032" r:id="rId632" xr:uid="{234DEE39-2FE3-664C-AEBC-1DC24E66589E}"/>
    <hyperlink ref="H945" r:id="rId633" xr:uid="{30C2DE21-D0DC-3A41-AA80-920D52D592E6}"/>
    <hyperlink ref="H938" r:id="rId634" xr:uid="{FC8C4373-3636-C44F-9797-7EF9D0308470}"/>
    <hyperlink ref="H674" r:id="rId635" xr:uid="{BC85CDC0-2E97-2D40-B99F-5A4E0144B08A}"/>
    <hyperlink ref="H309" r:id="rId636" xr:uid="{1CA4B37F-8F1A-F44B-95B2-678BCAAD63B9}"/>
    <hyperlink ref="H346" r:id="rId637" xr:uid="{AB2184C0-ADAB-1844-A76A-AD074A68DF58}"/>
    <hyperlink ref="H390" r:id="rId638" xr:uid="{7AD7D29E-DAAD-1D45-9429-4763226DB206}"/>
    <hyperlink ref="H471" r:id="rId639" xr:uid="{A8931B0E-5C73-9A44-9F7E-B9EFB2DAE116}"/>
    <hyperlink ref="H502" r:id="rId640" xr:uid="{000BC87E-3958-7C49-AC8D-13D1A95E701C}"/>
    <hyperlink ref="H503" r:id="rId641" xr:uid="{C36DE38B-05DE-A540-876F-2A3FD14C7497}"/>
    <hyperlink ref="H646" r:id="rId642" xr:uid="{7D30C2F6-6827-B446-8DFF-96536F839E7F}"/>
    <hyperlink ref="H868" r:id="rId643" xr:uid="{AD93136F-1BBC-AC45-9958-0D6D74BCEFEB}"/>
    <hyperlink ref="H587" r:id="rId644" xr:uid="{B54E839F-E414-C049-9044-E9EFE913D12A}"/>
    <hyperlink ref="H780" r:id="rId645" xr:uid="{975C7B0A-4BDC-9E4A-9DB3-A1BA2F5E9070}"/>
    <hyperlink ref="H781" r:id="rId646" xr:uid="{66F50FBB-891D-CE4A-93E2-A6654248C51A}"/>
    <hyperlink ref="H977" r:id="rId647" xr:uid="{061E0A4F-7EF5-3543-B24A-46FE6A6E36B1}"/>
    <hyperlink ref="H1192" r:id="rId648" xr:uid="{7A469D4F-2E6B-C344-A6AE-17268F3FDA52}"/>
    <hyperlink ref="H498" r:id="rId649" xr:uid="{283548BD-1F0F-444C-89B9-F6390B1A8CBF}"/>
    <hyperlink ref="H281" r:id="rId650" xr:uid="{56B73CB7-018F-CE41-89DC-7F322FA55D4C}"/>
    <hyperlink ref="H465" r:id="rId651" xr:uid="{1728188C-6F67-2B46-B510-35E5BD2E645C}"/>
    <hyperlink ref="H509" r:id="rId652" xr:uid="{DDA0BB7A-74A6-7940-81DA-BA2FE24E6C93}"/>
    <hyperlink ref="H418" r:id="rId653" xr:uid="{E5306762-24E1-BE49-B34E-3A3B63ED8E08}"/>
    <hyperlink ref="H914" r:id="rId654" xr:uid="{41083E65-83BE-4F48-8F4E-36446017F5DD}"/>
    <hyperlink ref="H924" r:id="rId655" xr:uid="{3FC7DA95-9E06-5642-A248-C790138AA0C0}"/>
    <hyperlink ref="H456" r:id="rId656" xr:uid="{9611F222-00E4-0D4A-BF09-27CF9D4F25A0}"/>
    <hyperlink ref="H505" r:id="rId657" xr:uid="{774F27F0-2116-D449-8873-4BC4639E43A2}"/>
    <hyperlink ref="H542" r:id="rId658" xr:uid="{DF082F1B-C72D-FB45-BD44-708DC309BE1A}"/>
    <hyperlink ref="H378" r:id="rId659" xr:uid="{0B8B040B-AF3C-C046-AE45-59869CFF787F}"/>
    <hyperlink ref="H927" r:id="rId660" xr:uid="{0301DC26-6FA5-2044-B196-76EE412C7BD3}"/>
    <hyperlink ref="H483" r:id="rId661" xr:uid="{DC19836B-3BCD-B044-BCB6-241EDA71544B}"/>
    <hyperlink ref="H371" r:id="rId662" xr:uid="{15CD8492-9B9C-794A-AB67-39CAAC28E2B9}"/>
    <hyperlink ref="H400" r:id="rId663" xr:uid="{937249D2-1AFA-FD4E-B957-B01629506F0D}"/>
    <hyperlink ref="H1057" r:id="rId664" xr:uid="{5E06F735-AFB0-7140-B8A6-C6E60B5A14E9}"/>
    <hyperlink ref="H361" r:id="rId665" xr:uid="{7410D454-9143-DD44-89D6-C4A918962037}"/>
    <hyperlink ref="H487" r:id="rId666" xr:uid="{A95152CA-13A7-E24A-BB00-8C149CF804F4}"/>
    <hyperlink ref="H288" r:id="rId667" xr:uid="{3F6866A5-65FB-454B-B1E4-5BF34761CD79}"/>
    <hyperlink ref="H535" r:id="rId668" xr:uid="{999F6B8B-9844-2D41-BA83-7A267B8A191D}"/>
    <hyperlink ref="H340" r:id="rId669" xr:uid="{7EAAE620-8B63-C647-87A9-40960EFD7DA6}"/>
    <hyperlink ref="H171" r:id="rId670" xr:uid="{6EE5EE7A-5B36-DE48-8248-2F2233337C35}"/>
    <hyperlink ref="H88" r:id="rId671" xr:uid="{03253926-605E-9B44-B518-0A9859CADB40}"/>
    <hyperlink ref="H182" r:id="rId672" xr:uid="{8085F5C4-12A8-2A47-B470-49A53F2C316D}"/>
    <hyperlink ref="H102" r:id="rId673" xr:uid="{8B5957B1-D267-7646-858B-5F06FA439A68}"/>
    <hyperlink ref="H115" r:id="rId674" xr:uid="{5A2E6BC1-0E6D-9B4D-A182-CDD40B9BBA07}"/>
    <hyperlink ref="H123" r:id="rId675" xr:uid="{1B3BAADF-AE2F-0342-A930-4A895DFDBCCD}"/>
    <hyperlink ref="H158" r:id="rId676" xr:uid="{DF6DF1BB-861B-0549-BB35-CE02DF496275}"/>
    <hyperlink ref="H269" r:id="rId677" xr:uid="{B4B8228C-3574-F345-A792-68ADB63B2502}"/>
    <hyperlink ref="H282" r:id="rId678" xr:uid="{CA3A8185-89B5-8542-AA6E-18C9CE018B44}"/>
    <hyperlink ref="H289" r:id="rId679" xr:uid="{761F38B6-F5B9-AD40-B252-EE3D4F232E25}"/>
    <hyperlink ref="H328" r:id="rId680" xr:uid="{04A6AE6C-080B-DB49-9322-192D95DBF966}"/>
    <hyperlink ref="H331" r:id="rId681" xr:uid="{BC8A4A31-FFE6-5749-8E5F-C59D9AAE57E5}"/>
    <hyperlink ref="H341" r:id="rId682" xr:uid="{C35B582D-AC69-8647-89AF-066C47BE8769}"/>
    <hyperlink ref="H362" r:id="rId683" xr:uid="{B528530A-3059-DF41-875E-30E6C73CAF23}"/>
    <hyperlink ref="H369" r:id="rId684" xr:uid="{872FF5B4-B87E-184A-AFE6-8EEE98A82A76}"/>
    <hyperlink ref="H381" r:id="rId685" xr:uid="{E82A9730-954C-8D45-A010-F0471C4F56AC}"/>
    <hyperlink ref="H373" r:id="rId686" xr:uid="{4DB3DE13-7F67-8B41-AE1B-DCF431EF6B05}"/>
    <hyperlink ref="H401" r:id="rId687" xr:uid="{9A06FF85-48D2-524E-B988-D328082C403E}"/>
    <hyperlink ref="H441" r:id="rId688" xr:uid="{8CEBCB46-8565-4141-A0AB-27A8F0C7EC97}"/>
    <hyperlink ref="H457" r:id="rId689" xr:uid="{93D7116D-43D2-0D4B-A463-BCD90752E404}"/>
    <hyperlink ref="H466" r:id="rId690" xr:uid="{1B3DF045-10A7-D54E-8483-FFBB40946866}"/>
    <hyperlink ref="H484" r:id="rId691" xr:uid="{3BDFF6C2-1D6A-B84E-947A-943F903BED99}"/>
    <hyperlink ref="H510" r:id="rId692" xr:uid="{5AA93576-4414-B244-8C71-C30E0ABED986}"/>
    <hyperlink ref="H536" r:id="rId693" xr:uid="{E6D2D85B-6FAE-E149-9AD2-989808D90473}"/>
    <hyperlink ref="H290" r:id="rId694" xr:uid="{3DC7B8A5-DE61-2045-B3C8-4D017CB8E6E7}"/>
    <hyperlink ref="H291" r:id="rId695" xr:uid="{F42BF392-ABB3-B047-8D32-DE0C9DBCCBFC}"/>
    <hyperlink ref="H292" r:id="rId696" xr:uid="{1A5F4E73-FEA6-0B4A-AA34-0C537E9D0A72}"/>
    <hyperlink ref="H293" r:id="rId697" xr:uid="{25336C1D-B639-4F43-BB3D-A6A43A6F8E88}"/>
    <hyperlink ref="H450" r:id="rId698" xr:uid="{FD2ECF6F-8615-4C40-B125-988A9ECC95B8}"/>
    <hyperlink ref="H357" r:id="rId699" xr:uid="{6CBA1E78-B663-3243-A76D-5D6D24976D4F}"/>
    <hyperlink ref="H358" r:id="rId700" xr:uid="{2E8AE6F6-4232-C945-A17F-4B52742C8D03}"/>
    <hyperlink ref="H407" r:id="rId701" xr:uid="{8CA50D80-1A24-7A4F-8433-F8479743BAD5}"/>
    <hyperlink ref="H408" r:id="rId702" location="d1e753" xr:uid="{76AB6E8B-960E-724F-8C90-0813C1EA3902}"/>
    <hyperlink ref="H543" r:id="rId703" xr:uid="{8291A932-42EF-E54D-B28C-689A512C5D9B}"/>
    <hyperlink ref="H544" r:id="rId704" xr:uid="{8D07DDD0-0C25-7040-A07D-7152D286F944}"/>
    <hyperlink ref="H397" r:id="rId705" xr:uid="{2A006778-398C-8A4D-8336-123BCFD88A19}"/>
    <hyperlink ref="H419" r:id="rId706" xr:uid="{1C1E888C-660F-F04E-8220-44148177EDA9}"/>
    <hyperlink ref="H435" r:id="rId707" location="d1e959" xr:uid="{DF79E0AD-1F71-774F-8FBB-40292304E1FB}"/>
    <hyperlink ref="H778" r:id="rId708" xr:uid="{05450955-5736-0646-8ABD-3A698C567ED5}"/>
    <hyperlink ref="H818" r:id="rId709" xr:uid="{2641B944-4BA8-3C40-975B-6B8C0C9D2C16}"/>
    <hyperlink ref="H819" r:id="rId710" xr:uid="{C45389D3-B714-7942-868F-189695035CB1}"/>
    <hyperlink ref="H1157" r:id="rId711" xr:uid="{CEE32C95-E9BD-C04C-8B22-1C1BCA2E69E2}"/>
    <hyperlink ref="H218" r:id="rId712" xr:uid="{1DF8D7D1-6D5B-5C45-BD32-F99E3D67F96B}"/>
    <hyperlink ref="H365" r:id="rId713" xr:uid="{1DF3F31D-1AE7-2D4F-98D7-3AB69FE55CAE}"/>
    <hyperlink ref="H489" r:id="rId714" xr:uid="{78F0DAA5-E657-F849-88C0-E8435268D6AD}"/>
    <hyperlink ref="H833" r:id="rId715" xr:uid="{0B7F00D5-FF46-F84F-85B5-FD022B3953ED}"/>
    <hyperlink ref="H844" r:id="rId716" xr:uid="{D04BEE81-6BE9-2048-AFF6-0D5FB48BBE93}"/>
    <hyperlink ref="H1007" r:id="rId717" xr:uid="{A140F4DD-BFD5-A440-A0BE-5D6A352BB293}"/>
    <hyperlink ref="H919" r:id="rId718" xr:uid="{E9E8FFD1-8A9B-DA4E-BF0E-C38A3AF5DFC0}"/>
    <hyperlink ref="H920" r:id="rId719" xr:uid="{37E1C748-D812-AA43-9A69-C2C1E4AB2E36}"/>
    <hyperlink ref="H921" r:id="rId720" xr:uid="{33A5454C-D198-7E44-9977-8413A70AAEC1}"/>
    <hyperlink ref="H922" r:id="rId721" xr:uid="{0D14279E-B4FA-D743-8DCF-71580DD99D97}"/>
    <hyperlink ref="H313" r:id="rId722" xr:uid="{64AF897F-A06F-1547-9BEF-7E6FC968603A}"/>
    <hyperlink ref="H637" r:id="rId723" xr:uid="{A13EA153-FEE7-B144-BD44-CA2C33B27887}"/>
    <hyperlink ref="H638" r:id="rId724" xr:uid="{381F5207-ABAD-7A4A-AB25-522DD36C61E8}"/>
    <hyperlink ref="H649" r:id="rId725" xr:uid="{1DDCF0C5-9220-6748-A035-0706B9D7D280}"/>
    <hyperlink ref="H650" r:id="rId726" xr:uid="{CF605862-F5A5-DA49-9E0C-CD3CA8325B7C}"/>
    <hyperlink ref="H828" r:id="rId727" xr:uid="{E6805652-2858-0748-9EEE-4FCC7727225E}"/>
    <hyperlink ref="H344" r:id="rId728" xr:uid="{BEA919F9-92C9-614C-8784-68A7CA1B5DB9}"/>
    <hyperlink ref="H345" r:id="rId729" xr:uid="{4FCFDCB6-F058-4243-A9C2-585541A1EE23}"/>
    <hyperlink ref="H349" r:id="rId730" xr:uid="{806CF66D-C13E-1B45-BAF9-A997704D3ABE}"/>
    <hyperlink ref="H890" r:id="rId731" xr:uid="{C41EFEF4-796F-134B-B57A-452F04F66947}"/>
    <hyperlink ref="H891" r:id="rId732" xr:uid="{AC4D1FAD-52DE-6745-A8EF-F35690EF466A}"/>
    <hyperlink ref="H892" r:id="rId733" xr:uid="{4535453D-1F10-C04F-B4D8-738903C97723}"/>
    <hyperlink ref="H521" r:id="rId734" xr:uid="{BA197003-31A8-C14F-9269-FFFA3A7CFF10}"/>
    <hyperlink ref="H522" r:id="rId735" xr:uid="{84A77287-C229-6A48-BF5F-0291D24DA134}"/>
    <hyperlink ref="H523" r:id="rId736" xr:uid="{FA58C9D2-D8FF-8648-8E1E-AC16498F8278}"/>
    <hyperlink ref="H746" r:id="rId737" xr:uid="{70A46160-9079-9E4E-9DEE-A7993BFC405D}"/>
    <hyperlink ref="H911" r:id="rId738" xr:uid="{5B1B526F-4BF9-9341-92A2-D33E3A673759}"/>
    <hyperlink ref="H1116" r:id="rId739" xr:uid="{0188BB48-CA2F-284D-AAAC-E806BD2A9F1E}"/>
    <hyperlink ref="H394" r:id="rId740" xr:uid="{B143F7EC-7E41-7E4B-B2EB-6EBE9E6100A5}"/>
    <hyperlink ref="H444" r:id="rId741" xr:uid="{454BAF14-FD89-464B-A650-8A108A986E49}"/>
    <hyperlink ref="H468" r:id="rId742" xr:uid="{561D3531-C370-D54A-872F-49FBA11CF4D2}"/>
    <hyperlink ref="H526" r:id="rId743" xr:uid="{1EB8C121-AF18-9547-BFF9-27FB7764622F}"/>
    <hyperlink ref="H527" r:id="rId744" xr:uid="{243B1816-7C7C-2B49-B32D-BA6B2D2B40ED}"/>
    <hyperlink ref="H528" r:id="rId745" xr:uid="{9FC1423B-D6D1-2141-A0B7-10550ECEE955}"/>
    <hyperlink ref="H529" r:id="rId746" xr:uid="{89CEC71A-9558-7A4C-A072-132FB4D73515}"/>
    <hyperlink ref="H530" r:id="rId747" xr:uid="{A5164A8E-8423-4445-AA68-192B284A46AC}"/>
    <hyperlink ref="H553" r:id="rId748" xr:uid="{899D0C76-75F5-7343-9E2E-4CC137708713}"/>
    <hyperlink ref="H639" r:id="rId749" xr:uid="{D455CFBF-723B-E54A-B161-41C713C927E9}"/>
    <hyperlink ref="H1135" r:id="rId750" xr:uid="{A6E422F9-303A-5E43-A393-560A65185B26}"/>
    <hyperlink ref="H272" r:id="rId751" xr:uid="{B9E8B82B-F29F-9047-A584-A71FA98FFDBB}"/>
    <hyperlink ref="H415" r:id="rId752" xr:uid="{75F64ABC-0AFB-6B4B-A345-2A89016B997A}"/>
    <hyperlink ref="H306" r:id="rId753" xr:uid="{92869D92-6DBB-044B-B416-848CC2AAFAE0}"/>
    <hyperlink ref="H307" r:id="rId754" location="d1e484" xr:uid="{06CB0547-DB7E-134D-B8DD-F1BDF89E3B82}"/>
    <hyperlink ref="H308" r:id="rId755" xr:uid="{4B720991-B3D8-2047-858C-95891C8D8828}"/>
    <hyperlink ref="H374" r:id="rId756" xr:uid="{9A51763A-3E47-C64D-AE76-B44258D18455}"/>
    <hyperlink ref="H375" r:id="rId757" xr:uid="{8479BAAD-F86B-5E41-8F22-4537149DA8C9}"/>
    <hyperlink ref="H376" r:id="rId758" xr:uid="{9EE0B878-D4D6-8C43-8040-E9AC6E2B9674}"/>
    <hyperlink ref="H1020" r:id="rId759" xr:uid="{D20E502F-1658-CD4B-8BBF-A611B9503E18}"/>
    <hyperlink ref="H1080" r:id="rId760" xr:uid="{0DB343D5-B1A7-7E4C-8135-B7A85B3A429A}"/>
    <hyperlink ref="H1081" r:id="rId761" xr:uid="{23600A0C-05F2-7F40-A8EE-4A19F82A229F}"/>
    <hyperlink ref="H382" r:id="rId762" xr:uid="{8B814FB5-D125-A24B-BD3B-7229F8EE2349}"/>
    <hyperlink ref="H383" r:id="rId763" xr:uid="{787753CC-2106-3C42-B4BA-E935CCB2C479}"/>
    <hyperlink ref="H384" r:id="rId764" xr:uid="{FD342D36-9416-9248-8CCB-7FEB0D8E6164}"/>
    <hyperlink ref="H402" r:id="rId765" xr:uid="{D6FE01C6-20B0-644E-8489-19B1AACDB35D}"/>
    <hyperlink ref="H537" r:id="rId766" xr:uid="{508CE22B-F671-E743-862B-E6E6EF3E9B36}"/>
    <hyperlink ref="H538" r:id="rId767" xr:uid="{08A3E483-D374-0B4A-BF7B-85B30BA19498}"/>
    <hyperlink ref="H539" r:id="rId768" location="d1e565" xr:uid="{1E11C76A-559B-7B4B-B83D-5A3F52E5C8F7}"/>
    <hyperlink ref="H593" r:id="rId769" xr:uid="{D80D79E0-DBE6-DA41-BAAF-53B129B243A6}"/>
    <hyperlink ref="H594" r:id="rId770" xr:uid="{53A57D24-9498-164F-BD4B-8A6CEF675C13}"/>
    <hyperlink ref="H596" r:id="rId771" xr:uid="{06168732-E29C-414E-965D-DE009DB1AEBE}"/>
    <hyperlink ref="H602" r:id="rId772" xr:uid="{F1B4AFF3-D7EB-AF4D-8DDF-F1AB72AC32BF}"/>
    <hyperlink ref="H603" r:id="rId773" xr:uid="{B47EB1B4-6921-A844-9AF8-CFAC9336374A}"/>
    <hyperlink ref="H606" r:id="rId774" xr:uid="{6CFC3C15-80D2-AD4C-8FEC-BF321180306A}"/>
    <hyperlink ref="H608" r:id="rId775" xr:uid="{B4B088E3-54F4-DA4A-B3B6-F641B68B9A0F}"/>
    <hyperlink ref="H607" r:id="rId776" xr:uid="{3FA3E432-7313-D145-9B9A-B23C0D49CD85}"/>
    <hyperlink ref="H615" r:id="rId777" xr:uid="{1FF67F1D-8F89-094F-A11F-FFBF094E4456}"/>
    <hyperlink ref="H611" r:id="rId778" xr:uid="{39FF6BA6-13B5-7947-8957-176D8F654785}"/>
    <hyperlink ref="H616" r:id="rId779" xr:uid="{E355F6A5-08E4-B440-AC8B-11F73F5F9A9E}"/>
    <hyperlink ref="H613" r:id="rId780" xr:uid="{600853C7-71FD-AB4B-9284-D7DCBA245602}"/>
    <hyperlink ref="H618" r:id="rId781" xr:uid="{1FFC7F96-9389-BB4A-B918-80A7DCC68713}"/>
    <hyperlink ref="H620" r:id="rId782" xr:uid="{42CDF654-4BDE-DE49-8E69-315BB434C7E3}"/>
    <hyperlink ref="H621" r:id="rId783" xr:uid="{BCE08341-29A1-1740-85E2-055EB2A5527D}"/>
    <hyperlink ref="H622" r:id="rId784" xr:uid="{D3A1DF45-70D7-844E-9F5C-972E9E053D6C}"/>
    <hyperlink ref="H628" r:id="rId785" xr:uid="{EC47555D-7F6D-2445-89C0-77AFB3AD0456}"/>
    <hyperlink ref="H174" r:id="rId786" xr:uid="{FCEFFAAE-ACEB-B24A-81A8-C5338E41322B}"/>
    <hyperlink ref="H915" r:id="rId787" xr:uid="{A16AF5B8-0716-B741-BCE1-9964295FE67C}"/>
    <hyperlink ref="H916" r:id="rId788" xr:uid="{D6FAE95E-7491-7640-A52C-0FF271D33CA2}"/>
    <hyperlink ref="H917" r:id="rId789" xr:uid="{DA959A0E-4E8E-1543-8C63-EE1A2C8D46FE}"/>
    <hyperlink ref="H918" r:id="rId790" xr:uid="{5484C6E8-7A0A-5D4A-A0E1-8E33F1A5D750}"/>
    <hyperlink ref="H923" r:id="rId791" location="preview" xr:uid="{EC321858-81DA-F746-A526-90613141BFCC}"/>
    <hyperlink ref="H925" r:id="rId792" xr:uid="{6BB11FEC-D87C-5C49-83E2-D6FCB89C9FA4}"/>
    <hyperlink ref="H926" r:id="rId793" xr:uid="{FE0AD10A-80CA-5741-8326-6B720FACD802}"/>
    <hyperlink ref="H928" r:id="rId794" xr:uid="{471BF17A-AB9F-8049-BDFC-E77F2E6842BF}"/>
    <hyperlink ref="H929" r:id="rId795" xr:uid="{BABB9188-B1F0-E646-8A70-AFF1557872BF}"/>
    <hyperlink ref="H1048" r:id="rId796" xr:uid="{5661E5D6-3729-164C-88F6-D8DC5D5CB687}"/>
    <hyperlink ref="H1050" r:id="rId797" xr:uid="{B37F8621-DDAC-6B45-9593-BE97BE25E0A7}"/>
    <hyperlink ref="H1052" r:id="rId798" xr:uid="{B6C1EEFF-0DCA-3245-90BC-57C765D10D25}"/>
    <hyperlink ref="H1059" r:id="rId799" xr:uid="{F28B3811-05BE-1748-A2ED-73E79D89C8A8}"/>
    <hyperlink ref="H1063" r:id="rId800" xr:uid="{573AB7B8-73C5-DF42-AF97-4735CDCEE008}"/>
    <hyperlink ref="H124" r:id="rId801" xr:uid="{E2A8A6C4-88F4-0C40-BC7B-09038F6B4719}"/>
    <hyperlink ref="H137" r:id="rId802" xr:uid="{A6132A3B-154E-7845-B5F5-1FB4D3C9FD8B}"/>
    <hyperlink ref="H141" r:id="rId803" xr:uid="{8D1CEFAF-DDFD-8D4B-9D42-89ADDCE5B0F2}"/>
    <hyperlink ref="H599" r:id="rId804" xr:uid="{CFCB7599-10B1-064C-8EE8-CC0B4F1B9ACA}"/>
    <hyperlink ref="H930" r:id="rId805" xr:uid="{A71FBC5C-FE16-0B41-8484-BDDCC6143F4E}"/>
    <hyperlink ref="H931" r:id="rId806" xr:uid="{027D876E-B437-0C44-8651-A74C5EF232FA}"/>
    <hyperlink ref="H932" r:id="rId807" xr:uid="{79269B1A-FF00-934B-81E2-264B70D41CE9}"/>
    <hyperlink ref="H933" r:id="rId808" xr:uid="{F62F86A2-BB54-C94F-82E9-1CC1871000BB}"/>
    <hyperlink ref="H934" r:id="rId809" xr:uid="{78D86152-462A-3D4B-AB49-3D07FF61A9A9}"/>
    <hyperlink ref="H935" r:id="rId810" xr:uid="{D2310161-F494-5D42-87BE-930A4FF7B447}"/>
    <hyperlink ref="H72" r:id="rId811" xr:uid="{BF106CF2-8E2A-4941-80A0-C1B3E28CFCEB}"/>
    <hyperlink ref="H71" r:id="rId812" xr:uid="{C2D4A4A2-2164-8F48-9E89-83D3C02860BF}"/>
    <hyperlink ref="H74" r:id="rId813" xr:uid="{0AB54BEB-2BD5-3E4D-BD00-EEE61E5CBD2B}"/>
    <hyperlink ref="H77" r:id="rId814" xr:uid="{327E775C-B7D5-DA41-9AE2-75976D1265FD}"/>
    <hyperlink ref="H76" r:id="rId815" xr:uid="{46536F50-7CDB-D241-84E0-6C6A0DCD130A}"/>
    <hyperlink ref="H73" r:id="rId816" xr:uid="{E09AD1B9-541A-AE4F-976B-6E37CF9DF4B2}"/>
    <hyperlink ref="H78" r:id="rId817" xr:uid="{5047AB01-7305-1A49-BFFE-5CC74DE1B4C9}"/>
    <hyperlink ref="H75" r:id="rId818" location="gsc.tab=0" xr:uid="{B3CB49E6-5F0F-014F-B51E-CA89EB8EEDF1}"/>
    <hyperlink ref="H321" r:id="rId819" location="d1e355" xr:uid="{25CE1B9F-9269-FE4C-954F-BE2A8EB5F678}"/>
    <hyperlink ref="H324" r:id="rId820" xr:uid="{8BBD9B53-4F3C-1A43-8A87-7B48EEFE3410}"/>
    <hyperlink ref="H323" r:id="rId821" xr:uid="{5755CF6C-F391-D548-8BD1-C5B3F66A82C0}"/>
    <hyperlink ref="H322" r:id="rId822" xr:uid="{83C28B83-9CC7-3742-A1F5-0282BFC8F8CA}"/>
    <hyperlink ref="H325" r:id="rId823" xr:uid="{9BAF5CE8-3F88-3043-BE7F-E7A8F6D6346F}"/>
    <hyperlink ref="H558" r:id="rId824" xr:uid="{5459983E-7EE4-0F46-9EEF-8A4D23476B7F}"/>
    <hyperlink ref="H49" r:id="rId825" xr:uid="{AF04C876-B59B-5047-944D-4034E6396BC4}"/>
    <hyperlink ref="H146" r:id="rId826" xr:uid="{7119AFB5-976C-4E49-BF92-4BC8602D7AEA}"/>
    <hyperlink ref="H147" r:id="rId827" xr:uid="{40F8C45F-0F8B-FD47-B4E3-3D06E00CA09D}"/>
    <hyperlink ref="H148" r:id="rId828" location="gsc.tab=0" xr:uid="{28CC3DE1-2CB4-B042-905B-EC54744B8272}"/>
    <hyperlink ref="H149" r:id="rId829" xr:uid="{6B13B3ED-094B-9443-BE20-86CB883DBEF2}"/>
    <hyperlink ref="H159" r:id="rId830" location="gsc.tab=0" xr:uid="{8907748C-836B-F047-96EB-80416BE6D978}"/>
    <hyperlink ref="H160" r:id="rId831" xr:uid="{35C7DB9E-B2A1-5A4A-A588-C9C2B6BA7FCF}"/>
    <hyperlink ref="H162" r:id="rId832" xr:uid="{067816BD-9C18-0F4B-AC87-C2F001BA465F}"/>
    <hyperlink ref="H163" r:id="rId833" xr:uid="{EF273723-6756-BD48-827C-E27948A13983}"/>
    <hyperlink ref="H161" r:id="rId834" xr:uid="{02A2FF46-D12A-8C4E-AA06-06BE9FCDB736}"/>
    <hyperlink ref="H164" r:id="rId835" xr:uid="{4374D5B2-2147-0143-808E-579AA79D9583}"/>
    <hyperlink ref="H165" r:id="rId836" xr:uid="{339C3968-2714-0B4D-B01D-D8F06B2438EA}"/>
    <hyperlink ref="H188" r:id="rId837" location="gsc.tab=0" xr:uid="{0F631EB0-1FD8-6E4E-B2AB-5EF6DCD39BB9}"/>
    <hyperlink ref="H189" r:id="rId838" xr:uid="{1D0F04BA-5E9D-794B-B15A-A16732CBF416}"/>
    <hyperlink ref="H190" r:id="rId839" xr:uid="{43116B26-1BF8-FD44-BF70-F61B8049CE38}"/>
    <hyperlink ref="H187" r:id="rId840" location="gsc.tab=0" xr:uid="{65E8C9B2-544F-C14B-B2DF-E5D65AB8D1F3}"/>
    <hyperlink ref="H192" r:id="rId841" location="gsc.tab=0" xr:uid="{C49C71EC-A046-0948-BC62-DD2771EC1B29}"/>
    <hyperlink ref="H193" r:id="rId842" xr:uid="{25701340-6462-2043-9F02-C324943CB075}"/>
    <hyperlink ref="H194" r:id="rId843" xr:uid="{30EE61EF-CD64-5841-B3D2-8B9DD0E4EB37}"/>
    <hyperlink ref="H191" r:id="rId844" location="gsc.tab=0" xr:uid="{4D99D05F-B49B-7D48-B06C-06AAD5861068}"/>
    <hyperlink ref="H201" r:id="rId845" xr:uid="{5C83E1E9-C68A-D642-AABE-DCFDAC3386BD}"/>
    <hyperlink ref="H202" r:id="rId846" xr:uid="{AFABF913-22B1-2948-95FD-8B6CC29AF8B1}"/>
    <hyperlink ref="H205" r:id="rId847" xr:uid="{3757F739-AB10-9142-BB59-90A7E7D89478}"/>
    <hyperlink ref="H203" r:id="rId848" location="anchor-field-local-population" xr:uid="{FBE33D60-6289-0141-91FF-D541D57F5C01}"/>
    <hyperlink ref="H204" r:id="rId849" xr:uid="{24DB5757-1F90-CD40-8DAB-A6F3AD9F23B7}"/>
    <hyperlink ref="H206" r:id="rId850" location="gsc.tab=0" xr:uid="{5A658BFD-9641-DA4B-B75C-1EB3B2EDD3D5}"/>
    <hyperlink ref="H207" r:id="rId851" xr:uid="{19130F52-47E6-8345-BBD9-718D82C1255E}"/>
    <hyperlink ref="H208" r:id="rId852" xr:uid="{1824BF6F-22FA-4946-94F5-20B9CF8BE6B5}"/>
    <hyperlink ref="H211" r:id="rId853" xr:uid="{F4AD58A7-6E27-9043-B650-5C0AF082A981}"/>
    <hyperlink ref="H209" r:id="rId854" location="anchor-field-local-population" xr:uid="{B6AB9B6E-DDEE-634D-812F-6842D9DBF9F3}"/>
    <hyperlink ref="H210" r:id="rId855" xr:uid="{BAE645D8-48FF-9141-BD19-C17C57401984}"/>
    <hyperlink ref="H212" r:id="rId856" location="gsc.tab=0" xr:uid="{917FAE78-BA4A-7C4E-B2E8-E9A964BB2A23}"/>
    <hyperlink ref="H51" r:id="rId857" xr:uid="{DA1DAE43-92FA-204C-8C75-A391190555C9}"/>
    <hyperlink ref="H1189" r:id="rId858" xr:uid="{3D8C94CF-3A33-A04F-AB67-B2BAB42DB6FD}"/>
    <hyperlink ref="H296" r:id="rId859" xr:uid="{30570B95-A589-AA4C-973F-2B0864643D9F}"/>
    <hyperlink ref="H295" r:id="rId860" xr:uid="{728B9280-E593-DE42-8DF6-81CE2AAA3471}"/>
    <hyperlink ref="H294" r:id="rId861" xr:uid="{E1871828-59AB-6248-A7FC-2A0220E09F43}"/>
    <hyperlink ref="H297" r:id="rId862" xr:uid="{8BEBC7BF-8635-9449-A163-EE50C286D18A}"/>
    <hyperlink ref="H298" r:id="rId863" xr:uid="{EB558C4E-5E9D-034B-8B2D-B33DA7FF7F6F}"/>
    <hyperlink ref="H299" r:id="rId864" xr:uid="{ACC790BA-E23F-DE43-9705-38D9D6E9E40E}"/>
    <hyperlink ref="H300" r:id="rId865" xr:uid="{491D43AD-A8D0-D54D-8808-FAA12F3C3A85}"/>
    <hyperlink ref="H301" r:id="rId866" xr:uid="{781AA9C3-6CE7-5548-B3D3-298C16063556}"/>
    <hyperlink ref="H302" r:id="rId867" xr:uid="{7EC2693B-0EC1-5E42-A8D8-D46754AF4014}"/>
    <hyperlink ref="H410" r:id="rId868" xr:uid="{83608CD3-7D26-9143-8228-00BDA2257ABA}"/>
    <hyperlink ref="H409" r:id="rId869" xr:uid="{1B06CA03-95E9-7D4F-B31A-7FA0588FF02C}"/>
    <hyperlink ref="H411" r:id="rId870" xr:uid="{331488B0-A488-4449-AEBD-34F087EE8104}"/>
    <hyperlink ref="H412" r:id="rId871" location="d1e753" xr:uid="{452FD9D8-66F5-CF4C-A076-2D28A70B6D97}"/>
    <hyperlink ref="H420" r:id="rId872" xr:uid="{B73381BD-5CF6-B643-A9D8-EEACFBBDB985}"/>
    <hyperlink ref="H421" r:id="rId873" xr:uid="{8DB58646-DC32-494E-8643-82CC2167C042}"/>
    <hyperlink ref="H422" r:id="rId874" xr:uid="{0302DB5E-4040-D842-8616-0D00E8A9D18B}"/>
    <hyperlink ref="H423" r:id="rId875" xr:uid="{4582DD54-FCFA-F543-BF88-113F4D1C5AEF}"/>
    <hyperlink ref="H430" r:id="rId876" xr:uid="{1179684B-37A2-EE4C-8048-08359F16E348}"/>
    <hyperlink ref="H429" r:id="rId877" xr:uid="{9EF84371-287B-C441-9932-27D6993ED995}"/>
    <hyperlink ref="H431" r:id="rId878" xr:uid="{BF13E917-3487-7646-A6D9-5A8E91D31655}"/>
    <hyperlink ref="H452" r:id="rId879" xr:uid="{8521B41C-B95A-9949-AC6A-F4A67570F20A}"/>
    <hyperlink ref="H451" r:id="rId880" xr:uid="{7E633A4A-7054-424C-BAD3-3AD76452B717}"/>
    <hyperlink ref="H453" r:id="rId881" xr:uid="{4BB137B9-3481-7940-82DA-B4025C2E0A1F}"/>
    <hyperlink ref="H491" r:id="rId882" xr:uid="{6BC4E215-64A7-9246-AA0B-9E998612D919}"/>
    <hyperlink ref="H490" r:id="rId883" xr:uid="{E0C36FB0-1630-7548-96CB-286BC17CB8ED}"/>
    <hyperlink ref="H493" r:id="rId884" xr:uid="{349A72A4-86BB-7642-BB71-BE134AA709CD}"/>
    <hyperlink ref="H492" r:id="rId885" xr:uid="{BAE9269A-3F63-7A45-8875-AA5CBE1E2B73}"/>
    <hyperlink ref="H494" r:id="rId886" xr:uid="{9BD5E5EC-5AC2-E440-83F8-FF411380A993}"/>
    <hyperlink ref="H512" r:id="rId887" xr:uid="{E25A0F36-6BA5-9D41-AC06-72E204B5E9FB}"/>
    <hyperlink ref="H511" r:id="rId888" xr:uid="{4A727306-6E26-3C40-ACCD-BF4BB3F2CA7B}"/>
    <hyperlink ref="H513" r:id="rId889" xr:uid="{01A9AFD9-D86C-F640-BA87-6BD8A317CB6D}"/>
    <hyperlink ref="H514" r:id="rId890" xr:uid="{486DAD9E-DC72-454D-A1D0-9959F609B0D7}"/>
    <hyperlink ref="H546" r:id="rId891" xr:uid="{9C2149C8-D173-5C49-8030-9F1E43D37BFE}"/>
    <hyperlink ref="H545" r:id="rId892" xr:uid="{4FDBE321-04EA-274F-B7D5-498A3FF9A788}"/>
    <hyperlink ref="H547" r:id="rId893" xr:uid="{AC740826-EB4E-F749-938A-C895758BE1C9}"/>
    <hyperlink ref="H548" r:id="rId894" xr:uid="{6C67EA08-1B5E-414D-A812-98720E3D47EB}"/>
    <hyperlink ref="H549" r:id="rId895" xr:uid="{979E774C-AEF3-4045-8492-D1BF113EEA5E}"/>
    <hyperlink ref="H623" r:id="rId896" xr:uid="{BAEDECAD-AE7E-5B41-927E-62F666B0B736}"/>
    <hyperlink ref="H624" r:id="rId897" xr:uid="{3301EF41-F040-2F46-BEA0-2AAE88754E37}"/>
    <hyperlink ref="H625" r:id="rId898" xr:uid="{8BB8C74B-31D6-F341-A7D8-A15637E6B3E5}"/>
    <hyperlink ref="H626" r:id="rId899" xr:uid="{4A096F1F-2B2A-5742-A600-27443AC468E6}"/>
    <hyperlink ref="H89" r:id="rId900" xr:uid="{537700CD-9EFC-0444-9297-25739041CC45}"/>
    <hyperlink ref="H90" r:id="rId901" xr:uid="{FF69B4A5-9A12-4E4C-9992-019E5350518C}"/>
    <hyperlink ref="H91" r:id="rId902" xr:uid="{6CAB5EFE-F1D1-2349-A9B0-DDBCD131EE28}"/>
    <hyperlink ref="H93" r:id="rId903" xr:uid="{D8805237-3B95-5B4A-BE0E-5C309DEC9C59}"/>
    <hyperlink ref="H94" r:id="rId904" xr:uid="{44CBD401-5D4A-964C-82CB-75BD27574EE5}"/>
    <hyperlink ref="H95" r:id="rId905" xr:uid="{4E31D54D-0550-464C-90EE-3D7DE8F71DB5}"/>
    <hyperlink ref="H96" r:id="rId906" xr:uid="{3EF7745C-D151-D847-847D-0FAAE7A4C3EC}"/>
    <hyperlink ref="H97" r:id="rId907" xr:uid="{839EF943-8226-F446-ABB0-6BBF2533A680}"/>
    <hyperlink ref="H92" r:id="rId908" location="gsc.tab=0" xr:uid="{735668A9-664E-4F4A-A9A4-936E563165F8}"/>
    <hyperlink ref="H98" r:id="rId909" xr:uid="{140E2981-D834-EE43-96AB-9170D0A11F03}"/>
    <hyperlink ref="H103" r:id="rId910" xr:uid="{04CFD8DB-4597-FC4E-BFBC-2E1D9C2D7C7A}"/>
    <hyperlink ref="H104" r:id="rId911" location="gsc.tab=0" xr:uid="{7A02DB82-B61E-F640-BD4C-30C15C68100E}"/>
    <hyperlink ref="H105" r:id="rId912" xr:uid="{6E0C94C9-C111-D849-AD58-28FFF7ED90C0}"/>
    <hyperlink ref="H106" r:id="rId913" xr:uid="{1FE8DC55-3C7D-1F43-BA4D-4805EA6C4599}"/>
    <hyperlink ref="H129" r:id="rId914" xr:uid="{367942BA-7391-2148-AA37-6D9C5DAD03B5}"/>
    <hyperlink ref="H130" r:id="rId915" xr:uid="{4E42775C-3ECE-6842-A260-8333CFF7ABC9}"/>
    <hyperlink ref="H132" r:id="rId916" xr:uid="{BDC062F5-780F-CE4D-86EE-E2AF8064510F}"/>
    <hyperlink ref="H131" r:id="rId917" location="gsc.tab=0" xr:uid="{EE1F18EB-0542-7A49-86BF-05FE4C70372F}"/>
  </hyperlinks>
  <pageMargins left="0.7" right="0.7" top="0.75" bottom="0.75" header="0.3" footer="0.3"/>
  <legacyDrawing r:id="rId9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C02D-8901-5C4F-83F0-DC99127E4BB4}">
  <dimension ref="A1:R414"/>
  <sheetViews>
    <sheetView workbookViewId="0">
      <selection activeCell="M8" sqref="M8"/>
    </sheetView>
  </sheetViews>
  <sheetFormatPr baseColWidth="10" defaultColWidth="11.5" defaultRowHeight="16" x14ac:dyDescent="0.2"/>
  <cols>
    <col min="1" max="1" width="14.1640625" bestFit="1" customWidth="1"/>
    <col min="2" max="2" width="60.5" bestFit="1" customWidth="1"/>
    <col min="3" max="3" width="8.5" bestFit="1" customWidth="1"/>
    <col min="4" max="4" width="12" bestFit="1" customWidth="1"/>
    <col min="5" max="5" width="35.1640625" bestFit="1" customWidth="1"/>
    <col min="6" max="6" width="26" bestFit="1" customWidth="1"/>
    <col min="7" max="7" width="22.33203125" bestFit="1" customWidth="1"/>
    <col min="8" max="10" width="12" bestFit="1" customWidth="1"/>
    <col min="11" max="11" width="13.33203125" bestFit="1" customWidth="1"/>
    <col min="12" max="12" width="12.1640625" bestFit="1" customWidth="1"/>
    <col min="13" max="13" width="40.33203125" customWidth="1"/>
    <col min="14" max="14" width="39.83203125" customWidth="1"/>
    <col min="15" max="15" width="49.1640625" customWidth="1"/>
    <col min="16" max="16" width="41.5" customWidth="1"/>
    <col min="17" max="17" width="54.33203125" customWidth="1"/>
    <col min="18" max="18" width="81.1640625" bestFit="1" customWidth="1"/>
  </cols>
  <sheetData>
    <row r="1" spans="1:18" x14ac:dyDescent="0.2">
      <c r="A1" t="s">
        <v>0</v>
      </c>
      <c r="B1" t="s">
        <v>1</v>
      </c>
      <c r="C1" t="s">
        <v>2</v>
      </c>
      <c r="D1" t="s">
        <v>3</v>
      </c>
      <c r="E1" t="s">
        <v>4</v>
      </c>
      <c r="F1" t="s">
        <v>5</v>
      </c>
      <c r="G1" t="s">
        <v>6</v>
      </c>
      <c r="H1" t="s">
        <v>7</v>
      </c>
      <c r="I1" t="s">
        <v>10</v>
      </c>
      <c r="J1" t="s">
        <v>13</v>
      </c>
      <c r="K1" t="s">
        <v>14</v>
      </c>
      <c r="L1" t="s">
        <v>15</v>
      </c>
      <c r="M1" t="s">
        <v>16</v>
      </c>
      <c r="N1" t="s">
        <v>17</v>
      </c>
      <c r="O1" t="s">
        <v>18</v>
      </c>
      <c r="P1" t="s">
        <v>19</v>
      </c>
      <c r="Q1" t="s">
        <v>20</v>
      </c>
      <c r="R1" t="s">
        <v>21</v>
      </c>
    </row>
    <row r="2" spans="1:18" x14ac:dyDescent="0.2">
      <c r="A2">
        <v>1</v>
      </c>
      <c r="B2" t="s">
        <v>22</v>
      </c>
      <c r="C2">
        <v>498</v>
      </c>
      <c r="D2" t="s">
        <v>23</v>
      </c>
      <c r="E2" t="s">
        <v>24</v>
      </c>
      <c r="F2" t="s">
        <v>24</v>
      </c>
      <c r="G2" t="s">
        <v>25</v>
      </c>
      <c r="J2">
        <v>0.02</v>
      </c>
      <c r="L2">
        <v>0.04</v>
      </c>
      <c r="M2" t="s">
        <v>24</v>
      </c>
      <c r="N2" t="s">
        <v>24</v>
      </c>
      <c r="O2" t="s">
        <v>24</v>
      </c>
      <c r="P2" t="s">
        <v>24</v>
      </c>
      <c r="Q2" t="s">
        <v>24</v>
      </c>
      <c r="R2" t="s">
        <v>26</v>
      </c>
    </row>
    <row r="3" spans="1:18" x14ac:dyDescent="0.2">
      <c r="A3">
        <v>1</v>
      </c>
      <c r="B3" t="s">
        <v>27</v>
      </c>
      <c r="C3">
        <v>26</v>
      </c>
      <c r="D3" t="s">
        <v>23</v>
      </c>
      <c r="E3" t="s">
        <v>24</v>
      </c>
      <c r="F3" t="s">
        <v>24</v>
      </c>
      <c r="G3" t="s">
        <v>28</v>
      </c>
      <c r="J3">
        <v>0.04</v>
      </c>
      <c r="L3">
        <v>0.01</v>
      </c>
      <c r="M3" t="s">
        <v>24</v>
      </c>
      <c r="N3" t="s">
        <v>24</v>
      </c>
      <c r="O3" t="s">
        <v>24</v>
      </c>
      <c r="P3" t="s">
        <v>24</v>
      </c>
      <c r="Q3" t="s">
        <v>24</v>
      </c>
      <c r="R3" t="s">
        <v>26</v>
      </c>
    </row>
    <row r="4" spans="1:18" x14ac:dyDescent="0.2">
      <c r="A4">
        <v>1</v>
      </c>
      <c r="B4" t="s">
        <v>29</v>
      </c>
      <c r="C4">
        <v>1063</v>
      </c>
      <c r="D4" t="s">
        <v>23</v>
      </c>
      <c r="E4" t="s">
        <v>24</v>
      </c>
      <c r="F4" t="s">
        <v>24</v>
      </c>
      <c r="G4" t="s">
        <v>25</v>
      </c>
      <c r="J4">
        <v>0.04</v>
      </c>
      <c r="L4">
        <v>0.04</v>
      </c>
      <c r="M4" t="s">
        <v>24</v>
      </c>
      <c r="N4" t="s">
        <v>24</v>
      </c>
      <c r="O4" t="s">
        <v>24</v>
      </c>
      <c r="P4" t="s">
        <v>24</v>
      </c>
      <c r="Q4" t="s">
        <v>24</v>
      </c>
      <c r="R4" t="s">
        <v>26</v>
      </c>
    </row>
    <row r="5" spans="1:18" x14ac:dyDescent="0.2">
      <c r="A5">
        <v>1</v>
      </c>
      <c r="B5" t="s">
        <v>30</v>
      </c>
      <c r="C5">
        <v>112600</v>
      </c>
      <c r="D5" t="s">
        <v>31</v>
      </c>
      <c r="E5" t="s">
        <v>24</v>
      </c>
      <c r="F5" t="s">
        <v>24</v>
      </c>
      <c r="G5" t="s">
        <v>32</v>
      </c>
      <c r="H5">
        <v>0.1</v>
      </c>
      <c r="J5">
        <v>0.09</v>
      </c>
      <c r="K5">
        <v>7.0000000000000007E-2</v>
      </c>
      <c r="M5" t="s">
        <v>33</v>
      </c>
      <c r="N5" t="s">
        <v>24</v>
      </c>
      <c r="O5" t="s">
        <v>34</v>
      </c>
      <c r="P5" t="s">
        <v>24</v>
      </c>
      <c r="Q5" t="s">
        <v>24</v>
      </c>
      <c r="R5" t="s">
        <v>24</v>
      </c>
    </row>
    <row r="6" spans="1:18" x14ac:dyDescent="0.2">
      <c r="A6">
        <v>1</v>
      </c>
      <c r="B6" t="s">
        <v>35</v>
      </c>
      <c r="C6">
        <v>117100</v>
      </c>
      <c r="D6" t="s">
        <v>31</v>
      </c>
      <c r="E6" t="s">
        <v>24</v>
      </c>
      <c r="F6" t="s">
        <v>24</v>
      </c>
      <c r="G6" t="s">
        <v>32</v>
      </c>
      <c r="H6">
        <v>0.1</v>
      </c>
      <c r="J6">
        <v>0.18</v>
      </c>
      <c r="K6">
        <v>1.0900000000000001</v>
      </c>
      <c r="M6" t="s">
        <v>33</v>
      </c>
      <c r="N6" t="s">
        <v>24</v>
      </c>
      <c r="O6" t="s">
        <v>34</v>
      </c>
      <c r="P6" t="s">
        <v>24</v>
      </c>
      <c r="Q6" t="s">
        <v>24</v>
      </c>
      <c r="R6" t="s">
        <v>24</v>
      </c>
    </row>
    <row r="7" spans="1:18" x14ac:dyDescent="0.2">
      <c r="A7">
        <v>1</v>
      </c>
      <c r="B7" t="s">
        <v>36</v>
      </c>
      <c r="C7">
        <v>8010</v>
      </c>
      <c r="D7" t="s">
        <v>37</v>
      </c>
      <c r="E7" t="s">
        <v>24</v>
      </c>
      <c r="F7" t="s">
        <v>24</v>
      </c>
      <c r="G7" t="s">
        <v>24</v>
      </c>
      <c r="M7" t="s">
        <v>38</v>
      </c>
      <c r="N7" t="s">
        <v>24</v>
      </c>
      <c r="O7" t="s">
        <v>24</v>
      </c>
      <c r="P7" t="s">
        <v>24</v>
      </c>
      <c r="Q7" t="s">
        <v>24</v>
      </c>
      <c r="R7" t="s">
        <v>39</v>
      </c>
    </row>
    <row r="8" spans="1:18" x14ac:dyDescent="0.2">
      <c r="A8">
        <v>1</v>
      </c>
      <c r="B8" t="s">
        <v>40</v>
      </c>
      <c r="C8">
        <v>8012</v>
      </c>
      <c r="D8" t="s">
        <v>37</v>
      </c>
      <c r="E8" t="s">
        <v>24</v>
      </c>
      <c r="F8" t="s">
        <v>24</v>
      </c>
      <c r="G8" t="s">
        <v>24</v>
      </c>
      <c r="M8" t="s">
        <v>41</v>
      </c>
      <c r="N8" t="s">
        <v>24</v>
      </c>
      <c r="O8" t="s">
        <v>24</v>
      </c>
      <c r="P8" t="s">
        <v>24</v>
      </c>
      <c r="Q8" t="s">
        <v>24</v>
      </c>
      <c r="R8" t="s">
        <v>39</v>
      </c>
    </row>
    <row r="9" spans="1:18" x14ac:dyDescent="0.2">
      <c r="A9">
        <v>1</v>
      </c>
      <c r="B9" t="s">
        <v>42</v>
      </c>
      <c r="C9">
        <v>314</v>
      </c>
      <c r="D9" t="s">
        <v>23</v>
      </c>
      <c r="E9" t="s">
        <v>24</v>
      </c>
      <c r="F9" t="s">
        <v>24</v>
      </c>
      <c r="G9" t="s">
        <v>24</v>
      </c>
      <c r="J9">
        <v>0.02</v>
      </c>
      <c r="L9">
        <v>0.02</v>
      </c>
      <c r="M9" t="s">
        <v>24</v>
      </c>
      <c r="N9" t="s">
        <v>24</v>
      </c>
      <c r="O9" t="s">
        <v>24</v>
      </c>
      <c r="P9" t="s">
        <v>24</v>
      </c>
      <c r="Q9" t="s">
        <v>24</v>
      </c>
      <c r="R9" t="s">
        <v>26</v>
      </c>
    </row>
    <row r="10" spans="1:18" x14ac:dyDescent="0.2">
      <c r="A10">
        <v>1</v>
      </c>
      <c r="B10" t="s">
        <v>43</v>
      </c>
      <c r="C10">
        <v>1815</v>
      </c>
      <c r="D10" t="s">
        <v>23</v>
      </c>
      <c r="E10" t="s">
        <v>24</v>
      </c>
      <c r="F10" t="s">
        <v>24</v>
      </c>
      <c r="G10" t="s">
        <v>24</v>
      </c>
      <c r="J10">
        <v>0.05</v>
      </c>
      <c r="L10">
        <v>0.02</v>
      </c>
      <c r="M10" t="s">
        <v>24</v>
      </c>
      <c r="N10" t="s">
        <v>24</v>
      </c>
      <c r="O10" t="s">
        <v>24</v>
      </c>
      <c r="P10" t="s">
        <v>24</v>
      </c>
      <c r="Q10" t="s">
        <v>24</v>
      </c>
      <c r="R10" t="s">
        <v>26</v>
      </c>
    </row>
    <row r="11" spans="1:18" x14ac:dyDescent="0.2">
      <c r="A11">
        <v>1</v>
      </c>
      <c r="B11" t="s">
        <v>44</v>
      </c>
      <c r="C11">
        <v>26590</v>
      </c>
      <c r="D11" t="s">
        <v>45</v>
      </c>
      <c r="E11" t="s">
        <v>24</v>
      </c>
      <c r="F11" t="s">
        <v>24</v>
      </c>
      <c r="G11" t="s">
        <v>24</v>
      </c>
      <c r="H11">
        <v>0</v>
      </c>
      <c r="M11" t="s">
        <v>24</v>
      </c>
      <c r="N11" t="s">
        <v>24</v>
      </c>
      <c r="O11" t="s">
        <v>24</v>
      </c>
      <c r="P11" t="s">
        <v>24</v>
      </c>
      <c r="Q11" t="s">
        <v>24</v>
      </c>
      <c r="R11" t="s">
        <v>46</v>
      </c>
    </row>
    <row r="12" spans="1:18" x14ac:dyDescent="0.2">
      <c r="A12">
        <v>1</v>
      </c>
      <c r="B12" t="s">
        <v>47</v>
      </c>
      <c r="C12">
        <v>70124</v>
      </c>
      <c r="D12" t="s">
        <v>48</v>
      </c>
      <c r="E12" t="s">
        <v>24</v>
      </c>
      <c r="F12" t="s">
        <v>49</v>
      </c>
      <c r="G12" t="s">
        <v>50</v>
      </c>
      <c r="H12">
        <v>200</v>
      </c>
      <c r="J12">
        <v>7.0000000000000007E-2</v>
      </c>
      <c r="M12" t="s">
        <v>51</v>
      </c>
      <c r="N12" t="s">
        <v>24</v>
      </c>
      <c r="O12" t="s">
        <v>52</v>
      </c>
      <c r="P12" t="s">
        <v>24</v>
      </c>
      <c r="Q12" t="s">
        <v>53</v>
      </c>
      <c r="R12" t="s">
        <v>54</v>
      </c>
    </row>
    <row r="13" spans="1:18" x14ac:dyDescent="0.2">
      <c r="A13">
        <v>1</v>
      </c>
      <c r="B13" t="s">
        <v>55</v>
      </c>
      <c r="C13">
        <v>70101</v>
      </c>
      <c r="D13" t="s">
        <v>48</v>
      </c>
      <c r="E13" t="s">
        <v>24</v>
      </c>
      <c r="F13" t="s">
        <v>56</v>
      </c>
      <c r="G13" t="s">
        <v>57</v>
      </c>
      <c r="H13">
        <v>132.16666666666666</v>
      </c>
      <c r="I13">
        <v>202</v>
      </c>
      <c r="J13">
        <v>0.02</v>
      </c>
      <c r="M13" t="s">
        <v>58</v>
      </c>
      <c r="N13" t="s">
        <v>24</v>
      </c>
      <c r="O13" t="s">
        <v>59</v>
      </c>
      <c r="P13" t="s">
        <v>24</v>
      </c>
      <c r="Q13" t="s">
        <v>60</v>
      </c>
      <c r="R13" t="s">
        <v>61</v>
      </c>
    </row>
    <row r="14" spans="1:18" x14ac:dyDescent="0.2">
      <c r="A14">
        <v>1</v>
      </c>
      <c r="B14" t="s">
        <v>62</v>
      </c>
      <c r="C14">
        <v>375800</v>
      </c>
      <c r="D14" t="s">
        <v>31</v>
      </c>
      <c r="E14" t="s">
        <v>24</v>
      </c>
      <c r="F14" t="s">
        <v>24</v>
      </c>
      <c r="G14" t="s">
        <v>32</v>
      </c>
      <c r="H14">
        <v>0.1</v>
      </c>
      <c r="J14">
        <v>0.15</v>
      </c>
      <c r="K14">
        <v>0.04</v>
      </c>
      <c r="M14" t="s">
        <v>33</v>
      </c>
      <c r="N14" t="s">
        <v>24</v>
      </c>
      <c r="O14" t="s">
        <v>34</v>
      </c>
      <c r="P14" t="s">
        <v>24</v>
      </c>
      <c r="Q14" t="s">
        <v>24</v>
      </c>
      <c r="R14" t="s">
        <v>24</v>
      </c>
    </row>
    <row r="15" spans="1:18" x14ac:dyDescent="0.2">
      <c r="A15">
        <v>1</v>
      </c>
      <c r="B15" t="s">
        <v>63</v>
      </c>
      <c r="C15">
        <v>386000</v>
      </c>
      <c r="D15" t="s">
        <v>31</v>
      </c>
      <c r="E15" t="s">
        <v>24</v>
      </c>
      <c r="F15" t="s">
        <v>24</v>
      </c>
      <c r="G15" t="s">
        <v>32</v>
      </c>
      <c r="H15">
        <v>0.1</v>
      </c>
      <c r="J15">
        <v>0.11</v>
      </c>
      <c r="K15">
        <v>0.02</v>
      </c>
      <c r="M15" t="s">
        <v>33</v>
      </c>
      <c r="N15" t="s">
        <v>24</v>
      </c>
      <c r="O15" t="s">
        <v>34</v>
      </c>
      <c r="P15" t="s">
        <v>24</v>
      </c>
      <c r="Q15" t="s">
        <v>24</v>
      </c>
      <c r="R15" t="s">
        <v>24</v>
      </c>
    </row>
    <row r="16" spans="1:18" x14ac:dyDescent="0.2">
      <c r="A16">
        <v>2</v>
      </c>
      <c r="B16" t="s">
        <v>64</v>
      </c>
      <c r="C16">
        <v>2140</v>
      </c>
      <c r="D16" t="s">
        <v>65</v>
      </c>
      <c r="E16" t="s">
        <v>24</v>
      </c>
      <c r="F16" t="s">
        <v>66</v>
      </c>
      <c r="G16" t="s">
        <v>24</v>
      </c>
      <c r="H16">
        <v>1000</v>
      </c>
      <c r="J16">
        <v>0.17499999999999999</v>
      </c>
      <c r="M16" t="s">
        <v>67</v>
      </c>
      <c r="N16" t="s">
        <v>24</v>
      </c>
      <c r="O16" t="s">
        <v>68</v>
      </c>
      <c r="P16" t="s">
        <v>69</v>
      </c>
      <c r="Q16" t="s">
        <v>70</v>
      </c>
      <c r="R16" t="s">
        <v>71</v>
      </c>
    </row>
    <row r="17" spans="1:18" x14ac:dyDescent="0.2">
      <c r="A17">
        <v>2</v>
      </c>
      <c r="B17" t="s">
        <v>72</v>
      </c>
      <c r="C17">
        <v>70032</v>
      </c>
      <c r="D17" t="s">
        <v>73</v>
      </c>
      <c r="E17" t="s">
        <v>24</v>
      </c>
      <c r="F17" t="s">
        <v>74</v>
      </c>
      <c r="G17" t="s">
        <v>24</v>
      </c>
      <c r="J17">
        <v>0.11</v>
      </c>
      <c r="M17" t="s">
        <v>24</v>
      </c>
      <c r="N17" t="s">
        <v>24</v>
      </c>
      <c r="O17" t="s">
        <v>24</v>
      </c>
      <c r="P17" t="s">
        <v>24</v>
      </c>
      <c r="Q17" t="s">
        <v>24</v>
      </c>
      <c r="R17" t="s">
        <v>75</v>
      </c>
    </row>
    <row r="18" spans="1:18" x14ac:dyDescent="0.2">
      <c r="A18">
        <v>2</v>
      </c>
      <c r="B18" t="s">
        <v>76</v>
      </c>
      <c r="C18">
        <v>70110</v>
      </c>
      <c r="D18" t="s">
        <v>48</v>
      </c>
      <c r="E18" t="s">
        <v>24</v>
      </c>
      <c r="F18" t="s">
        <v>77</v>
      </c>
      <c r="G18" t="s">
        <v>78</v>
      </c>
      <c r="H18">
        <v>873.66666666666663</v>
      </c>
      <c r="I18">
        <v>403</v>
      </c>
      <c r="J18">
        <v>0.04</v>
      </c>
      <c r="M18" t="s">
        <v>79</v>
      </c>
      <c r="N18" t="s">
        <v>24</v>
      </c>
      <c r="O18" t="s">
        <v>24</v>
      </c>
      <c r="P18" t="s">
        <v>24</v>
      </c>
      <c r="Q18" t="s">
        <v>24</v>
      </c>
      <c r="R18" t="s">
        <v>80</v>
      </c>
    </row>
    <row r="19" spans="1:18" x14ac:dyDescent="0.2">
      <c r="A19">
        <v>2</v>
      </c>
      <c r="B19" t="s">
        <v>81</v>
      </c>
      <c r="C19">
        <v>597</v>
      </c>
      <c r="D19" t="s">
        <v>23</v>
      </c>
      <c r="E19" t="s">
        <v>24</v>
      </c>
      <c r="F19" t="s">
        <v>24</v>
      </c>
      <c r="G19" t="s">
        <v>24</v>
      </c>
      <c r="J19">
        <v>0.01</v>
      </c>
      <c r="L19">
        <v>0.02</v>
      </c>
      <c r="M19" t="s">
        <v>24</v>
      </c>
      <c r="N19" t="s">
        <v>24</v>
      </c>
      <c r="O19" t="s">
        <v>24</v>
      </c>
      <c r="P19" t="s">
        <v>24</v>
      </c>
      <c r="Q19" t="s">
        <v>24</v>
      </c>
      <c r="R19" t="s">
        <v>26</v>
      </c>
    </row>
    <row r="20" spans="1:18" x14ac:dyDescent="0.2">
      <c r="A20">
        <v>2</v>
      </c>
      <c r="B20" t="s">
        <v>82</v>
      </c>
      <c r="C20">
        <v>1000</v>
      </c>
      <c r="D20" t="s">
        <v>23</v>
      </c>
      <c r="E20" t="s">
        <v>24</v>
      </c>
      <c r="F20" t="s">
        <v>24</v>
      </c>
      <c r="G20" t="s">
        <v>83</v>
      </c>
      <c r="M20" t="s">
        <v>24</v>
      </c>
      <c r="N20" t="s">
        <v>24</v>
      </c>
      <c r="O20" t="s">
        <v>84</v>
      </c>
      <c r="P20" t="s">
        <v>24</v>
      </c>
      <c r="Q20" t="s">
        <v>24</v>
      </c>
      <c r="R20" t="s">
        <v>85</v>
      </c>
    </row>
    <row r="21" spans="1:18" x14ac:dyDescent="0.2">
      <c r="A21">
        <v>2</v>
      </c>
      <c r="B21" t="s">
        <v>86</v>
      </c>
      <c r="C21">
        <v>78300</v>
      </c>
      <c r="D21" t="s">
        <v>31</v>
      </c>
      <c r="E21" t="s">
        <v>24</v>
      </c>
      <c r="F21" t="s">
        <v>24</v>
      </c>
      <c r="G21" t="s">
        <v>87</v>
      </c>
      <c r="H21">
        <v>1</v>
      </c>
      <c r="J21">
        <v>0.3</v>
      </c>
      <c r="K21">
        <v>0.32</v>
      </c>
      <c r="M21" t="s">
        <v>88</v>
      </c>
      <c r="N21" t="s">
        <v>24</v>
      </c>
      <c r="O21" t="s">
        <v>34</v>
      </c>
      <c r="P21" t="s">
        <v>24</v>
      </c>
      <c r="Q21" t="s">
        <v>24</v>
      </c>
      <c r="R21" t="s">
        <v>24</v>
      </c>
    </row>
    <row r="22" spans="1:18" x14ac:dyDescent="0.2">
      <c r="A22">
        <v>2</v>
      </c>
      <c r="B22" t="s">
        <v>89</v>
      </c>
      <c r="C22">
        <v>83900</v>
      </c>
      <c r="D22" t="s">
        <v>31</v>
      </c>
      <c r="E22" t="s">
        <v>24</v>
      </c>
      <c r="F22" t="s">
        <v>24</v>
      </c>
      <c r="G22" t="s">
        <v>87</v>
      </c>
      <c r="H22">
        <v>0.1</v>
      </c>
      <c r="J22">
        <v>0.13</v>
      </c>
      <c r="K22">
        <v>0.59</v>
      </c>
      <c r="M22" t="s">
        <v>33</v>
      </c>
      <c r="N22" t="s">
        <v>24</v>
      </c>
      <c r="O22" t="s">
        <v>34</v>
      </c>
      <c r="P22" t="s">
        <v>24</v>
      </c>
      <c r="Q22" t="s">
        <v>24</v>
      </c>
      <c r="R22" t="s">
        <v>24</v>
      </c>
    </row>
    <row r="23" spans="1:18" x14ac:dyDescent="0.2">
      <c r="A23">
        <v>2</v>
      </c>
      <c r="B23" t="s">
        <v>90</v>
      </c>
      <c r="C23">
        <v>87800</v>
      </c>
      <c r="D23" t="s">
        <v>31</v>
      </c>
      <c r="E23" t="s">
        <v>24</v>
      </c>
      <c r="F23" t="s">
        <v>24</v>
      </c>
      <c r="G23" t="s">
        <v>87</v>
      </c>
      <c r="H23">
        <v>0.53333333333333333</v>
      </c>
      <c r="J23">
        <v>0.27</v>
      </c>
      <c r="K23">
        <v>0.35</v>
      </c>
      <c r="M23" t="s">
        <v>33</v>
      </c>
      <c r="N23" t="s">
        <v>24</v>
      </c>
      <c r="O23" t="s">
        <v>91</v>
      </c>
      <c r="P23" t="s">
        <v>24</v>
      </c>
      <c r="Q23" t="s">
        <v>24</v>
      </c>
      <c r="R23" t="s">
        <v>92</v>
      </c>
    </row>
    <row r="24" spans="1:18" x14ac:dyDescent="0.2">
      <c r="A24">
        <v>2</v>
      </c>
      <c r="B24" t="s">
        <v>93</v>
      </c>
      <c r="C24">
        <v>1920</v>
      </c>
      <c r="D24" t="s">
        <v>65</v>
      </c>
      <c r="E24" t="s">
        <v>24</v>
      </c>
      <c r="F24" t="s">
        <v>94</v>
      </c>
      <c r="G24" t="s">
        <v>95</v>
      </c>
      <c r="H24">
        <v>1528400</v>
      </c>
      <c r="J24">
        <v>0.15</v>
      </c>
      <c r="M24" t="s">
        <v>96</v>
      </c>
      <c r="N24" t="s">
        <v>24</v>
      </c>
      <c r="O24" t="s">
        <v>68</v>
      </c>
      <c r="P24" t="s">
        <v>97</v>
      </c>
      <c r="Q24" t="s">
        <v>98</v>
      </c>
      <c r="R24" t="s">
        <v>99</v>
      </c>
    </row>
    <row r="25" spans="1:18" x14ac:dyDescent="0.2">
      <c r="A25">
        <v>2</v>
      </c>
      <c r="B25" t="s">
        <v>100</v>
      </c>
      <c r="C25">
        <v>3970</v>
      </c>
      <c r="D25" t="s">
        <v>65</v>
      </c>
      <c r="E25" t="s">
        <v>24</v>
      </c>
      <c r="F25" t="s">
        <v>101</v>
      </c>
      <c r="G25" t="s">
        <v>24</v>
      </c>
      <c r="H25">
        <v>160</v>
      </c>
      <c r="J25">
        <v>0.19</v>
      </c>
      <c r="M25" t="s">
        <v>102</v>
      </c>
      <c r="N25" t="s">
        <v>24</v>
      </c>
      <c r="O25" t="s">
        <v>103</v>
      </c>
      <c r="P25" t="s">
        <v>104</v>
      </c>
      <c r="Q25" t="s">
        <v>24</v>
      </c>
      <c r="R25" t="s">
        <v>105</v>
      </c>
    </row>
    <row r="26" spans="1:18" x14ac:dyDescent="0.2">
      <c r="A26">
        <v>2</v>
      </c>
      <c r="B26" t="s">
        <v>106</v>
      </c>
      <c r="C26">
        <v>70081</v>
      </c>
      <c r="D26" t="s">
        <v>73</v>
      </c>
      <c r="E26" t="s">
        <v>24</v>
      </c>
      <c r="F26" t="s">
        <v>107</v>
      </c>
      <c r="G26" t="s">
        <v>24</v>
      </c>
      <c r="H26">
        <v>550</v>
      </c>
      <c r="J26">
        <v>0.09</v>
      </c>
      <c r="M26" t="s">
        <v>108</v>
      </c>
      <c r="N26" t="s">
        <v>24</v>
      </c>
      <c r="O26" t="s">
        <v>24</v>
      </c>
      <c r="P26" t="s">
        <v>24</v>
      </c>
      <c r="Q26" t="s">
        <v>109</v>
      </c>
      <c r="R26" t="s">
        <v>110</v>
      </c>
    </row>
    <row r="27" spans="1:18" x14ac:dyDescent="0.2">
      <c r="A27">
        <v>2</v>
      </c>
      <c r="B27" t="s">
        <v>111</v>
      </c>
      <c r="C27">
        <v>148200</v>
      </c>
      <c r="D27" t="s">
        <v>31</v>
      </c>
      <c r="E27" t="s">
        <v>24</v>
      </c>
      <c r="F27" t="s">
        <v>24</v>
      </c>
      <c r="G27" t="s">
        <v>24</v>
      </c>
      <c r="H27">
        <v>36.666666666666664</v>
      </c>
      <c r="J27">
        <v>0.26</v>
      </c>
      <c r="K27">
        <v>0.155</v>
      </c>
      <c r="M27" t="s">
        <v>112</v>
      </c>
      <c r="N27" t="s">
        <v>24</v>
      </c>
      <c r="O27" t="s">
        <v>113</v>
      </c>
      <c r="P27" t="s">
        <v>24</v>
      </c>
      <c r="Q27" t="s">
        <v>24</v>
      </c>
      <c r="R27" t="s">
        <v>92</v>
      </c>
    </row>
    <row r="28" spans="1:18" x14ac:dyDescent="0.2">
      <c r="A28">
        <v>2</v>
      </c>
      <c r="B28" t="s">
        <v>114</v>
      </c>
      <c r="C28">
        <v>205000</v>
      </c>
      <c r="D28" t="s">
        <v>31</v>
      </c>
      <c r="E28" t="s">
        <v>24</v>
      </c>
      <c r="F28" t="s">
        <v>24</v>
      </c>
      <c r="G28" t="s">
        <v>24</v>
      </c>
      <c r="H28">
        <v>75</v>
      </c>
      <c r="K28">
        <v>0.48</v>
      </c>
      <c r="M28" t="s">
        <v>24</v>
      </c>
      <c r="N28" t="s">
        <v>24</v>
      </c>
      <c r="O28" t="s">
        <v>115</v>
      </c>
      <c r="P28" t="s">
        <v>24</v>
      </c>
      <c r="Q28" t="s">
        <v>24</v>
      </c>
      <c r="R28" t="s">
        <v>92</v>
      </c>
    </row>
    <row r="29" spans="1:18" x14ac:dyDescent="0.2">
      <c r="A29">
        <v>2</v>
      </c>
      <c r="B29" t="s">
        <v>116</v>
      </c>
      <c r="C29">
        <v>1553</v>
      </c>
      <c r="D29" t="s">
        <v>23</v>
      </c>
      <c r="E29" t="s">
        <v>24</v>
      </c>
      <c r="F29" t="s">
        <v>24</v>
      </c>
      <c r="G29" t="s">
        <v>24</v>
      </c>
      <c r="J29">
        <v>0.08</v>
      </c>
      <c r="L29">
        <v>0.02</v>
      </c>
      <c r="M29" t="s">
        <v>24</v>
      </c>
      <c r="N29" t="s">
        <v>24</v>
      </c>
      <c r="O29" t="s">
        <v>24</v>
      </c>
      <c r="P29" t="s">
        <v>24</v>
      </c>
      <c r="Q29" t="s">
        <v>24</v>
      </c>
      <c r="R29" t="s">
        <v>26</v>
      </c>
    </row>
    <row r="30" spans="1:18" x14ac:dyDescent="0.2">
      <c r="A30">
        <v>2</v>
      </c>
      <c r="B30" t="s">
        <v>117</v>
      </c>
      <c r="C30">
        <v>5050</v>
      </c>
      <c r="D30" t="s">
        <v>65</v>
      </c>
      <c r="E30" t="s">
        <v>24</v>
      </c>
      <c r="F30" t="s">
        <v>118</v>
      </c>
      <c r="G30" t="s">
        <v>24</v>
      </c>
      <c r="H30">
        <v>8150</v>
      </c>
      <c r="J30">
        <v>0.19</v>
      </c>
      <c r="M30" t="s">
        <v>119</v>
      </c>
      <c r="N30" t="s">
        <v>24</v>
      </c>
      <c r="O30" t="s">
        <v>120</v>
      </c>
      <c r="P30" t="s">
        <v>121</v>
      </c>
      <c r="Q30" t="s">
        <v>24</v>
      </c>
      <c r="R30" t="s">
        <v>122</v>
      </c>
    </row>
    <row r="31" spans="1:18" x14ac:dyDescent="0.2">
      <c r="A31">
        <v>2</v>
      </c>
      <c r="B31" t="s">
        <v>123</v>
      </c>
      <c r="C31">
        <v>267500</v>
      </c>
      <c r="D31" t="s">
        <v>31</v>
      </c>
      <c r="E31" t="s">
        <v>24</v>
      </c>
      <c r="F31" t="s">
        <v>24</v>
      </c>
      <c r="G31" t="s">
        <v>124</v>
      </c>
      <c r="H31">
        <v>55</v>
      </c>
      <c r="J31">
        <v>1.8</v>
      </c>
      <c r="K31">
        <v>0.08</v>
      </c>
      <c r="M31" t="s">
        <v>125</v>
      </c>
      <c r="N31" t="s">
        <v>24</v>
      </c>
      <c r="O31" t="s">
        <v>126</v>
      </c>
      <c r="P31" t="s">
        <v>24</v>
      </c>
      <c r="Q31" t="s">
        <v>24</v>
      </c>
      <c r="R31" t="s">
        <v>127</v>
      </c>
    </row>
    <row r="32" spans="1:18" x14ac:dyDescent="0.2">
      <c r="A32">
        <v>2</v>
      </c>
      <c r="B32" t="s">
        <v>128</v>
      </c>
      <c r="C32">
        <v>70012</v>
      </c>
      <c r="D32" t="s">
        <v>73</v>
      </c>
      <c r="E32" t="s">
        <v>24</v>
      </c>
      <c r="F32" t="s">
        <v>129</v>
      </c>
      <c r="G32" t="s">
        <v>24</v>
      </c>
      <c r="H32">
        <v>5010.3500000000004</v>
      </c>
      <c r="I32">
        <v>67500</v>
      </c>
      <c r="M32" t="s">
        <v>130</v>
      </c>
      <c r="N32" t="s">
        <v>24</v>
      </c>
      <c r="O32" t="s">
        <v>24</v>
      </c>
      <c r="P32" t="s">
        <v>24</v>
      </c>
      <c r="Q32" t="s">
        <v>131</v>
      </c>
      <c r="R32" t="s">
        <v>132</v>
      </c>
    </row>
    <row r="33" spans="1:18" x14ac:dyDescent="0.2">
      <c r="A33">
        <v>2</v>
      </c>
      <c r="B33" t="s">
        <v>133</v>
      </c>
      <c r="C33">
        <v>70051</v>
      </c>
      <c r="D33" t="s">
        <v>73</v>
      </c>
      <c r="E33" t="s">
        <v>24</v>
      </c>
      <c r="F33" t="s">
        <v>134</v>
      </c>
      <c r="G33" t="s">
        <v>24</v>
      </c>
      <c r="J33">
        <v>0.13</v>
      </c>
      <c r="M33" t="s">
        <v>24</v>
      </c>
      <c r="N33" t="s">
        <v>24</v>
      </c>
      <c r="O33" t="s">
        <v>24</v>
      </c>
      <c r="P33" t="s">
        <v>24</v>
      </c>
      <c r="Q33" t="s">
        <v>24</v>
      </c>
      <c r="R33" t="s">
        <v>135</v>
      </c>
    </row>
    <row r="34" spans="1:18" x14ac:dyDescent="0.2">
      <c r="A34">
        <v>2</v>
      </c>
      <c r="B34" t="s">
        <v>136</v>
      </c>
      <c r="C34">
        <v>70022</v>
      </c>
      <c r="D34" t="s">
        <v>73</v>
      </c>
      <c r="E34" t="s">
        <v>24</v>
      </c>
      <c r="F34" t="s">
        <v>137</v>
      </c>
      <c r="G34" t="s">
        <v>24</v>
      </c>
      <c r="H34">
        <v>70</v>
      </c>
      <c r="J34">
        <v>0.4</v>
      </c>
      <c r="M34" t="s">
        <v>138</v>
      </c>
      <c r="N34" t="s">
        <v>24</v>
      </c>
      <c r="O34" t="s">
        <v>24</v>
      </c>
      <c r="P34" t="s">
        <v>24</v>
      </c>
      <c r="Q34" t="s">
        <v>24</v>
      </c>
      <c r="R34" t="s">
        <v>139</v>
      </c>
    </row>
    <row r="35" spans="1:18" x14ac:dyDescent="0.2">
      <c r="A35">
        <v>3</v>
      </c>
      <c r="B35" t="s">
        <v>140</v>
      </c>
      <c r="C35">
        <v>493</v>
      </c>
      <c r="D35" t="s">
        <v>23</v>
      </c>
      <c r="E35" t="s">
        <v>24</v>
      </c>
      <c r="F35" t="s">
        <v>24</v>
      </c>
      <c r="G35" t="s">
        <v>141</v>
      </c>
      <c r="J35">
        <v>0.01</v>
      </c>
      <c r="L35">
        <v>0.02</v>
      </c>
      <c r="M35" t="s">
        <v>24</v>
      </c>
      <c r="N35" t="s">
        <v>24</v>
      </c>
      <c r="O35" t="s">
        <v>24</v>
      </c>
      <c r="P35" t="s">
        <v>24</v>
      </c>
      <c r="Q35" t="s">
        <v>24</v>
      </c>
      <c r="R35" t="s">
        <v>26</v>
      </c>
    </row>
    <row r="36" spans="1:18" x14ac:dyDescent="0.2">
      <c r="A36">
        <v>3</v>
      </c>
      <c r="B36" t="s">
        <v>76</v>
      </c>
      <c r="C36">
        <v>70110</v>
      </c>
      <c r="D36" t="s">
        <v>48</v>
      </c>
      <c r="E36" t="s">
        <v>24</v>
      </c>
      <c r="F36" t="s">
        <v>77</v>
      </c>
      <c r="G36" t="s">
        <v>142</v>
      </c>
      <c r="H36">
        <v>873.66666666666663</v>
      </c>
      <c r="I36">
        <v>403</v>
      </c>
      <c r="J36">
        <v>0.04</v>
      </c>
      <c r="M36" t="s">
        <v>79</v>
      </c>
      <c r="N36" t="s">
        <v>24</v>
      </c>
      <c r="O36" t="s">
        <v>24</v>
      </c>
      <c r="P36" t="s">
        <v>24</v>
      </c>
      <c r="Q36" t="s">
        <v>24</v>
      </c>
      <c r="R36" t="s">
        <v>80</v>
      </c>
    </row>
    <row r="37" spans="1:18" x14ac:dyDescent="0.2">
      <c r="A37">
        <v>3</v>
      </c>
      <c r="B37" t="s">
        <v>143</v>
      </c>
      <c r="C37">
        <v>59217</v>
      </c>
      <c r="D37" t="s">
        <v>144</v>
      </c>
      <c r="E37" t="s">
        <v>24</v>
      </c>
      <c r="F37" t="s">
        <v>24</v>
      </c>
      <c r="G37" t="s">
        <v>24</v>
      </c>
      <c r="H37">
        <v>323.33333333333331</v>
      </c>
      <c r="I37">
        <v>49</v>
      </c>
      <c r="J37">
        <v>0.01</v>
      </c>
      <c r="M37" t="s">
        <v>145</v>
      </c>
      <c r="N37" t="s">
        <v>24</v>
      </c>
      <c r="O37" t="s">
        <v>24</v>
      </c>
      <c r="P37" t="s">
        <v>24</v>
      </c>
      <c r="Q37" t="s">
        <v>24</v>
      </c>
      <c r="R37" t="s">
        <v>146</v>
      </c>
    </row>
    <row r="38" spans="1:18" x14ac:dyDescent="0.2">
      <c r="A38">
        <v>3</v>
      </c>
      <c r="B38" t="s">
        <v>147</v>
      </c>
      <c r="C38">
        <v>59219</v>
      </c>
      <c r="D38" t="s">
        <v>144</v>
      </c>
      <c r="E38" t="s">
        <v>24</v>
      </c>
      <c r="F38" t="s">
        <v>24</v>
      </c>
      <c r="G38" t="s">
        <v>24</v>
      </c>
      <c r="J38">
        <v>0.01</v>
      </c>
      <c r="M38" t="s">
        <v>24</v>
      </c>
      <c r="N38" t="s">
        <v>24</v>
      </c>
      <c r="O38" t="s">
        <v>24</v>
      </c>
      <c r="P38" t="s">
        <v>24</v>
      </c>
      <c r="Q38" t="s">
        <v>24</v>
      </c>
      <c r="R38" t="s">
        <v>148</v>
      </c>
    </row>
    <row r="39" spans="1:18" x14ac:dyDescent="0.2">
      <c r="A39">
        <v>3</v>
      </c>
      <c r="B39" t="s">
        <v>149</v>
      </c>
      <c r="C39">
        <v>70111</v>
      </c>
      <c r="D39" t="s">
        <v>48</v>
      </c>
      <c r="E39" t="s">
        <v>24</v>
      </c>
      <c r="F39" t="s">
        <v>150</v>
      </c>
      <c r="G39" t="s">
        <v>151</v>
      </c>
      <c r="H39">
        <v>893.74444444444441</v>
      </c>
      <c r="I39">
        <v>2330</v>
      </c>
      <c r="J39">
        <v>0.05</v>
      </c>
      <c r="M39" t="s">
        <v>152</v>
      </c>
      <c r="N39" t="s">
        <v>24</v>
      </c>
      <c r="O39" t="s">
        <v>24</v>
      </c>
      <c r="P39" t="s">
        <v>24</v>
      </c>
      <c r="Q39" t="s">
        <v>24</v>
      </c>
      <c r="R39" t="s">
        <v>153</v>
      </c>
    </row>
    <row r="40" spans="1:18" x14ac:dyDescent="0.2">
      <c r="A40">
        <v>3</v>
      </c>
      <c r="B40" t="s">
        <v>82</v>
      </c>
      <c r="C40">
        <v>1000</v>
      </c>
      <c r="D40" t="s">
        <v>23</v>
      </c>
      <c r="E40" t="s">
        <v>24</v>
      </c>
      <c r="F40" t="s">
        <v>24</v>
      </c>
      <c r="G40" t="s">
        <v>154</v>
      </c>
      <c r="M40" t="s">
        <v>24</v>
      </c>
      <c r="N40" t="s">
        <v>24</v>
      </c>
      <c r="O40" t="s">
        <v>84</v>
      </c>
      <c r="P40" t="s">
        <v>24</v>
      </c>
      <c r="Q40" t="s">
        <v>24</v>
      </c>
      <c r="R40" t="s">
        <v>85</v>
      </c>
    </row>
    <row r="41" spans="1:18" x14ac:dyDescent="0.2">
      <c r="A41">
        <v>3</v>
      </c>
      <c r="B41" t="s">
        <v>93</v>
      </c>
      <c r="C41">
        <v>1920</v>
      </c>
      <c r="D41" t="s">
        <v>65</v>
      </c>
      <c r="E41" t="s">
        <v>24</v>
      </c>
      <c r="F41" t="s">
        <v>94</v>
      </c>
      <c r="G41" t="s">
        <v>32</v>
      </c>
      <c r="H41">
        <v>1528400</v>
      </c>
      <c r="J41">
        <v>0.15</v>
      </c>
      <c r="M41" t="s">
        <v>96</v>
      </c>
      <c r="N41" t="s">
        <v>24</v>
      </c>
      <c r="O41" t="s">
        <v>68</v>
      </c>
      <c r="P41" t="s">
        <v>97</v>
      </c>
      <c r="Q41" t="s">
        <v>98</v>
      </c>
      <c r="R41" t="s">
        <v>99</v>
      </c>
    </row>
    <row r="42" spans="1:18" x14ac:dyDescent="0.2">
      <c r="A42">
        <v>3</v>
      </c>
      <c r="B42" t="s">
        <v>155</v>
      </c>
      <c r="C42">
        <v>59501</v>
      </c>
      <c r="D42" t="s">
        <v>144</v>
      </c>
      <c r="E42" t="s">
        <v>24</v>
      </c>
      <c r="F42" t="s">
        <v>24</v>
      </c>
      <c r="G42" t="s">
        <v>24</v>
      </c>
      <c r="H42">
        <v>300</v>
      </c>
      <c r="J42">
        <v>0.01</v>
      </c>
      <c r="M42" t="s">
        <v>156</v>
      </c>
      <c r="N42" t="s">
        <v>24</v>
      </c>
      <c r="O42" t="s">
        <v>24</v>
      </c>
      <c r="P42" t="s">
        <v>24</v>
      </c>
      <c r="Q42" t="s">
        <v>157</v>
      </c>
      <c r="R42" t="s">
        <v>158</v>
      </c>
    </row>
    <row r="43" spans="1:18" x14ac:dyDescent="0.2">
      <c r="A43">
        <v>3</v>
      </c>
      <c r="B43" t="s">
        <v>159</v>
      </c>
      <c r="C43">
        <v>1316</v>
      </c>
      <c r="D43" t="s">
        <v>23</v>
      </c>
      <c r="E43" t="s">
        <v>24</v>
      </c>
      <c r="F43" t="s">
        <v>24</v>
      </c>
      <c r="G43" t="s">
        <v>160</v>
      </c>
      <c r="J43">
        <v>0</v>
      </c>
      <c r="L43">
        <v>0.17</v>
      </c>
      <c r="M43" t="s">
        <v>24</v>
      </c>
      <c r="N43" t="s">
        <v>24</v>
      </c>
      <c r="O43" t="s">
        <v>24</v>
      </c>
      <c r="P43" t="s">
        <v>24</v>
      </c>
      <c r="Q43" t="s">
        <v>24</v>
      </c>
      <c r="R43" t="s">
        <v>26</v>
      </c>
    </row>
    <row r="44" spans="1:18" x14ac:dyDescent="0.2">
      <c r="A44">
        <v>3</v>
      </c>
      <c r="B44" t="s">
        <v>161</v>
      </c>
      <c r="C44">
        <v>70114</v>
      </c>
      <c r="D44" t="s">
        <v>48</v>
      </c>
      <c r="E44" t="s">
        <v>24</v>
      </c>
      <c r="F44" t="s">
        <v>162</v>
      </c>
      <c r="G44" t="s">
        <v>163</v>
      </c>
      <c r="H44">
        <v>653.08571428571429</v>
      </c>
      <c r="I44">
        <v>2075</v>
      </c>
      <c r="J44">
        <v>0.06</v>
      </c>
      <c r="M44" t="s">
        <v>164</v>
      </c>
      <c r="N44" t="s">
        <v>165</v>
      </c>
      <c r="O44" t="s">
        <v>24</v>
      </c>
      <c r="P44" t="s">
        <v>24</v>
      </c>
      <c r="Q44" t="s">
        <v>166</v>
      </c>
      <c r="R44" t="s">
        <v>167</v>
      </c>
    </row>
    <row r="45" spans="1:18" x14ac:dyDescent="0.2">
      <c r="A45">
        <v>3</v>
      </c>
      <c r="B45" t="s">
        <v>168</v>
      </c>
      <c r="C45">
        <v>157000</v>
      </c>
      <c r="D45" t="s">
        <v>31</v>
      </c>
      <c r="E45" t="s">
        <v>24</v>
      </c>
      <c r="F45" t="s">
        <v>24</v>
      </c>
      <c r="G45" t="s">
        <v>169</v>
      </c>
      <c r="H45">
        <v>60.5</v>
      </c>
      <c r="J45">
        <v>0.39</v>
      </c>
      <c r="K45">
        <v>0.7</v>
      </c>
      <c r="M45" t="s">
        <v>170</v>
      </c>
      <c r="N45" t="s">
        <v>24</v>
      </c>
      <c r="O45" t="s">
        <v>34</v>
      </c>
      <c r="P45" t="s">
        <v>24</v>
      </c>
      <c r="Q45" t="s">
        <v>24</v>
      </c>
      <c r="R45" t="s">
        <v>171</v>
      </c>
    </row>
    <row r="46" spans="1:18" x14ac:dyDescent="0.2">
      <c r="A46">
        <v>3</v>
      </c>
      <c r="B46" t="s">
        <v>172</v>
      </c>
      <c r="C46">
        <v>176400</v>
      </c>
      <c r="D46" t="s">
        <v>31</v>
      </c>
      <c r="E46" t="s">
        <v>24</v>
      </c>
      <c r="F46" t="s">
        <v>24</v>
      </c>
      <c r="G46" t="s">
        <v>24</v>
      </c>
      <c r="H46">
        <v>0.1</v>
      </c>
      <c r="J46">
        <v>0.25</v>
      </c>
      <c r="K46">
        <v>1.7</v>
      </c>
      <c r="M46" t="s">
        <v>33</v>
      </c>
      <c r="N46" t="s">
        <v>24</v>
      </c>
      <c r="O46" t="s">
        <v>34</v>
      </c>
      <c r="P46" t="s">
        <v>24</v>
      </c>
      <c r="Q46" t="s">
        <v>24</v>
      </c>
      <c r="R46" t="s">
        <v>24</v>
      </c>
    </row>
    <row r="47" spans="1:18" x14ac:dyDescent="0.2">
      <c r="A47">
        <v>3</v>
      </c>
      <c r="B47" t="s">
        <v>173</v>
      </c>
      <c r="C47">
        <v>59350</v>
      </c>
      <c r="D47" t="s">
        <v>144</v>
      </c>
      <c r="E47" t="s">
        <v>24</v>
      </c>
      <c r="F47" t="s">
        <v>24</v>
      </c>
      <c r="G47" t="s">
        <v>174</v>
      </c>
      <c r="J47">
        <v>0.01</v>
      </c>
      <c r="M47" t="s">
        <v>24</v>
      </c>
      <c r="N47" t="s">
        <v>24</v>
      </c>
      <c r="O47" t="s">
        <v>24</v>
      </c>
      <c r="P47" t="s">
        <v>24</v>
      </c>
      <c r="Q47" t="s">
        <v>24</v>
      </c>
      <c r="R47" t="s">
        <v>175</v>
      </c>
    </row>
    <row r="48" spans="1:18" x14ac:dyDescent="0.2">
      <c r="A48">
        <v>3</v>
      </c>
      <c r="B48" t="s">
        <v>176</v>
      </c>
      <c r="C48">
        <v>59576</v>
      </c>
      <c r="D48" t="s">
        <v>144</v>
      </c>
      <c r="E48" t="s">
        <v>24</v>
      </c>
      <c r="F48" t="s">
        <v>24</v>
      </c>
      <c r="G48" t="s">
        <v>24</v>
      </c>
      <c r="H48">
        <v>300</v>
      </c>
      <c r="J48">
        <v>0.02</v>
      </c>
      <c r="M48" t="s">
        <v>177</v>
      </c>
      <c r="N48" t="s">
        <v>24</v>
      </c>
      <c r="O48" t="s">
        <v>24</v>
      </c>
      <c r="P48" t="s">
        <v>24</v>
      </c>
      <c r="Q48" t="s">
        <v>24</v>
      </c>
      <c r="R48" t="s">
        <v>178</v>
      </c>
    </row>
    <row r="49" spans="1:18" x14ac:dyDescent="0.2">
      <c r="A49">
        <v>3</v>
      </c>
      <c r="B49" t="s">
        <v>179</v>
      </c>
      <c r="C49">
        <v>3330</v>
      </c>
      <c r="D49" t="s">
        <v>65</v>
      </c>
      <c r="E49" t="s">
        <v>24</v>
      </c>
      <c r="F49" t="s">
        <v>180</v>
      </c>
      <c r="G49" t="s">
        <v>24</v>
      </c>
      <c r="H49">
        <v>100</v>
      </c>
      <c r="I49">
        <v>2000000</v>
      </c>
      <c r="J49">
        <v>0.03</v>
      </c>
      <c r="M49" t="s">
        <v>181</v>
      </c>
      <c r="N49" t="s">
        <v>24</v>
      </c>
      <c r="O49" t="s">
        <v>182</v>
      </c>
      <c r="P49" t="s">
        <v>24</v>
      </c>
      <c r="Q49" t="s">
        <v>24</v>
      </c>
      <c r="R49" t="s">
        <v>183</v>
      </c>
    </row>
    <row r="50" spans="1:18" x14ac:dyDescent="0.2">
      <c r="A50">
        <v>3</v>
      </c>
      <c r="B50" t="s">
        <v>184</v>
      </c>
      <c r="C50">
        <v>2006</v>
      </c>
      <c r="D50" t="s">
        <v>23</v>
      </c>
      <c r="E50" t="s">
        <v>24</v>
      </c>
      <c r="F50" t="s">
        <v>24</v>
      </c>
      <c r="G50" t="s">
        <v>185</v>
      </c>
      <c r="J50">
        <v>0</v>
      </c>
      <c r="L50">
        <v>0.04</v>
      </c>
      <c r="M50" t="s">
        <v>24</v>
      </c>
      <c r="N50" t="s">
        <v>24</v>
      </c>
      <c r="O50" t="s">
        <v>24</v>
      </c>
      <c r="P50" t="s">
        <v>24</v>
      </c>
      <c r="Q50" t="s">
        <v>24</v>
      </c>
      <c r="R50" t="s">
        <v>26</v>
      </c>
    </row>
    <row r="51" spans="1:18" x14ac:dyDescent="0.2">
      <c r="A51">
        <v>3</v>
      </c>
      <c r="B51" t="s">
        <v>186</v>
      </c>
      <c r="C51">
        <v>17766</v>
      </c>
      <c r="D51" t="s">
        <v>187</v>
      </c>
      <c r="E51" t="s">
        <v>24</v>
      </c>
      <c r="F51" t="s">
        <v>24</v>
      </c>
      <c r="G51" t="s">
        <v>174</v>
      </c>
      <c r="H51">
        <v>141.5</v>
      </c>
      <c r="J51">
        <v>0.02</v>
      </c>
      <c r="M51" t="s">
        <v>188</v>
      </c>
      <c r="N51" t="s">
        <v>24</v>
      </c>
      <c r="O51" t="s">
        <v>24</v>
      </c>
      <c r="P51" t="s">
        <v>24</v>
      </c>
      <c r="Q51" t="s">
        <v>189</v>
      </c>
      <c r="R51" t="s">
        <v>190</v>
      </c>
    </row>
    <row r="52" spans="1:18" x14ac:dyDescent="0.2">
      <c r="A52">
        <v>3</v>
      </c>
      <c r="B52" t="s">
        <v>191</v>
      </c>
      <c r="C52">
        <v>1827</v>
      </c>
      <c r="D52" t="s">
        <v>23</v>
      </c>
      <c r="E52" t="s">
        <v>24</v>
      </c>
      <c r="F52" t="s">
        <v>24</v>
      </c>
      <c r="G52" t="s">
        <v>160</v>
      </c>
      <c r="M52" t="s">
        <v>24</v>
      </c>
      <c r="N52" t="s">
        <v>24</v>
      </c>
      <c r="O52" t="s">
        <v>192</v>
      </c>
      <c r="P52" t="s">
        <v>24</v>
      </c>
      <c r="Q52" t="s">
        <v>24</v>
      </c>
      <c r="R52" t="s">
        <v>193</v>
      </c>
    </row>
    <row r="53" spans="1:18" x14ac:dyDescent="0.2">
      <c r="A53">
        <v>3</v>
      </c>
      <c r="B53" t="s">
        <v>194</v>
      </c>
      <c r="C53">
        <v>342900</v>
      </c>
      <c r="D53" t="s">
        <v>31</v>
      </c>
      <c r="E53" t="s">
        <v>24</v>
      </c>
      <c r="F53" t="s">
        <v>24</v>
      </c>
      <c r="G53" t="s">
        <v>24</v>
      </c>
      <c r="H53">
        <v>2</v>
      </c>
      <c r="J53">
        <v>0.54</v>
      </c>
      <c r="K53">
        <v>0.73</v>
      </c>
      <c r="M53" t="s">
        <v>195</v>
      </c>
      <c r="N53" t="s">
        <v>24</v>
      </c>
      <c r="O53" t="s">
        <v>196</v>
      </c>
      <c r="P53" t="s">
        <v>24</v>
      </c>
      <c r="Q53" t="s">
        <v>24</v>
      </c>
      <c r="R53" t="s">
        <v>24</v>
      </c>
    </row>
    <row r="54" spans="1:18" x14ac:dyDescent="0.2">
      <c r="A54">
        <v>3</v>
      </c>
      <c r="B54" t="s">
        <v>197</v>
      </c>
      <c r="C54">
        <v>3650</v>
      </c>
      <c r="D54" t="s">
        <v>65</v>
      </c>
      <c r="E54" t="s">
        <v>24</v>
      </c>
      <c r="F54" t="s">
        <v>198</v>
      </c>
      <c r="G54" t="s">
        <v>24</v>
      </c>
      <c r="H54">
        <v>48666.666666666664</v>
      </c>
      <c r="I54">
        <v>282743</v>
      </c>
      <c r="J54">
        <v>0.12</v>
      </c>
      <c r="M54" t="s">
        <v>199</v>
      </c>
      <c r="N54" t="s">
        <v>24</v>
      </c>
      <c r="O54" t="s">
        <v>200</v>
      </c>
      <c r="P54" t="s">
        <v>24</v>
      </c>
      <c r="Q54" t="s">
        <v>201</v>
      </c>
      <c r="R54" t="s">
        <v>202</v>
      </c>
    </row>
    <row r="55" spans="1:18" x14ac:dyDescent="0.2">
      <c r="A55">
        <v>3</v>
      </c>
      <c r="B55" t="s">
        <v>203</v>
      </c>
      <c r="C55">
        <v>439850</v>
      </c>
      <c r="D55" t="s">
        <v>31</v>
      </c>
      <c r="E55" t="s">
        <v>24</v>
      </c>
      <c r="F55" t="s">
        <v>24</v>
      </c>
      <c r="G55" t="s">
        <v>169</v>
      </c>
      <c r="H55">
        <v>1</v>
      </c>
      <c r="J55">
        <v>0.74</v>
      </c>
      <c r="K55">
        <v>0.1</v>
      </c>
      <c r="M55" t="s">
        <v>88</v>
      </c>
      <c r="N55" t="s">
        <v>24</v>
      </c>
      <c r="O55" t="s">
        <v>34</v>
      </c>
      <c r="P55" t="s">
        <v>24</v>
      </c>
      <c r="Q55" t="s">
        <v>24</v>
      </c>
      <c r="R55" t="s">
        <v>24</v>
      </c>
    </row>
    <row r="56" spans="1:18" x14ac:dyDescent="0.2">
      <c r="A56">
        <v>4</v>
      </c>
      <c r="B56" t="s">
        <v>204</v>
      </c>
      <c r="C56">
        <v>4450</v>
      </c>
      <c r="D56" t="s">
        <v>65</v>
      </c>
      <c r="E56" t="s">
        <v>24</v>
      </c>
      <c r="F56" t="s">
        <v>205</v>
      </c>
      <c r="G56" t="s">
        <v>24</v>
      </c>
      <c r="H56">
        <v>500290</v>
      </c>
      <c r="I56">
        <v>2500</v>
      </c>
      <c r="J56">
        <v>0.02</v>
      </c>
      <c r="M56" t="s">
        <v>206</v>
      </c>
      <c r="N56" t="s">
        <v>207</v>
      </c>
      <c r="O56" t="s">
        <v>208</v>
      </c>
      <c r="P56" t="s">
        <v>24</v>
      </c>
      <c r="Q56" t="s">
        <v>24</v>
      </c>
      <c r="R56" t="s">
        <v>209</v>
      </c>
    </row>
    <row r="57" spans="1:18" x14ac:dyDescent="0.2">
      <c r="A57">
        <v>4</v>
      </c>
      <c r="B57" t="s">
        <v>210</v>
      </c>
      <c r="C57">
        <v>70034</v>
      </c>
      <c r="D57" t="s">
        <v>73</v>
      </c>
      <c r="E57" t="s">
        <v>24</v>
      </c>
      <c r="F57" t="s">
        <v>211</v>
      </c>
      <c r="G57" t="s">
        <v>24</v>
      </c>
      <c r="H57">
        <v>60112.5</v>
      </c>
      <c r="J57">
        <v>0.01</v>
      </c>
      <c r="M57" t="s">
        <v>212</v>
      </c>
      <c r="N57" t="s">
        <v>24</v>
      </c>
      <c r="O57" t="s">
        <v>24</v>
      </c>
      <c r="P57" t="s">
        <v>24</v>
      </c>
      <c r="Q57" t="s">
        <v>24</v>
      </c>
      <c r="R57" t="s">
        <v>213</v>
      </c>
    </row>
    <row r="58" spans="1:18" x14ac:dyDescent="0.2">
      <c r="A58">
        <v>4</v>
      </c>
      <c r="B58" t="s">
        <v>214</v>
      </c>
      <c r="C58">
        <v>3320</v>
      </c>
      <c r="D58" t="s">
        <v>65</v>
      </c>
      <c r="E58" t="s">
        <v>24</v>
      </c>
      <c r="F58" t="s">
        <v>215</v>
      </c>
      <c r="G58" t="s">
        <v>24</v>
      </c>
      <c r="H58">
        <v>4067.1666666666665</v>
      </c>
      <c r="I58">
        <v>15600</v>
      </c>
      <c r="J58">
        <v>9.5000000000000001E-2</v>
      </c>
      <c r="M58" t="s">
        <v>216</v>
      </c>
      <c r="N58" t="s">
        <v>24</v>
      </c>
      <c r="O58" t="s">
        <v>103</v>
      </c>
      <c r="P58" t="s">
        <v>217</v>
      </c>
      <c r="Q58" t="s">
        <v>218</v>
      </c>
      <c r="R58" t="s">
        <v>219</v>
      </c>
    </row>
    <row r="59" spans="1:18" x14ac:dyDescent="0.2">
      <c r="A59">
        <v>4</v>
      </c>
      <c r="B59" t="s">
        <v>220</v>
      </c>
      <c r="C59">
        <v>14502</v>
      </c>
      <c r="D59" t="s">
        <v>221</v>
      </c>
      <c r="E59" t="s">
        <v>24</v>
      </c>
      <c r="F59" t="s">
        <v>24</v>
      </c>
      <c r="G59" t="s">
        <v>32</v>
      </c>
      <c r="H59">
        <v>18.3</v>
      </c>
      <c r="J59">
        <v>0.12</v>
      </c>
      <c r="M59" t="s">
        <v>222</v>
      </c>
      <c r="N59" t="s">
        <v>24</v>
      </c>
      <c r="O59" t="s">
        <v>24</v>
      </c>
      <c r="P59" t="s">
        <v>24</v>
      </c>
      <c r="Q59" t="s">
        <v>24</v>
      </c>
      <c r="R59" t="s">
        <v>223</v>
      </c>
    </row>
    <row r="60" spans="1:18" x14ac:dyDescent="0.2">
      <c r="A60">
        <v>4</v>
      </c>
      <c r="B60" t="s">
        <v>224</v>
      </c>
      <c r="C60">
        <v>17202</v>
      </c>
      <c r="D60" t="s">
        <v>225</v>
      </c>
      <c r="E60" t="s">
        <v>24</v>
      </c>
      <c r="F60" t="s">
        <v>24</v>
      </c>
      <c r="G60" t="s">
        <v>24</v>
      </c>
      <c r="H60">
        <v>200000</v>
      </c>
      <c r="J60">
        <v>7.0000000000000007E-2</v>
      </c>
      <c r="M60" t="s">
        <v>226</v>
      </c>
      <c r="N60" t="s">
        <v>24</v>
      </c>
      <c r="O60" t="s">
        <v>24</v>
      </c>
      <c r="P60" t="s">
        <v>24</v>
      </c>
      <c r="Q60" t="s">
        <v>227</v>
      </c>
      <c r="R60" t="s">
        <v>228</v>
      </c>
    </row>
    <row r="61" spans="1:18" x14ac:dyDescent="0.2">
      <c r="A61">
        <v>4</v>
      </c>
      <c r="B61" t="s">
        <v>229</v>
      </c>
      <c r="C61">
        <v>884</v>
      </c>
      <c r="D61" t="s">
        <v>23</v>
      </c>
      <c r="E61" t="s">
        <v>24</v>
      </c>
      <c r="F61" t="s">
        <v>24</v>
      </c>
      <c r="G61" t="s">
        <v>32</v>
      </c>
      <c r="J61">
        <v>0.03</v>
      </c>
      <c r="L61">
        <v>0.01</v>
      </c>
      <c r="M61" t="s">
        <v>24</v>
      </c>
      <c r="N61" t="s">
        <v>24</v>
      </c>
      <c r="O61" t="s">
        <v>24</v>
      </c>
      <c r="P61" t="s">
        <v>24</v>
      </c>
      <c r="Q61" t="s">
        <v>24</v>
      </c>
      <c r="R61" t="s">
        <v>26</v>
      </c>
    </row>
    <row r="62" spans="1:18" x14ac:dyDescent="0.2">
      <c r="A62">
        <v>4</v>
      </c>
      <c r="B62" t="s">
        <v>230</v>
      </c>
      <c r="C62">
        <v>17261</v>
      </c>
      <c r="D62" t="s">
        <v>225</v>
      </c>
      <c r="E62" t="s">
        <v>24</v>
      </c>
      <c r="F62" t="s">
        <v>24</v>
      </c>
      <c r="G62" t="s">
        <v>24</v>
      </c>
      <c r="H62">
        <v>200000</v>
      </c>
      <c r="J62">
        <v>0.05</v>
      </c>
      <c r="M62" t="s">
        <v>231</v>
      </c>
      <c r="N62" t="s">
        <v>24</v>
      </c>
      <c r="O62" t="s">
        <v>24</v>
      </c>
      <c r="P62" t="s">
        <v>24</v>
      </c>
      <c r="Q62" t="s">
        <v>232</v>
      </c>
      <c r="R62" t="s">
        <v>233</v>
      </c>
    </row>
    <row r="63" spans="1:18" x14ac:dyDescent="0.2">
      <c r="A63">
        <v>4</v>
      </c>
      <c r="B63" t="s">
        <v>234</v>
      </c>
      <c r="C63">
        <v>1032</v>
      </c>
      <c r="D63" t="s">
        <v>23</v>
      </c>
      <c r="E63" t="s">
        <v>24</v>
      </c>
      <c r="F63" t="s">
        <v>24</v>
      </c>
      <c r="G63" t="s">
        <v>235</v>
      </c>
      <c r="J63">
        <v>0.08</v>
      </c>
      <c r="L63">
        <v>0.02</v>
      </c>
      <c r="M63" t="s">
        <v>24</v>
      </c>
      <c r="N63" t="s">
        <v>24</v>
      </c>
      <c r="O63" t="s">
        <v>24</v>
      </c>
      <c r="P63" t="s">
        <v>24</v>
      </c>
      <c r="Q63" t="s">
        <v>24</v>
      </c>
      <c r="R63" t="s">
        <v>26</v>
      </c>
    </row>
    <row r="64" spans="1:18" x14ac:dyDescent="0.2">
      <c r="A64">
        <v>4</v>
      </c>
      <c r="B64" t="s">
        <v>236</v>
      </c>
      <c r="C64">
        <v>17183</v>
      </c>
      <c r="D64" t="s">
        <v>225</v>
      </c>
      <c r="E64" t="s">
        <v>24</v>
      </c>
      <c r="F64" t="s">
        <v>24</v>
      </c>
      <c r="G64" t="s">
        <v>24</v>
      </c>
      <c r="H64">
        <v>100000</v>
      </c>
      <c r="I64">
        <v>1000000</v>
      </c>
      <c r="J64">
        <v>0.03</v>
      </c>
      <c r="M64" t="s">
        <v>237</v>
      </c>
      <c r="N64" t="s">
        <v>24</v>
      </c>
      <c r="O64" t="s">
        <v>24</v>
      </c>
      <c r="P64" t="s">
        <v>24</v>
      </c>
      <c r="Q64" t="s">
        <v>238</v>
      </c>
      <c r="R64" t="s">
        <v>239</v>
      </c>
    </row>
    <row r="65" spans="1:18" x14ac:dyDescent="0.2">
      <c r="A65">
        <v>4</v>
      </c>
      <c r="B65" t="s">
        <v>240</v>
      </c>
      <c r="C65">
        <v>191500</v>
      </c>
      <c r="D65" t="s">
        <v>31</v>
      </c>
      <c r="E65" t="s">
        <v>24</v>
      </c>
      <c r="F65" t="s">
        <v>24</v>
      </c>
      <c r="G65" t="s">
        <v>24</v>
      </c>
      <c r="H65">
        <v>400</v>
      </c>
      <c r="J65">
        <v>0.74</v>
      </c>
      <c r="K65">
        <v>1.3</v>
      </c>
      <c r="M65" t="s">
        <v>241</v>
      </c>
      <c r="N65" t="s">
        <v>24</v>
      </c>
      <c r="O65" t="s">
        <v>242</v>
      </c>
      <c r="P65" t="s">
        <v>24</v>
      </c>
      <c r="Q65" t="s">
        <v>24</v>
      </c>
      <c r="R65" t="s">
        <v>24</v>
      </c>
    </row>
    <row r="66" spans="1:18" x14ac:dyDescent="0.2">
      <c r="A66">
        <v>4</v>
      </c>
      <c r="B66" t="s">
        <v>243</v>
      </c>
      <c r="C66">
        <v>193100</v>
      </c>
      <c r="D66" t="s">
        <v>31</v>
      </c>
      <c r="E66" t="s">
        <v>24</v>
      </c>
      <c r="F66" t="s">
        <v>24</v>
      </c>
      <c r="G66" t="s">
        <v>24</v>
      </c>
      <c r="J66">
        <v>0.35</v>
      </c>
      <c r="K66">
        <v>2.2000000000000002</v>
      </c>
      <c r="M66" t="s">
        <v>24</v>
      </c>
      <c r="N66" t="s">
        <v>24</v>
      </c>
      <c r="O66" t="s">
        <v>244</v>
      </c>
      <c r="P66" t="s">
        <v>24</v>
      </c>
      <c r="Q66" t="s">
        <v>24</v>
      </c>
      <c r="R66" t="s">
        <v>24</v>
      </c>
    </row>
    <row r="67" spans="1:18" x14ac:dyDescent="0.2">
      <c r="A67">
        <v>4</v>
      </c>
      <c r="B67" t="s">
        <v>245</v>
      </c>
      <c r="C67">
        <v>470</v>
      </c>
      <c r="D67" t="s">
        <v>65</v>
      </c>
      <c r="E67" t="s">
        <v>24</v>
      </c>
      <c r="F67" t="s">
        <v>246</v>
      </c>
      <c r="G67" t="s">
        <v>24</v>
      </c>
      <c r="J67">
        <v>0.36</v>
      </c>
      <c r="M67" t="s">
        <v>24</v>
      </c>
      <c r="N67" t="s">
        <v>24</v>
      </c>
      <c r="O67" t="s">
        <v>182</v>
      </c>
      <c r="P67" t="s">
        <v>24</v>
      </c>
      <c r="Q67" t="s">
        <v>247</v>
      </c>
      <c r="R67" t="s">
        <v>248</v>
      </c>
    </row>
    <row r="68" spans="1:18" x14ac:dyDescent="0.2">
      <c r="A68">
        <v>4</v>
      </c>
      <c r="B68" t="s">
        <v>249</v>
      </c>
      <c r="C68">
        <v>269900</v>
      </c>
      <c r="D68" t="s">
        <v>31</v>
      </c>
      <c r="E68" t="s">
        <v>24</v>
      </c>
      <c r="F68" t="s">
        <v>24</v>
      </c>
      <c r="G68" t="s">
        <v>250</v>
      </c>
      <c r="H68">
        <v>1</v>
      </c>
      <c r="J68">
        <v>0.39</v>
      </c>
      <c r="K68">
        <v>0.2</v>
      </c>
      <c r="M68" t="s">
        <v>88</v>
      </c>
      <c r="N68" t="s">
        <v>24</v>
      </c>
      <c r="O68" t="s">
        <v>34</v>
      </c>
      <c r="P68" t="s">
        <v>24</v>
      </c>
      <c r="Q68" t="s">
        <v>24</v>
      </c>
      <c r="R68" t="s">
        <v>24</v>
      </c>
    </row>
    <row r="69" spans="1:18" x14ac:dyDescent="0.2">
      <c r="A69">
        <v>4</v>
      </c>
      <c r="B69" t="s">
        <v>251</v>
      </c>
      <c r="C69">
        <v>17227</v>
      </c>
      <c r="D69" t="s">
        <v>225</v>
      </c>
      <c r="E69" t="s">
        <v>24</v>
      </c>
      <c r="F69" t="s">
        <v>24</v>
      </c>
      <c r="G69" t="s">
        <v>24</v>
      </c>
      <c r="H69">
        <v>1006.6666666666666</v>
      </c>
      <c r="J69">
        <v>0.05</v>
      </c>
      <c r="M69" t="s">
        <v>252</v>
      </c>
      <c r="N69" t="s">
        <v>24</v>
      </c>
      <c r="O69" t="s">
        <v>24</v>
      </c>
      <c r="P69" t="s">
        <v>24</v>
      </c>
      <c r="Q69" t="s">
        <v>253</v>
      </c>
      <c r="R69" t="s">
        <v>254</v>
      </c>
    </row>
    <row r="70" spans="1:18" x14ac:dyDescent="0.2">
      <c r="A70">
        <v>4</v>
      </c>
      <c r="B70" t="s">
        <v>255</v>
      </c>
      <c r="C70">
        <v>319200</v>
      </c>
      <c r="D70" t="s">
        <v>31</v>
      </c>
      <c r="E70" t="s">
        <v>24</v>
      </c>
      <c r="F70" t="s">
        <v>24</v>
      </c>
      <c r="G70" t="s">
        <v>256</v>
      </c>
      <c r="J70">
        <v>0.67</v>
      </c>
      <c r="K70">
        <v>5.7</v>
      </c>
      <c r="M70" t="s">
        <v>24</v>
      </c>
      <c r="N70" t="s">
        <v>24</v>
      </c>
      <c r="O70" t="s">
        <v>244</v>
      </c>
      <c r="P70" t="s">
        <v>24</v>
      </c>
      <c r="Q70" t="s">
        <v>24</v>
      </c>
      <c r="R70" t="s">
        <v>24</v>
      </c>
    </row>
    <row r="71" spans="1:18" x14ac:dyDescent="0.2">
      <c r="A71">
        <v>4</v>
      </c>
      <c r="B71" t="s">
        <v>257</v>
      </c>
      <c r="C71">
        <v>1670</v>
      </c>
      <c r="D71" t="s">
        <v>65</v>
      </c>
      <c r="E71" t="s">
        <v>24</v>
      </c>
      <c r="F71" t="s">
        <v>258</v>
      </c>
      <c r="G71" t="s">
        <v>24</v>
      </c>
      <c r="H71">
        <v>30</v>
      </c>
      <c r="I71">
        <v>35223.866666666669</v>
      </c>
      <c r="J71">
        <v>0.15000000000000002</v>
      </c>
      <c r="M71" t="s">
        <v>259</v>
      </c>
      <c r="N71" t="s">
        <v>260</v>
      </c>
      <c r="O71" t="s">
        <v>261</v>
      </c>
      <c r="P71" t="s">
        <v>262</v>
      </c>
      <c r="Q71" t="s">
        <v>24</v>
      </c>
      <c r="R71" t="s">
        <v>263</v>
      </c>
    </row>
    <row r="72" spans="1:18" x14ac:dyDescent="0.2">
      <c r="A72">
        <v>4</v>
      </c>
      <c r="B72" t="s">
        <v>264</v>
      </c>
      <c r="C72">
        <v>338500</v>
      </c>
      <c r="D72" t="s">
        <v>31</v>
      </c>
      <c r="E72" t="s">
        <v>24</v>
      </c>
      <c r="F72" t="s">
        <v>24</v>
      </c>
      <c r="G72" t="s">
        <v>32</v>
      </c>
      <c r="H72">
        <v>0.04</v>
      </c>
      <c r="J72">
        <v>1.9</v>
      </c>
      <c r="K72">
        <v>0.6</v>
      </c>
      <c r="M72" t="s">
        <v>265</v>
      </c>
      <c r="N72" t="s">
        <v>24</v>
      </c>
      <c r="O72" t="s">
        <v>244</v>
      </c>
      <c r="P72" t="s">
        <v>24</v>
      </c>
      <c r="Q72" t="s">
        <v>24</v>
      </c>
      <c r="R72" t="s">
        <v>266</v>
      </c>
    </row>
    <row r="73" spans="1:18" x14ac:dyDescent="0.2">
      <c r="A73">
        <v>4</v>
      </c>
      <c r="B73" t="s">
        <v>267</v>
      </c>
      <c r="C73">
        <v>70054</v>
      </c>
      <c r="D73" t="s">
        <v>73</v>
      </c>
      <c r="E73" t="s">
        <v>24</v>
      </c>
      <c r="F73" t="s">
        <v>268</v>
      </c>
      <c r="G73" t="s">
        <v>24</v>
      </c>
      <c r="J73">
        <v>0.06</v>
      </c>
      <c r="M73" t="s">
        <v>24</v>
      </c>
      <c r="N73" t="s">
        <v>24</v>
      </c>
      <c r="O73" t="s">
        <v>24</v>
      </c>
      <c r="P73" t="s">
        <v>24</v>
      </c>
      <c r="Q73" t="s">
        <v>24</v>
      </c>
      <c r="R73" t="s">
        <v>269</v>
      </c>
    </row>
    <row r="74" spans="1:18" x14ac:dyDescent="0.2">
      <c r="A74">
        <v>4</v>
      </c>
      <c r="B74" t="s">
        <v>270</v>
      </c>
      <c r="C74">
        <v>70056</v>
      </c>
      <c r="D74" t="s">
        <v>73</v>
      </c>
      <c r="E74" t="s">
        <v>24</v>
      </c>
      <c r="F74" t="s">
        <v>271</v>
      </c>
      <c r="G74" t="s">
        <v>24</v>
      </c>
      <c r="J74">
        <v>0.3</v>
      </c>
      <c r="M74" t="s">
        <v>24</v>
      </c>
      <c r="N74" t="s">
        <v>24</v>
      </c>
      <c r="O74" t="s">
        <v>24</v>
      </c>
      <c r="P74" t="s">
        <v>24</v>
      </c>
      <c r="Q74" t="s">
        <v>24</v>
      </c>
      <c r="R74" t="s">
        <v>272</v>
      </c>
    </row>
    <row r="75" spans="1:18" x14ac:dyDescent="0.2">
      <c r="A75">
        <v>4</v>
      </c>
      <c r="B75" t="s">
        <v>273</v>
      </c>
      <c r="C75">
        <v>17253</v>
      </c>
      <c r="D75" t="s">
        <v>225</v>
      </c>
      <c r="E75" t="s">
        <v>24</v>
      </c>
      <c r="F75" t="s">
        <v>24</v>
      </c>
      <c r="G75" t="s">
        <v>24</v>
      </c>
      <c r="J75">
        <v>0.03</v>
      </c>
      <c r="M75" t="s">
        <v>274</v>
      </c>
      <c r="N75" t="s">
        <v>24</v>
      </c>
      <c r="O75" t="s">
        <v>24</v>
      </c>
      <c r="P75" t="s">
        <v>24</v>
      </c>
      <c r="Q75" t="s">
        <v>24</v>
      </c>
      <c r="R75" t="s">
        <v>275</v>
      </c>
    </row>
    <row r="76" spans="1:18" x14ac:dyDescent="0.2">
      <c r="A76">
        <v>5</v>
      </c>
      <c r="B76" t="s">
        <v>276</v>
      </c>
      <c r="C76">
        <v>18613</v>
      </c>
      <c r="D76" t="s">
        <v>277</v>
      </c>
      <c r="E76" t="s">
        <v>24</v>
      </c>
      <c r="F76" t="s">
        <v>24</v>
      </c>
      <c r="G76" t="s">
        <v>124</v>
      </c>
      <c r="J76">
        <v>0.01</v>
      </c>
      <c r="M76" t="s">
        <v>278</v>
      </c>
      <c r="N76" t="s">
        <v>24</v>
      </c>
      <c r="O76" t="s">
        <v>24</v>
      </c>
      <c r="P76" t="s">
        <v>24</v>
      </c>
      <c r="Q76" t="s">
        <v>279</v>
      </c>
      <c r="R76" t="s">
        <v>280</v>
      </c>
    </row>
    <row r="77" spans="1:18" x14ac:dyDescent="0.2">
      <c r="A77">
        <v>5</v>
      </c>
      <c r="B77" t="s">
        <v>281</v>
      </c>
      <c r="C77">
        <v>21900</v>
      </c>
      <c r="D77" t="s">
        <v>31</v>
      </c>
      <c r="E77" t="s">
        <v>24</v>
      </c>
      <c r="F77" t="s">
        <v>24</v>
      </c>
      <c r="G77" t="s">
        <v>282</v>
      </c>
      <c r="H77">
        <v>1</v>
      </c>
      <c r="J77">
        <v>0.56000000000000005</v>
      </c>
      <c r="K77">
        <v>0.4</v>
      </c>
      <c r="L77">
        <v>2.4</v>
      </c>
      <c r="M77" t="s">
        <v>88</v>
      </c>
      <c r="N77" t="s">
        <v>24</v>
      </c>
      <c r="O77" t="s">
        <v>283</v>
      </c>
      <c r="P77" t="s">
        <v>24</v>
      </c>
      <c r="Q77" t="s">
        <v>24</v>
      </c>
      <c r="R77" t="s">
        <v>284</v>
      </c>
    </row>
    <row r="78" spans="1:18" x14ac:dyDescent="0.2">
      <c r="A78">
        <v>5</v>
      </c>
      <c r="B78" t="s">
        <v>285</v>
      </c>
      <c r="C78">
        <v>25500</v>
      </c>
      <c r="D78" t="s">
        <v>31</v>
      </c>
      <c r="E78" t="s">
        <v>24</v>
      </c>
      <c r="F78" t="s">
        <v>24</v>
      </c>
      <c r="G78" t="s">
        <v>286</v>
      </c>
      <c r="H78">
        <v>0.1</v>
      </c>
      <c r="J78">
        <v>0.25</v>
      </c>
      <c r="K78">
        <v>0.2</v>
      </c>
      <c r="M78" t="s">
        <v>33</v>
      </c>
      <c r="N78" t="s">
        <v>24</v>
      </c>
      <c r="O78" t="s">
        <v>287</v>
      </c>
      <c r="P78" t="s">
        <v>24</v>
      </c>
      <c r="Q78" t="s">
        <v>24</v>
      </c>
      <c r="R78" t="s">
        <v>288</v>
      </c>
    </row>
    <row r="79" spans="1:18" x14ac:dyDescent="0.2">
      <c r="A79">
        <v>5</v>
      </c>
      <c r="B79" t="s">
        <v>289</v>
      </c>
      <c r="C79">
        <v>18221</v>
      </c>
      <c r="D79" t="s">
        <v>277</v>
      </c>
      <c r="E79" t="s">
        <v>24</v>
      </c>
      <c r="F79" t="s">
        <v>24</v>
      </c>
      <c r="G79" t="s">
        <v>124</v>
      </c>
      <c r="J79">
        <v>0</v>
      </c>
      <c r="M79" t="s">
        <v>278</v>
      </c>
      <c r="N79" t="s">
        <v>24</v>
      </c>
      <c r="O79" t="s">
        <v>24</v>
      </c>
      <c r="P79" t="s">
        <v>24</v>
      </c>
      <c r="Q79" t="s">
        <v>24</v>
      </c>
      <c r="R79" t="s">
        <v>290</v>
      </c>
    </row>
    <row r="80" spans="1:18" x14ac:dyDescent="0.2">
      <c r="A80">
        <v>5</v>
      </c>
      <c r="B80" t="s">
        <v>291</v>
      </c>
      <c r="C80">
        <v>2692</v>
      </c>
      <c r="D80" t="s">
        <v>23</v>
      </c>
      <c r="E80" t="s">
        <v>24</v>
      </c>
      <c r="F80" t="s">
        <v>24</v>
      </c>
      <c r="G80" t="s">
        <v>292</v>
      </c>
      <c r="J80">
        <v>0.02</v>
      </c>
      <c r="L80">
        <v>6.5000000000000002E-2</v>
      </c>
      <c r="M80" t="s">
        <v>24</v>
      </c>
      <c r="N80" t="s">
        <v>24</v>
      </c>
      <c r="O80" t="s">
        <v>293</v>
      </c>
      <c r="P80" t="s">
        <v>24</v>
      </c>
      <c r="Q80" t="s">
        <v>24</v>
      </c>
      <c r="R80" t="s">
        <v>294</v>
      </c>
    </row>
    <row r="81" spans="1:18" x14ac:dyDescent="0.2">
      <c r="A81">
        <v>5</v>
      </c>
      <c r="B81" t="s">
        <v>295</v>
      </c>
      <c r="C81">
        <v>70113</v>
      </c>
      <c r="D81" t="s">
        <v>48</v>
      </c>
      <c r="E81" t="s">
        <v>24</v>
      </c>
      <c r="F81" t="s">
        <v>296</v>
      </c>
      <c r="G81" t="s">
        <v>297</v>
      </c>
      <c r="H81">
        <v>128.75</v>
      </c>
      <c r="I81">
        <v>275</v>
      </c>
      <c r="J81">
        <v>7.0000000000000007E-2</v>
      </c>
      <c r="M81" t="s">
        <v>298</v>
      </c>
      <c r="N81" t="s">
        <v>299</v>
      </c>
      <c r="O81" t="s">
        <v>24</v>
      </c>
      <c r="P81" t="s">
        <v>24</v>
      </c>
      <c r="Q81" t="s">
        <v>300</v>
      </c>
      <c r="R81" t="s">
        <v>301</v>
      </c>
    </row>
    <row r="82" spans="1:18" x14ac:dyDescent="0.2">
      <c r="A82">
        <v>5</v>
      </c>
      <c r="B82" t="s">
        <v>302</v>
      </c>
      <c r="C82">
        <v>129800</v>
      </c>
      <c r="D82" t="s">
        <v>31</v>
      </c>
      <c r="E82" t="s">
        <v>24</v>
      </c>
      <c r="F82" t="s">
        <v>24</v>
      </c>
      <c r="G82" t="s">
        <v>303</v>
      </c>
      <c r="H82">
        <v>0.1</v>
      </c>
      <c r="J82">
        <v>0.19</v>
      </c>
      <c r="K82">
        <v>0.1</v>
      </c>
      <c r="M82" t="s">
        <v>33</v>
      </c>
      <c r="N82" t="s">
        <v>24</v>
      </c>
      <c r="O82" t="s">
        <v>304</v>
      </c>
      <c r="P82" t="s">
        <v>24</v>
      </c>
      <c r="Q82" t="s">
        <v>24</v>
      </c>
      <c r="R82" t="s">
        <v>305</v>
      </c>
    </row>
    <row r="83" spans="1:18" x14ac:dyDescent="0.2">
      <c r="A83">
        <v>5</v>
      </c>
      <c r="B83" t="s">
        <v>306</v>
      </c>
      <c r="C83">
        <v>18314</v>
      </c>
      <c r="D83" t="s">
        <v>277</v>
      </c>
      <c r="E83" t="s">
        <v>24</v>
      </c>
      <c r="F83" t="s">
        <v>24</v>
      </c>
      <c r="G83" t="s">
        <v>124</v>
      </c>
      <c r="J83">
        <v>0</v>
      </c>
      <c r="M83" t="s">
        <v>278</v>
      </c>
      <c r="N83" t="s">
        <v>24</v>
      </c>
      <c r="O83" t="s">
        <v>24</v>
      </c>
      <c r="P83" t="s">
        <v>24</v>
      </c>
      <c r="Q83" t="s">
        <v>307</v>
      </c>
      <c r="R83" t="s">
        <v>308</v>
      </c>
    </row>
    <row r="84" spans="1:18" x14ac:dyDescent="0.2">
      <c r="A84">
        <v>5</v>
      </c>
      <c r="B84" t="s">
        <v>309</v>
      </c>
      <c r="C84">
        <v>18093</v>
      </c>
      <c r="D84" t="s">
        <v>277</v>
      </c>
      <c r="E84" t="s">
        <v>24</v>
      </c>
      <c r="F84" t="s">
        <v>24</v>
      </c>
      <c r="G84" t="s">
        <v>124</v>
      </c>
      <c r="J84">
        <v>0</v>
      </c>
      <c r="M84" t="s">
        <v>278</v>
      </c>
      <c r="N84" t="s">
        <v>24</v>
      </c>
      <c r="O84" t="s">
        <v>24</v>
      </c>
      <c r="P84" t="s">
        <v>24</v>
      </c>
      <c r="Q84" t="s">
        <v>24</v>
      </c>
      <c r="R84" t="s">
        <v>310</v>
      </c>
    </row>
    <row r="85" spans="1:18" x14ac:dyDescent="0.2">
      <c r="A85">
        <v>5</v>
      </c>
      <c r="B85" t="s">
        <v>311</v>
      </c>
      <c r="C85">
        <v>18082</v>
      </c>
      <c r="D85" t="s">
        <v>277</v>
      </c>
      <c r="E85" t="s">
        <v>24</v>
      </c>
      <c r="F85" t="s">
        <v>24</v>
      </c>
      <c r="G85" t="s">
        <v>124</v>
      </c>
      <c r="J85">
        <v>0.01</v>
      </c>
      <c r="M85" t="s">
        <v>312</v>
      </c>
      <c r="N85" t="s">
        <v>24</v>
      </c>
      <c r="O85" t="s">
        <v>24</v>
      </c>
      <c r="P85" t="s">
        <v>24</v>
      </c>
      <c r="Q85" t="s">
        <v>24</v>
      </c>
      <c r="R85" t="s">
        <v>313</v>
      </c>
    </row>
    <row r="86" spans="1:18" x14ac:dyDescent="0.2">
      <c r="A86">
        <v>5</v>
      </c>
      <c r="B86" t="s">
        <v>159</v>
      </c>
      <c r="C86">
        <v>1316</v>
      </c>
      <c r="D86" t="s">
        <v>23</v>
      </c>
      <c r="E86" t="s">
        <v>24</v>
      </c>
      <c r="F86" t="s">
        <v>24</v>
      </c>
      <c r="G86" t="s">
        <v>292</v>
      </c>
      <c r="J86">
        <v>0</v>
      </c>
      <c r="L86">
        <v>7.0000000000000007E-2</v>
      </c>
      <c r="M86" t="s">
        <v>24</v>
      </c>
      <c r="N86" t="s">
        <v>24</v>
      </c>
      <c r="O86" t="s">
        <v>24</v>
      </c>
      <c r="P86" t="s">
        <v>24</v>
      </c>
      <c r="Q86" t="s">
        <v>24</v>
      </c>
      <c r="R86" t="s">
        <v>26</v>
      </c>
    </row>
    <row r="87" spans="1:18" x14ac:dyDescent="0.2">
      <c r="A87">
        <v>5</v>
      </c>
      <c r="B87" t="s">
        <v>314</v>
      </c>
      <c r="C87">
        <v>70119</v>
      </c>
      <c r="D87" t="s">
        <v>48</v>
      </c>
      <c r="E87" t="s">
        <v>24</v>
      </c>
      <c r="F87" t="s">
        <v>315</v>
      </c>
      <c r="G87" t="s">
        <v>316</v>
      </c>
      <c r="H87">
        <v>1100</v>
      </c>
      <c r="J87">
        <v>0.04</v>
      </c>
      <c r="M87" t="s">
        <v>317</v>
      </c>
      <c r="N87" t="s">
        <v>24</v>
      </c>
      <c r="O87" t="s">
        <v>24</v>
      </c>
      <c r="P87" t="s">
        <v>24</v>
      </c>
      <c r="Q87" t="s">
        <v>318</v>
      </c>
      <c r="R87" t="s">
        <v>319</v>
      </c>
    </row>
    <row r="88" spans="1:18" x14ac:dyDescent="0.2">
      <c r="A88">
        <v>5</v>
      </c>
      <c r="B88" t="s">
        <v>320</v>
      </c>
      <c r="C88">
        <v>17164</v>
      </c>
      <c r="D88" t="s">
        <v>225</v>
      </c>
      <c r="E88" t="s">
        <v>24</v>
      </c>
      <c r="F88" t="s">
        <v>24</v>
      </c>
      <c r="G88" t="s">
        <v>124</v>
      </c>
      <c r="H88">
        <v>610</v>
      </c>
      <c r="J88">
        <v>0.03</v>
      </c>
      <c r="M88" t="s">
        <v>321</v>
      </c>
      <c r="N88" t="s">
        <v>24</v>
      </c>
      <c r="O88" t="s">
        <v>24</v>
      </c>
      <c r="P88" t="s">
        <v>24</v>
      </c>
      <c r="Q88" t="s">
        <v>322</v>
      </c>
      <c r="R88" t="s">
        <v>323</v>
      </c>
    </row>
    <row r="89" spans="1:18" x14ac:dyDescent="0.2">
      <c r="A89">
        <v>5</v>
      </c>
      <c r="B89" t="s">
        <v>324</v>
      </c>
      <c r="C89">
        <v>17165</v>
      </c>
      <c r="D89" t="s">
        <v>225</v>
      </c>
      <c r="E89" t="s">
        <v>24</v>
      </c>
      <c r="F89" t="s">
        <v>24</v>
      </c>
      <c r="G89" t="s">
        <v>124</v>
      </c>
      <c r="H89">
        <v>550</v>
      </c>
      <c r="J89">
        <v>0.03</v>
      </c>
      <c r="M89" t="s">
        <v>325</v>
      </c>
      <c r="N89" t="s">
        <v>24</v>
      </c>
      <c r="O89" t="s">
        <v>24</v>
      </c>
      <c r="P89" t="s">
        <v>24</v>
      </c>
      <c r="Q89" t="s">
        <v>326</v>
      </c>
      <c r="R89" t="s">
        <v>327</v>
      </c>
    </row>
    <row r="90" spans="1:18" x14ac:dyDescent="0.2">
      <c r="A90">
        <v>5</v>
      </c>
      <c r="B90" t="s">
        <v>328</v>
      </c>
      <c r="C90">
        <v>17236</v>
      </c>
      <c r="D90" t="s">
        <v>225</v>
      </c>
      <c r="E90" t="s">
        <v>24</v>
      </c>
      <c r="F90" t="s">
        <v>24</v>
      </c>
      <c r="G90" t="s">
        <v>124</v>
      </c>
      <c r="H90">
        <v>14000</v>
      </c>
      <c r="J90">
        <v>0.04</v>
      </c>
      <c r="M90" t="s">
        <v>329</v>
      </c>
      <c r="N90" t="s">
        <v>24</v>
      </c>
      <c r="O90" t="s">
        <v>24</v>
      </c>
      <c r="P90" t="s">
        <v>24</v>
      </c>
      <c r="Q90" t="s">
        <v>330</v>
      </c>
      <c r="R90" t="s">
        <v>331</v>
      </c>
    </row>
    <row r="91" spans="1:18" x14ac:dyDescent="0.2">
      <c r="A91">
        <v>5</v>
      </c>
      <c r="B91" t="s">
        <v>332</v>
      </c>
      <c r="C91">
        <v>267800</v>
      </c>
      <c r="D91" t="s">
        <v>31</v>
      </c>
      <c r="E91" t="s">
        <v>24</v>
      </c>
      <c r="F91" t="s">
        <v>24</v>
      </c>
      <c r="G91" t="s">
        <v>333</v>
      </c>
      <c r="H91">
        <v>400</v>
      </c>
      <c r="J91">
        <v>1.2</v>
      </c>
      <c r="K91">
        <v>1.2</v>
      </c>
      <c r="M91" t="s">
        <v>241</v>
      </c>
      <c r="N91" t="s">
        <v>24</v>
      </c>
      <c r="O91" t="s">
        <v>334</v>
      </c>
      <c r="P91" t="s">
        <v>24</v>
      </c>
      <c r="Q91" t="s">
        <v>24</v>
      </c>
      <c r="R91" t="s">
        <v>335</v>
      </c>
    </row>
    <row r="92" spans="1:18" x14ac:dyDescent="0.2">
      <c r="A92">
        <v>5</v>
      </c>
      <c r="B92" t="s">
        <v>336</v>
      </c>
      <c r="C92">
        <v>17244</v>
      </c>
      <c r="D92" t="s">
        <v>225</v>
      </c>
      <c r="E92" t="s">
        <v>24</v>
      </c>
      <c r="F92" t="s">
        <v>24</v>
      </c>
      <c r="G92" t="s">
        <v>124</v>
      </c>
      <c r="J92">
        <v>0.05</v>
      </c>
      <c r="M92" t="s">
        <v>337</v>
      </c>
      <c r="N92" t="s">
        <v>24</v>
      </c>
      <c r="O92" t="s">
        <v>24</v>
      </c>
      <c r="P92" t="s">
        <v>24</v>
      </c>
      <c r="Q92" t="s">
        <v>24</v>
      </c>
      <c r="R92" t="s">
        <v>338</v>
      </c>
    </row>
    <row r="93" spans="1:18" x14ac:dyDescent="0.2">
      <c r="A93">
        <v>5</v>
      </c>
      <c r="B93" t="s">
        <v>339</v>
      </c>
      <c r="C93">
        <v>17245</v>
      </c>
      <c r="D93" t="s">
        <v>225</v>
      </c>
      <c r="E93" t="s">
        <v>24</v>
      </c>
      <c r="F93" t="s">
        <v>24</v>
      </c>
      <c r="G93" t="s">
        <v>124</v>
      </c>
      <c r="H93">
        <v>750</v>
      </c>
      <c r="J93">
        <v>0.05</v>
      </c>
      <c r="M93" t="s">
        <v>340</v>
      </c>
      <c r="N93" t="s">
        <v>24</v>
      </c>
      <c r="O93" t="s">
        <v>24</v>
      </c>
      <c r="P93" t="s">
        <v>24</v>
      </c>
      <c r="Q93" t="s">
        <v>24</v>
      </c>
      <c r="R93" t="s">
        <v>341</v>
      </c>
    </row>
    <row r="94" spans="1:18" x14ac:dyDescent="0.2">
      <c r="A94">
        <v>5</v>
      </c>
      <c r="B94" t="s">
        <v>342</v>
      </c>
      <c r="C94">
        <v>70122</v>
      </c>
      <c r="D94" t="s">
        <v>48</v>
      </c>
      <c r="E94" t="s">
        <v>24</v>
      </c>
      <c r="F94" t="s">
        <v>343</v>
      </c>
      <c r="G94" t="s">
        <v>344</v>
      </c>
      <c r="H94">
        <v>1049</v>
      </c>
      <c r="I94">
        <v>90</v>
      </c>
      <c r="J94">
        <v>0.08</v>
      </c>
      <c r="M94" t="s">
        <v>345</v>
      </c>
      <c r="N94" t="s">
        <v>346</v>
      </c>
      <c r="O94" t="s">
        <v>24</v>
      </c>
      <c r="P94" t="s">
        <v>24</v>
      </c>
      <c r="Q94" t="s">
        <v>347</v>
      </c>
      <c r="R94" t="s">
        <v>348</v>
      </c>
    </row>
    <row r="95" spans="1:18" x14ac:dyDescent="0.2">
      <c r="A95">
        <v>5</v>
      </c>
      <c r="B95" t="s">
        <v>349</v>
      </c>
      <c r="C95">
        <v>417</v>
      </c>
      <c r="D95" t="s">
        <v>23</v>
      </c>
      <c r="E95" t="s">
        <v>24</v>
      </c>
      <c r="F95" t="s">
        <v>24</v>
      </c>
      <c r="G95" t="s">
        <v>350</v>
      </c>
      <c r="J95">
        <v>0.02</v>
      </c>
      <c r="L95">
        <v>7.0000000000000007E-2</v>
      </c>
      <c r="M95" t="s">
        <v>24</v>
      </c>
      <c r="N95" t="s">
        <v>24</v>
      </c>
      <c r="O95" t="s">
        <v>24</v>
      </c>
      <c r="P95" t="s">
        <v>24</v>
      </c>
      <c r="Q95" t="s">
        <v>24</v>
      </c>
      <c r="R95" t="s">
        <v>26</v>
      </c>
    </row>
    <row r="96" spans="1:18" x14ac:dyDescent="0.2">
      <c r="A96">
        <v>5</v>
      </c>
      <c r="B96" t="s">
        <v>351</v>
      </c>
      <c r="C96">
        <v>429</v>
      </c>
      <c r="D96" t="s">
        <v>23</v>
      </c>
      <c r="E96" t="s">
        <v>24</v>
      </c>
      <c r="F96" t="s">
        <v>24</v>
      </c>
      <c r="G96" t="s">
        <v>352</v>
      </c>
      <c r="J96">
        <v>0.02</v>
      </c>
      <c r="L96">
        <v>0.05</v>
      </c>
      <c r="M96" t="s">
        <v>24</v>
      </c>
      <c r="N96" t="s">
        <v>24</v>
      </c>
      <c r="O96" t="s">
        <v>353</v>
      </c>
      <c r="P96" t="s">
        <v>24</v>
      </c>
      <c r="Q96" t="s">
        <v>24</v>
      </c>
      <c r="R96" t="s">
        <v>354</v>
      </c>
    </row>
    <row r="97" spans="1:18" x14ac:dyDescent="0.2">
      <c r="A97">
        <v>5</v>
      </c>
      <c r="B97" t="s">
        <v>355</v>
      </c>
      <c r="C97">
        <v>50</v>
      </c>
      <c r="D97" t="s">
        <v>65</v>
      </c>
      <c r="E97" t="s">
        <v>24</v>
      </c>
      <c r="F97" t="s">
        <v>356</v>
      </c>
      <c r="G97" t="s">
        <v>333</v>
      </c>
      <c r="J97">
        <v>0.27</v>
      </c>
      <c r="M97" t="s">
        <v>24</v>
      </c>
      <c r="N97" t="s">
        <v>24</v>
      </c>
      <c r="O97" t="s">
        <v>120</v>
      </c>
      <c r="P97" t="s">
        <v>357</v>
      </c>
      <c r="Q97" t="s">
        <v>24</v>
      </c>
      <c r="R97" t="s">
        <v>358</v>
      </c>
    </row>
    <row r="98" spans="1:18" x14ac:dyDescent="0.2">
      <c r="A98">
        <v>5</v>
      </c>
      <c r="B98" t="s">
        <v>359</v>
      </c>
      <c r="C98">
        <v>70105</v>
      </c>
      <c r="D98" t="s">
        <v>48</v>
      </c>
      <c r="E98" t="s">
        <v>24</v>
      </c>
      <c r="F98" t="s">
        <v>360</v>
      </c>
      <c r="G98" t="s">
        <v>361</v>
      </c>
      <c r="H98">
        <v>110</v>
      </c>
      <c r="J98">
        <v>0.01</v>
      </c>
      <c r="M98" t="s">
        <v>362</v>
      </c>
      <c r="N98" t="s">
        <v>24</v>
      </c>
      <c r="O98" t="s">
        <v>24</v>
      </c>
      <c r="P98" t="s">
        <v>24</v>
      </c>
      <c r="Q98" t="s">
        <v>363</v>
      </c>
      <c r="R98" t="s">
        <v>364</v>
      </c>
    </row>
    <row r="99" spans="1:18" x14ac:dyDescent="0.2">
      <c r="A99">
        <v>5</v>
      </c>
      <c r="B99" t="s">
        <v>365</v>
      </c>
      <c r="C99">
        <v>70106</v>
      </c>
      <c r="D99" t="s">
        <v>48</v>
      </c>
      <c r="E99" t="s">
        <v>24</v>
      </c>
      <c r="F99" t="s">
        <v>366</v>
      </c>
      <c r="G99" t="s">
        <v>361</v>
      </c>
      <c r="H99">
        <v>444</v>
      </c>
      <c r="J99">
        <v>0.01</v>
      </c>
      <c r="M99" t="s">
        <v>367</v>
      </c>
      <c r="N99" t="s">
        <v>24</v>
      </c>
      <c r="O99" t="s">
        <v>24</v>
      </c>
      <c r="P99" t="s">
        <v>24</v>
      </c>
      <c r="Q99" t="s">
        <v>368</v>
      </c>
      <c r="R99" t="s">
        <v>369</v>
      </c>
    </row>
    <row r="100" spans="1:18" x14ac:dyDescent="0.2">
      <c r="A100">
        <v>5</v>
      </c>
      <c r="B100" t="s">
        <v>370</v>
      </c>
      <c r="C100">
        <v>433600</v>
      </c>
      <c r="D100" t="s">
        <v>31</v>
      </c>
      <c r="E100" t="s">
        <v>24</v>
      </c>
      <c r="F100" t="s">
        <v>24</v>
      </c>
      <c r="G100" t="s">
        <v>371</v>
      </c>
      <c r="H100">
        <v>400</v>
      </c>
      <c r="J100">
        <v>1.1000000000000001</v>
      </c>
      <c r="M100" t="s">
        <v>241</v>
      </c>
      <c r="N100" t="s">
        <v>24</v>
      </c>
      <c r="O100" t="s">
        <v>372</v>
      </c>
      <c r="P100" t="s">
        <v>24</v>
      </c>
      <c r="Q100" t="s">
        <v>24</v>
      </c>
      <c r="R100" t="s">
        <v>373</v>
      </c>
    </row>
    <row r="101" spans="1:18" x14ac:dyDescent="0.2">
      <c r="A101">
        <v>6</v>
      </c>
      <c r="B101" t="s">
        <v>374</v>
      </c>
      <c r="C101">
        <v>17191</v>
      </c>
      <c r="D101" t="s">
        <v>225</v>
      </c>
      <c r="E101" t="s">
        <v>24</v>
      </c>
      <c r="F101" t="s">
        <v>24</v>
      </c>
      <c r="G101" t="s">
        <v>124</v>
      </c>
      <c r="J101">
        <v>0.06</v>
      </c>
      <c r="M101" t="s">
        <v>24</v>
      </c>
      <c r="N101" t="s">
        <v>24</v>
      </c>
      <c r="O101" t="s">
        <v>24</v>
      </c>
      <c r="P101" t="s">
        <v>24</v>
      </c>
      <c r="Q101" t="s">
        <v>24</v>
      </c>
      <c r="R101" t="s">
        <v>375</v>
      </c>
    </row>
    <row r="102" spans="1:18" x14ac:dyDescent="0.2">
      <c r="A102">
        <v>6</v>
      </c>
      <c r="B102" t="s">
        <v>22</v>
      </c>
      <c r="C102">
        <v>498</v>
      </c>
      <c r="D102" t="s">
        <v>23</v>
      </c>
      <c r="E102" t="s">
        <v>24</v>
      </c>
      <c r="F102" t="s">
        <v>24</v>
      </c>
      <c r="G102" t="s">
        <v>376</v>
      </c>
      <c r="J102">
        <v>0.02</v>
      </c>
      <c r="L102">
        <v>0.04</v>
      </c>
      <c r="M102" t="s">
        <v>24</v>
      </c>
      <c r="N102" t="s">
        <v>24</v>
      </c>
      <c r="O102" t="s">
        <v>24</v>
      </c>
      <c r="P102" t="s">
        <v>24</v>
      </c>
      <c r="Q102" t="s">
        <v>24</v>
      </c>
      <c r="R102" t="s">
        <v>26</v>
      </c>
    </row>
    <row r="103" spans="1:18" x14ac:dyDescent="0.2">
      <c r="A103">
        <v>6</v>
      </c>
      <c r="B103" t="s">
        <v>377</v>
      </c>
      <c r="C103">
        <v>1026</v>
      </c>
      <c r="D103" t="s">
        <v>23</v>
      </c>
      <c r="E103" t="s">
        <v>24</v>
      </c>
      <c r="F103" t="s">
        <v>24</v>
      </c>
      <c r="G103" t="s">
        <v>124</v>
      </c>
      <c r="J103">
        <v>7.0000000000000007E-2</v>
      </c>
      <c r="L103">
        <v>0.01</v>
      </c>
      <c r="M103" t="s">
        <v>24</v>
      </c>
      <c r="N103" t="s">
        <v>24</v>
      </c>
      <c r="O103" t="s">
        <v>24</v>
      </c>
      <c r="P103" t="s">
        <v>24</v>
      </c>
      <c r="Q103" t="s">
        <v>24</v>
      </c>
      <c r="R103" t="s">
        <v>26</v>
      </c>
    </row>
    <row r="104" spans="1:18" x14ac:dyDescent="0.2">
      <c r="A104">
        <v>6</v>
      </c>
      <c r="B104" t="s">
        <v>378</v>
      </c>
      <c r="C104">
        <v>85700</v>
      </c>
      <c r="D104" t="s">
        <v>31</v>
      </c>
      <c r="E104" t="s">
        <v>24</v>
      </c>
      <c r="F104" t="s">
        <v>24</v>
      </c>
      <c r="G104" t="s">
        <v>124</v>
      </c>
      <c r="H104">
        <v>0.1</v>
      </c>
      <c r="J104">
        <v>0.24</v>
      </c>
      <c r="K104">
        <v>0.77</v>
      </c>
      <c r="M104" t="s">
        <v>33</v>
      </c>
      <c r="N104" t="s">
        <v>24</v>
      </c>
      <c r="O104" t="s">
        <v>34</v>
      </c>
      <c r="P104" t="s">
        <v>24</v>
      </c>
      <c r="Q104" t="s">
        <v>24</v>
      </c>
      <c r="R104" t="s">
        <v>24</v>
      </c>
    </row>
    <row r="105" spans="1:18" x14ac:dyDescent="0.2">
      <c r="A105">
        <v>6</v>
      </c>
      <c r="B105" t="s">
        <v>379</v>
      </c>
      <c r="C105">
        <v>1273</v>
      </c>
      <c r="D105" t="s">
        <v>23</v>
      </c>
      <c r="E105" t="s">
        <v>24</v>
      </c>
      <c r="F105" t="s">
        <v>24</v>
      </c>
      <c r="G105" t="s">
        <v>124</v>
      </c>
      <c r="J105">
        <v>0.14000000000000001</v>
      </c>
      <c r="L105">
        <v>0.02</v>
      </c>
      <c r="M105" t="s">
        <v>24</v>
      </c>
      <c r="N105" t="s">
        <v>24</v>
      </c>
      <c r="O105" t="s">
        <v>24</v>
      </c>
      <c r="P105" t="s">
        <v>24</v>
      </c>
      <c r="Q105" t="s">
        <v>24</v>
      </c>
      <c r="R105" t="s">
        <v>26</v>
      </c>
    </row>
    <row r="106" spans="1:18" x14ac:dyDescent="0.2">
      <c r="A106">
        <v>6</v>
      </c>
      <c r="B106" t="s">
        <v>380</v>
      </c>
      <c r="C106">
        <v>5740</v>
      </c>
      <c r="D106" t="s">
        <v>65</v>
      </c>
      <c r="E106" t="s">
        <v>24</v>
      </c>
      <c r="F106" t="s">
        <v>381</v>
      </c>
      <c r="G106" t="s">
        <v>124</v>
      </c>
      <c r="H106">
        <v>500</v>
      </c>
      <c r="I106">
        <v>45000</v>
      </c>
      <c r="J106">
        <v>0.02</v>
      </c>
      <c r="M106" t="s">
        <v>24</v>
      </c>
      <c r="N106" t="s">
        <v>382</v>
      </c>
      <c r="O106" t="s">
        <v>383</v>
      </c>
      <c r="P106" t="s">
        <v>24</v>
      </c>
      <c r="Q106" t="s">
        <v>384</v>
      </c>
      <c r="R106" t="s">
        <v>385</v>
      </c>
    </row>
    <row r="107" spans="1:18" x14ac:dyDescent="0.2">
      <c r="A107">
        <v>6</v>
      </c>
      <c r="B107" t="s">
        <v>386</v>
      </c>
      <c r="C107">
        <v>2210</v>
      </c>
      <c r="D107" t="s">
        <v>65</v>
      </c>
      <c r="E107" t="s">
        <v>24</v>
      </c>
      <c r="F107" t="s">
        <v>387</v>
      </c>
      <c r="G107" t="s">
        <v>124</v>
      </c>
      <c r="I107">
        <v>100000</v>
      </c>
      <c r="J107">
        <v>0.26500000000000001</v>
      </c>
      <c r="M107" t="s">
        <v>24</v>
      </c>
      <c r="N107" t="s">
        <v>24</v>
      </c>
      <c r="O107" t="s">
        <v>388</v>
      </c>
      <c r="P107" t="s">
        <v>389</v>
      </c>
      <c r="Q107" t="s">
        <v>390</v>
      </c>
      <c r="R107" t="s">
        <v>391</v>
      </c>
    </row>
    <row r="108" spans="1:18" x14ac:dyDescent="0.2">
      <c r="A108">
        <v>6</v>
      </c>
      <c r="B108" t="s">
        <v>392</v>
      </c>
      <c r="C108">
        <v>184600</v>
      </c>
      <c r="D108" t="s">
        <v>31</v>
      </c>
      <c r="E108" t="s">
        <v>24</v>
      </c>
      <c r="F108" t="s">
        <v>24</v>
      </c>
      <c r="G108" t="s">
        <v>124</v>
      </c>
      <c r="H108">
        <v>1</v>
      </c>
      <c r="J108">
        <v>0.33</v>
      </c>
      <c r="K108">
        <v>0.06</v>
      </c>
      <c r="M108" t="s">
        <v>88</v>
      </c>
      <c r="N108" t="s">
        <v>24</v>
      </c>
      <c r="O108" t="s">
        <v>34</v>
      </c>
      <c r="P108" t="s">
        <v>24</v>
      </c>
      <c r="Q108" t="s">
        <v>24</v>
      </c>
      <c r="R108" t="s">
        <v>24</v>
      </c>
    </row>
    <row r="109" spans="1:18" x14ac:dyDescent="0.2">
      <c r="A109">
        <v>6</v>
      </c>
      <c r="B109" t="s">
        <v>393</v>
      </c>
      <c r="C109">
        <v>17161</v>
      </c>
      <c r="D109" t="s">
        <v>225</v>
      </c>
      <c r="E109" t="s">
        <v>24</v>
      </c>
      <c r="F109" t="s">
        <v>24</v>
      </c>
      <c r="G109" t="s">
        <v>124</v>
      </c>
      <c r="H109">
        <v>200</v>
      </c>
      <c r="J109">
        <v>0.04</v>
      </c>
      <c r="M109" t="s">
        <v>394</v>
      </c>
      <c r="N109" t="s">
        <v>24</v>
      </c>
      <c r="O109" t="s">
        <v>395</v>
      </c>
      <c r="P109" t="s">
        <v>24</v>
      </c>
      <c r="Q109" t="s">
        <v>24</v>
      </c>
      <c r="R109" t="s">
        <v>396</v>
      </c>
    </row>
    <row r="110" spans="1:18" x14ac:dyDescent="0.2">
      <c r="A110">
        <v>6</v>
      </c>
      <c r="B110" t="s">
        <v>397</v>
      </c>
      <c r="C110">
        <v>70108</v>
      </c>
      <c r="D110" t="s">
        <v>48</v>
      </c>
      <c r="E110" t="s">
        <v>24</v>
      </c>
      <c r="F110" t="s">
        <v>398</v>
      </c>
      <c r="G110" t="s">
        <v>399</v>
      </c>
      <c r="H110">
        <v>150</v>
      </c>
      <c r="J110">
        <v>0.08</v>
      </c>
      <c r="M110" t="s">
        <v>400</v>
      </c>
      <c r="N110" t="s">
        <v>24</v>
      </c>
      <c r="O110" t="s">
        <v>24</v>
      </c>
      <c r="P110" t="s">
        <v>24</v>
      </c>
      <c r="Q110" t="s">
        <v>401</v>
      </c>
      <c r="R110" t="s">
        <v>402</v>
      </c>
    </row>
    <row r="111" spans="1:18" x14ac:dyDescent="0.2">
      <c r="A111">
        <v>6</v>
      </c>
      <c r="B111" t="s">
        <v>403</v>
      </c>
      <c r="C111">
        <v>1795</v>
      </c>
      <c r="D111" t="s">
        <v>23</v>
      </c>
      <c r="E111" t="s">
        <v>24</v>
      </c>
      <c r="F111" t="s">
        <v>24</v>
      </c>
      <c r="G111" t="s">
        <v>124</v>
      </c>
      <c r="J111">
        <v>0.15</v>
      </c>
      <c r="L111">
        <v>0.02</v>
      </c>
      <c r="M111" t="s">
        <v>24</v>
      </c>
      <c r="N111" t="s">
        <v>24</v>
      </c>
      <c r="O111" t="s">
        <v>24</v>
      </c>
      <c r="P111" t="s">
        <v>24</v>
      </c>
      <c r="Q111" t="s">
        <v>24</v>
      </c>
      <c r="R111" t="s">
        <v>26</v>
      </c>
    </row>
    <row r="112" spans="1:18" x14ac:dyDescent="0.2">
      <c r="A112">
        <v>6</v>
      </c>
      <c r="B112" t="s">
        <v>404</v>
      </c>
      <c r="C112">
        <v>4720</v>
      </c>
      <c r="D112" t="s">
        <v>65</v>
      </c>
      <c r="E112" t="s">
        <v>24</v>
      </c>
      <c r="F112" t="s">
        <v>405</v>
      </c>
      <c r="G112" t="s">
        <v>124</v>
      </c>
      <c r="H112">
        <v>7371.666666666667</v>
      </c>
      <c r="I112">
        <v>4900</v>
      </c>
      <c r="J112">
        <v>0.12</v>
      </c>
      <c r="M112" t="s">
        <v>406</v>
      </c>
      <c r="N112" t="s">
        <v>24</v>
      </c>
      <c r="O112" t="s">
        <v>407</v>
      </c>
      <c r="P112" t="s">
        <v>24</v>
      </c>
      <c r="Q112" t="s">
        <v>408</v>
      </c>
      <c r="R112" t="s">
        <v>409</v>
      </c>
    </row>
    <row r="113" spans="1:18" x14ac:dyDescent="0.2">
      <c r="A113">
        <v>6</v>
      </c>
      <c r="B113" t="s">
        <v>410</v>
      </c>
      <c r="C113">
        <v>363200</v>
      </c>
      <c r="D113" t="s">
        <v>31</v>
      </c>
      <c r="E113" t="s">
        <v>24</v>
      </c>
      <c r="F113" t="s">
        <v>24</v>
      </c>
      <c r="G113" t="s">
        <v>411</v>
      </c>
      <c r="H113">
        <v>55</v>
      </c>
      <c r="J113">
        <v>2.1</v>
      </c>
      <c r="K113">
        <v>7.0000000000000007E-2</v>
      </c>
      <c r="M113" t="s">
        <v>112</v>
      </c>
      <c r="N113" t="s">
        <v>24</v>
      </c>
      <c r="O113" t="s">
        <v>412</v>
      </c>
      <c r="P113" t="s">
        <v>24</v>
      </c>
      <c r="Q113" t="s">
        <v>24</v>
      </c>
      <c r="R113" t="s">
        <v>413</v>
      </c>
    </row>
    <row r="114" spans="1:18" x14ac:dyDescent="0.2">
      <c r="A114">
        <v>6</v>
      </c>
      <c r="B114" t="s">
        <v>414</v>
      </c>
      <c r="C114">
        <v>369000</v>
      </c>
      <c r="D114" t="s">
        <v>31</v>
      </c>
      <c r="E114" t="s">
        <v>24</v>
      </c>
      <c r="F114" t="s">
        <v>24</v>
      </c>
      <c r="G114" t="s">
        <v>286</v>
      </c>
      <c r="H114">
        <v>1</v>
      </c>
      <c r="J114">
        <v>0.7</v>
      </c>
      <c r="K114">
        <v>3.01</v>
      </c>
      <c r="M114" t="s">
        <v>88</v>
      </c>
      <c r="N114" t="s">
        <v>24</v>
      </c>
      <c r="O114" t="s">
        <v>34</v>
      </c>
      <c r="P114" t="s">
        <v>24</v>
      </c>
      <c r="Q114" t="s">
        <v>24</v>
      </c>
      <c r="R114" t="s">
        <v>24</v>
      </c>
    </row>
    <row r="115" spans="1:18" x14ac:dyDescent="0.2">
      <c r="A115">
        <v>6</v>
      </c>
      <c r="B115" t="s">
        <v>415</v>
      </c>
      <c r="C115">
        <v>379100</v>
      </c>
      <c r="D115" t="s">
        <v>31</v>
      </c>
      <c r="E115" t="s">
        <v>24</v>
      </c>
      <c r="F115" t="s">
        <v>24</v>
      </c>
      <c r="G115" t="s">
        <v>124</v>
      </c>
      <c r="H115">
        <v>1</v>
      </c>
      <c r="J115">
        <v>0.39</v>
      </c>
      <c r="K115">
        <v>22.44</v>
      </c>
      <c r="M115" t="s">
        <v>88</v>
      </c>
      <c r="N115" t="s">
        <v>24</v>
      </c>
      <c r="O115" t="s">
        <v>34</v>
      </c>
      <c r="P115" t="s">
        <v>24</v>
      </c>
      <c r="Q115" t="s">
        <v>24</v>
      </c>
      <c r="R115" t="s">
        <v>24</v>
      </c>
    </row>
    <row r="116" spans="1:18" x14ac:dyDescent="0.2">
      <c r="A116">
        <v>6</v>
      </c>
      <c r="B116" t="s">
        <v>416</v>
      </c>
      <c r="C116">
        <v>17228</v>
      </c>
      <c r="D116" t="s">
        <v>225</v>
      </c>
      <c r="E116" t="s">
        <v>24</v>
      </c>
      <c r="F116" t="s">
        <v>24</v>
      </c>
      <c r="G116" t="s">
        <v>124</v>
      </c>
      <c r="J116">
        <v>0.05</v>
      </c>
      <c r="M116" t="s">
        <v>417</v>
      </c>
      <c r="N116" t="s">
        <v>24</v>
      </c>
      <c r="O116" t="s">
        <v>24</v>
      </c>
      <c r="P116" t="s">
        <v>24</v>
      </c>
      <c r="Q116" t="s">
        <v>418</v>
      </c>
      <c r="R116" t="s">
        <v>419</v>
      </c>
    </row>
    <row r="117" spans="1:18" x14ac:dyDescent="0.2">
      <c r="A117">
        <v>6</v>
      </c>
      <c r="B117" t="s">
        <v>420</v>
      </c>
      <c r="C117">
        <v>17249</v>
      </c>
      <c r="D117" t="s">
        <v>225</v>
      </c>
      <c r="E117" t="s">
        <v>24</v>
      </c>
      <c r="F117" t="s">
        <v>24</v>
      </c>
      <c r="G117" t="s">
        <v>124</v>
      </c>
      <c r="H117">
        <v>1223</v>
      </c>
      <c r="J117">
        <v>0.03</v>
      </c>
      <c r="M117" t="s">
        <v>421</v>
      </c>
      <c r="N117" t="s">
        <v>422</v>
      </c>
      <c r="O117" t="s">
        <v>24</v>
      </c>
      <c r="P117" t="s">
        <v>24</v>
      </c>
      <c r="Q117" t="s">
        <v>24</v>
      </c>
      <c r="R117" t="s">
        <v>423</v>
      </c>
    </row>
    <row r="118" spans="1:18" x14ac:dyDescent="0.2">
      <c r="A118">
        <v>6</v>
      </c>
      <c r="B118" t="s">
        <v>424</v>
      </c>
      <c r="C118">
        <v>17250</v>
      </c>
      <c r="D118" t="s">
        <v>225</v>
      </c>
      <c r="E118" t="s">
        <v>24</v>
      </c>
      <c r="F118" t="s">
        <v>24</v>
      </c>
      <c r="G118" t="s">
        <v>124</v>
      </c>
      <c r="J118">
        <v>0.03</v>
      </c>
      <c r="M118" t="s">
        <v>425</v>
      </c>
      <c r="N118" t="s">
        <v>24</v>
      </c>
      <c r="O118" t="s">
        <v>24</v>
      </c>
      <c r="P118" t="s">
        <v>24</v>
      </c>
      <c r="Q118" t="s">
        <v>426</v>
      </c>
      <c r="R118" t="s">
        <v>427</v>
      </c>
    </row>
    <row r="119" spans="1:18" x14ac:dyDescent="0.2">
      <c r="A119">
        <v>6</v>
      </c>
      <c r="B119" t="s">
        <v>428</v>
      </c>
      <c r="C119">
        <v>2296</v>
      </c>
      <c r="D119" t="s">
        <v>23</v>
      </c>
      <c r="E119" t="s">
        <v>24</v>
      </c>
      <c r="F119" t="s">
        <v>24</v>
      </c>
      <c r="G119" t="s">
        <v>429</v>
      </c>
      <c r="J119">
        <v>0.05</v>
      </c>
      <c r="L119">
        <v>0.03</v>
      </c>
      <c r="M119" t="s">
        <v>24</v>
      </c>
      <c r="N119" t="s">
        <v>24</v>
      </c>
      <c r="O119" t="s">
        <v>24</v>
      </c>
      <c r="P119" t="s">
        <v>24</v>
      </c>
      <c r="Q119" t="s">
        <v>24</v>
      </c>
      <c r="R119" t="s">
        <v>26</v>
      </c>
    </row>
    <row r="120" spans="1:18" x14ac:dyDescent="0.2">
      <c r="A120">
        <v>7</v>
      </c>
      <c r="B120" t="s">
        <v>430</v>
      </c>
      <c r="C120">
        <v>4470</v>
      </c>
      <c r="D120" t="s">
        <v>65</v>
      </c>
      <c r="E120" t="s">
        <v>24</v>
      </c>
      <c r="F120" t="s">
        <v>431</v>
      </c>
      <c r="G120" t="s">
        <v>124</v>
      </c>
      <c r="J120">
        <v>0.13</v>
      </c>
      <c r="M120" t="s">
        <v>24</v>
      </c>
      <c r="N120" t="s">
        <v>24</v>
      </c>
      <c r="O120" t="s">
        <v>208</v>
      </c>
      <c r="P120" t="s">
        <v>432</v>
      </c>
      <c r="Q120" t="s">
        <v>433</v>
      </c>
      <c r="R120" t="s">
        <v>434</v>
      </c>
    </row>
    <row r="121" spans="1:18" x14ac:dyDescent="0.2">
      <c r="A121">
        <v>7</v>
      </c>
      <c r="B121" t="s">
        <v>435</v>
      </c>
      <c r="C121">
        <v>31165</v>
      </c>
      <c r="D121" t="s">
        <v>436</v>
      </c>
      <c r="E121" t="s">
        <v>24</v>
      </c>
      <c r="F121" t="s">
        <v>24</v>
      </c>
      <c r="G121" t="s">
        <v>124</v>
      </c>
      <c r="H121">
        <v>2000</v>
      </c>
      <c r="M121" t="s">
        <v>437</v>
      </c>
      <c r="N121" t="s">
        <v>24</v>
      </c>
      <c r="O121" t="s">
        <v>24</v>
      </c>
      <c r="P121" t="s">
        <v>24</v>
      </c>
      <c r="Q121" t="s">
        <v>24</v>
      </c>
      <c r="R121" t="s">
        <v>438</v>
      </c>
    </row>
    <row r="122" spans="1:18" x14ac:dyDescent="0.2">
      <c r="A122">
        <v>7</v>
      </c>
      <c r="B122" t="s">
        <v>439</v>
      </c>
      <c r="C122">
        <v>31160</v>
      </c>
      <c r="D122" t="s">
        <v>436</v>
      </c>
      <c r="E122" t="s">
        <v>24</v>
      </c>
      <c r="F122" t="s">
        <v>24</v>
      </c>
      <c r="G122" t="s">
        <v>124</v>
      </c>
      <c r="H122">
        <v>1150</v>
      </c>
      <c r="I122">
        <v>10000</v>
      </c>
      <c r="M122" t="s">
        <v>440</v>
      </c>
      <c r="N122" t="s">
        <v>441</v>
      </c>
      <c r="O122" t="s">
        <v>24</v>
      </c>
      <c r="P122" t="s">
        <v>24</v>
      </c>
      <c r="Q122" t="s">
        <v>24</v>
      </c>
      <c r="R122" t="s">
        <v>442</v>
      </c>
    </row>
    <row r="123" spans="1:18" x14ac:dyDescent="0.2">
      <c r="A123">
        <v>7</v>
      </c>
      <c r="B123" t="s">
        <v>443</v>
      </c>
      <c r="C123">
        <v>124300</v>
      </c>
      <c r="D123" t="s">
        <v>31</v>
      </c>
      <c r="E123" t="s">
        <v>24</v>
      </c>
      <c r="F123" t="s">
        <v>24</v>
      </c>
      <c r="G123" t="s">
        <v>124</v>
      </c>
      <c r="H123">
        <v>2</v>
      </c>
      <c r="J123">
        <v>0.54</v>
      </c>
      <c r="K123">
        <v>0.65</v>
      </c>
      <c r="M123" t="s">
        <v>195</v>
      </c>
      <c r="N123" t="s">
        <v>24</v>
      </c>
      <c r="O123" t="s">
        <v>412</v>
      </c>
      <c r="P123" t="s">
        <v>24</v>
      </c>
      <c r="Q123" t="s">
        <v>24</v>
      </c>
      <c r="R123" t="s">
        <v>24</v>
      </c>
    </row>
    <row r="124" spans="1:18" x14ac:dyDescent="0.2">
      <c r="A124">
        <v>7</v>
      </c>
      <c r="B124" t="s">
        <v>444</v>
      </c>
      <c r="C124">
        <v>1680</v>
      </c>
      <c r="D124" t="s">
        <v>65</v>
      </c>
      <c r="E124" t="s">
        <v>24</v>
      </c>
      <c r="F124" t="s">
        <v>445</v>
      </c>
      <c r="G124" t="s">
        <v>124</v>
      </c>
      <c r="J124">
        <v>0.28000000000000003</v>
      </c>
      <c r="M124" t="s">
        <v>24</v>
      </c>
      <c r="N124" t="s">
        <v>24</v>
      </c>
      <c r="O124" t="s">
        <v>208</v>
      </c>
      <c r="P124" t="s">
        <v>446</v>
      </c>
      <c r="Q124" t="s">
        <v>447</v>
      </c>
      <c r="R124" t="s">
        <v>448</v>
      </c>
    </row>
    <row r="125" spans="1:18" x14ac:dyDescent="0.2">
      <c r="A125">
        <v>7</v>
      </c>
      <c r="B125" t="s">
        <v>449</v>
      </c>
      <c r="C125">
        <v>187900</v>
      </c>
      <c r="D125" t="s">
        <v>31</v>
      </c>
      <c r="E125" t="s">
        <v>24</v>
      </c>
      <c r="F125" t="s">
        <v>24</v>
      </c>
      <c r="G125" t="s">
        <v>124</v>
      </c>
      <c r="H125">
        <v>1</v>
      </c>
      <c r="J125">
        <v>0.51</v>
      </c>
      <c r="K125">
        <v>4.21</v>
      </c>
      <c r="M125" t="s">
        <v>88</v>
      </c>
      <c r="N125" t="s">
        <v>24</v>
      </c>
      <c r="O125" t="s">
        <v>34</v>
      </c>
      <c r="P125" t="s">
        <v>24</v>
      </c>
      <c r="Q125" t="s">
        <v>24</v>
      </c>
      <c r="R125" t="s">
        <v>24</v>
      </c>
    </row>
    <row r="126" spans="1:18" x14ac:dyDescent="0.2">
      <c r="A126">
        <v>7</v>
      </c>
      <c r="B126" t="s">
        <v>450</v>
      </c>
      <c r="C126">
        <v>189600</v>
      </c>
      <c r="D126" t="s">
        <v>31</v>
      </c>
      <c r="E126" t="s">
        <v>24</v>
      </c>
      <c r="F126" t="s">
        <v>24</v>
      </c>
      <c r="G126" t="s">
        <v>124</v>
      </c>
      <c r="H126">
        <v>626</v>
      </c>
      <c r="J126">
        <v>0.36</v>
      </c>
      <c r="K126">
        <v>1.145</v>
      </c>
      <c r="M126" t="s">
        <v>112</v>
      </c>
      <c r="N126" t="s">
        <v>24</v>
      </c>
      <c r="O126" t="s">
        <v>451</v>
      </c>
      <c r="P126" t="s">
        <v>24</v>
      </c>
      <c r="Q126" t="s">
        <v>24</v>
      </c>
      <c r="R126" t="s">
        <v>452</v>
      </c>
    </row>
    <row r="127" spans="1:18" x14ac:dyDescent="0.2">
      <c r="A127">
        <v>7</v>
      </c>
      <c r="B127" t="s">
        <v>453</v>
      </c>
      <c r="C127">
        <v>31102</v>
      </c>
      <c r="D127" t="s">
        <v>436</v>
      </c>
      <c r="E127" t="s">
        <v>24</v>
      </c>
      <c r="F127" t="s">
        <v>24</v>
      </c>
      <c r="G127" t="s">
        <v>124</v>
      </c>
      <c r="H127">
        <v>2000</v>
      </c>
      <c r="I127">
        <v>10000</v>
      </c>
      <c r="M127" t="s">
        <v>440</v>
      </c>
      <c r="N127" t="s">
        <v>24</v>
      </c>
      <c r="O127" t="s">
        <v>24</v>
      </c>
      <c r="P127" t="s">
        <v>24</v>
      </c>
      <c r="Q127" t="s">
        <v>24</v>
      </c>
      <c r="R127" t="s">
        <v>454</v>
      </c>
    </row>
    <row r="128" spans="1:18" x14ac:dyDescent="0.2">
      <c r="A128">
        <v>7</v>
      </c>
      <c r="B128" t="s">
        <v>455</v>
      </c>
      <c r="C128">
        <v>266800</v>
      </c>
      <c r="D128" t="s">
        <v>31</v>
      </c>
      <c r="E128" t="s">
        <v>24</v>
      </c>
      <c r="F128" t="s">
        <v>24</v>
      </c>
      <c r="G128" t="s">
        <v>124</v>
      </c>
      <c r="H128">
        <v>1</v>
      </c>
      <c r="J128">
        <v>0.51</v>
      </c>
      <c r="K128">
        <v>0.3</v>
      </c>
      <c r="M128" t="s">
        <v>88</v>
      </c>
      <c r="N128" t="s">
        <v>24</v>
      </c>
      <c r="O128" t="s">
        <v>34</v>
      </c>
      <c r="P128" t="s">
        <v>24</v>
      </c>
      <c r="Q128" t="s">
        <v>24</v>
      </c>
      <c r="R128" t="s">
        <v>24</v>
      </c>
    </row>
    <row r="129" spans="1:18" x14ac:dyDescent="0.2">
      <c r="A129">
        <v>7</v>
      </c>
      <c r="B129" t="s">
        <v>456</v>
      </c>
      <c r="C129">
        <v>338400</v>
      </c>
      <c r="D129" t="s">
        <v>31</v>
      </c>
      <c r="E129" t="s">
        <v>24</v>
      </c>
      <c r="F129" t="s">
        <v>24</v>
      </c>
      <c r="G129" t="s">
        <v>124</v>
      </c>
      <c r="H129">
        <v>0.1</v>
      </c>
      <c r="J129">
        <v>0.25</v>
      </c>
      <c r="K129">
        <v>0.41</v>
      </c>
      <c r="M129" t="s">
        <v>33</v>
      </c>
      <c r="N129" t="s">
        <v>24</v>
      </c>
      <c r="O129" t="s">
        <v>34</v>
      </c>
      <c r="P129" t="s">
        <v>24</v>
      </c>
      <c r="Q129" t="s">
        <v>24</v>
      </c>
      <c r="R129" t="s">
        <v>24</v>
      </c>
    </row>
    <row r="130" spans="1:18" x14ac:dyDescent="0.2">
      <c r="A130">
        <v>7</v>
      </c>
      <c r="B130" t="s">
        <v>457</v>
      </c>
      <c r="C130">
        <v>1850</v>
      </c>
      <c r="D130" t="s">
        <v>65</v>
      </c>
      <c r="E130" t="s">
        <v>24</v>
      </c>
      <c r="F130" t="s">
        <v>458</v>
      </c>
      <c r="G130" t="s">
        <v>459</v>
      </c>
      <c r="J130">
        <v>0.31</v>
      </c>
      <c r="M130" t="s">
        <v>24</v>
      </c>
      <c r="N130" t="s">
        <v>24</v>
      </c>
      <c r="O130" t="s">
        <v>460</v>
      </c>
      <c r="P130" t="s">
        <v>461</v>
      </c>
      <c r="Q130" t="s">
        <v>462</v>
      </c>
      <c r="R130" t="s">
        <v>463</v>
      </c>
    </row>
    <row r="131" spans="1:18" x14ac:dyDescent="0.2">
      <c r="A131">
        <v>8</v>
      </c>
      <c r="B131" t="s">
        <v>464</v>
      </c>
      <c r="C131">
        <v>2941</v>
      </c>
      <c r="D131" t="s">
        <v>465</v>
      </c>
      <c r="E131" t="s">
        <v>24</v>
      </c>
      <c r="F131" t="s">
        <v>24</v>
      </c>
      <c r="G131" t="s">
        <v>124</v>
      </c>
      <c r="H131">
        <v>100</v>
      </c>
      <c r="M131" t="s">
        <v>466</v>
      </c>
      <c r="N131" t="s">
        <v>24</v>
      </c>
      <c r="O131" t="s">
        <v>24</v>
      </c>
      <c r="P131" t="s">
        <v>24</v>
      </c>
      <c r="Q131" t="s">
        <v>24</v>
      </c>
      <c r="R131" t="s">
        <v>24</v>
      </c>
    </row>
    <row r="132" spans="1:18" x14ac:dyDescent="0.2">
      <c r="A132">
        <v>8</v>
      </c>
      <c r="B132" t="s">
        <v>467</v>
      </c>
      <c r="C132">
        <v>93300</v>
      </c>
      <c r="D132" t="s">
        <v>31</v>
      </c>
      <c r="E132" t="s">
        <v>24</v>
      </c>
      <c r="F132" t="s">
        <v>24</v>
      </c>
      <c r="G132" t="s">
        <v>124</v>
      </c>
      <c r="H132">
        <v>1</v>
      </c>
      <c r="J132">
        <v>0.43</v>
      </c>
      <c r="K132">
        <v>0.41</v>
      </c>
      <c r="M132" t="s">
        <v>88</v>
      </c>
      <c r="N132" t="s">
        <v>24</v>
      </c>
      <c r="O132" t="s">
        <v>34</v>
      </c>
      <c r="P132" t="s">
        <v>24</v>
      </c>
      <c r="Q132" t="s">
        <v>24</v>
      </c>
      <c r="R132" t="s">
        <v>24</v>
      </c>
    </row>
    <row r="133" spans="1:18" x14ac:dyDescent="0.2">
      <c r="A133">
        <v>8</v>
      </c>
      <c r="B133" t="s">
        <v>468</v>
      </c>
      <c r="C133">
        <v>150800</v>
      </c>
      <c r="D133" t="s">
        <v>31</v>
      </c>
      <c r="E133" t="s">
        <v>24</v>
      </c>
      <c r="F133" t="s">
        <v>24</v>
      </c>
      <c r="G133" t="s">
        <v>124</v>
      </c>
      <c r="H133">
        <v>2</v>
      </c>
      <c r="J133">
        <v>0.84</v>
      </c>
      <c r="M133" t="s">
        <v>195</v>
      </c>
      <c r="N133" t="s">
        <v>24</v>
      </c>
      <c r="O133" t="s">
        <v>412</v>
      </c>
      <c r="P133" t="s">
        <v>24</v>
      </c>
      <c r="Q133" t="s">
        <v>24</v>
      </c>
      <c r="R133" t="s">
        <v>24</v>
      </c>
    </row>
    <row r="134" spans="1:18" x14ac:dyDescent="0.2">
      <c r="A134">
        <v>8</v>
      </c>
      <c r="B134" t="s">
        <v>469</v>
      </c>
      <c r="C134">
        <v>208800</v>
      </c>
      <c r="D134" t="s">
        <v>31</v>
      </c>
      <c r="E134" t="s">
        <v>24</v>
      </c>
      <c r="F134" t="s">
        <v>24</v>
      </c>
      <c r="G134" t="s">
        <v>124</v>
      </c>
      <c r="H134">
        <v>1</v>
      </c>
      <c r="J134">
        <v>4.3</v>
      </c>
      <c r="K134">
        <v>3.35</v>
      </c>
      <c r="M134" t="s">
        <v>88</v>
      </c>
      <c r="N134" t="s">
        <v>24</v>
      </c>
      <c r="O134" t="s">
        <v>34</v>
      </c>
      <c r="P134" t="s">
        <v>24</v>
      </c>
      <c r="Q134" t="s">
        <v>24</v>
      </c>
      <c r="R134" t="s">
        <v>24</v>
      </c>
    </row>
    <row r="135" spans="1:18" x14ac:dyDescent="0.2">
      <c r="A135">
        <v>8</v>
      </c>
      <c r="B135" t="s">
        <v>470</v>
      </c>
      <c r="C135">
        <v>22872</v>
      </c>
      <c r="D135" t="s">
        <v>471</v>
      </c>
      <c r="E135" t="s">
        <v>24</v>
      </c>
      <c r="F135" t="s">
        <v>24</v>
      </c>
      <c r="G135" t="s">
        <v>124</v>
      </c>
      <c r="H135">
        <v>137</v>
      </c>
      <c r="M135" t="s">
        <v>472</v>
      </c>
      <c r="N135" t="s">
        <v>24</v>
      </c>
      <c r="O135" t="s">
        <v>24</v>
      </c>
      <c r="P135" t="s">
        <v>473</v>
      </c>
      <c r="Q135" t="s">
        <v>24</v>
      </c>
      <c r="R135" t="s">
        <v>474</v>
      </c>
    </row>
    <row r="136" spans="1:18" x14ac:dyDescent="0.2">
      <c r="A136">
        <v>8</v>
      </c>
      <c r="B136" t="s">
        <v>397</v>
      </c>
      <c r="C136">
        <v>70108</v>
      </c>
      <c r="D136" t="s">
        <v>48</v>
      </c>
      <c r="E136" t="s">
        <v>24</v>
      </c>
      <c r="F136" t="s">
        <v>398</v>
      </c>
      <c r="G136" t="s">
        <v>475</v>
      </c>
      <c r="H136">
        <v>150</v>
      </c>
      <c r="J136">
        <v>0.08</v>
      </c>
      <c r="M136" t="s">
        <v>400</v>
      </c>
      <c r="N136" t="s">
        <v>24</v>
      </c>
      <c r="O136" t="s">
        <v>24</v>
      </c>
      <c r="P136" t="s">
        <v>24</v>
      </c>
      <c r="Q136" t="s">
        <v>401</v>
      </c>
      <c r="R136" t="s">
        <v>402</v>
      </c>
    </row>
    <row r="137" spans="1:18" x14ac:dyDescent="0.2">
      <c r="A137">
        <v>8</v>
      </c>
      <c r="B137" t="s">
        <v>476</v>
      </c>
      <c r="C137">
        <v>3660</v>
      </c>
      <c r="D137" t="s">
        <v>65</v>
      </c>
      <c r="E137" t="s">
        <v>24</v>
      </c>
      <c r="F137" t="s">
        <v>477</v>
      </c>
      <c r="G137" t="s">
        <v>124</v>
      </c>
      <c r="I137">
        <v>70000</v>
      </c>
      <c r="J137">
        <v>0.24</v>
      </c>
      <c r="M137" t="s">
        <v>24</v>
      </c>
      <c r="N137" t="s">
        <v>478</v>
      </c>
      <c r="O137" t="s">
        <v>208</v>
      </c>
      <c r="P137" t="s">
        <v>479</v>
      </c>
      <c r="Q137" t="s">
        <v>480</v>
      </c>
      <c r="R137" t="s">
        <v>481</v>
      </c>
    </row>
    <row r="138" spans="1:18" x14ac:dyDescent="0.2">
      <c r="A138">
        <v>8</v>
      </c>
      <c r="B138" t="s">
        <v>482</v>
      </c>
      <c r="C138">
        <v>3390</v>
      </c>
      <c r="D138" t="s">
        <v>65</v>
      </c>
      <c r="E138" t="s">
        <v>24</v>
      </c>
      <c r="F138" t="s">
        <v>483</v>
      </c>
      <c r="G138" t="s">
        <v>124</v>
      </c>
      <c r="I138">
        <v>1250000</v>
      </c>
      <c r="J138">
        <v>0.28000000000000003</v>
      </c>
      <c r="M138" t="s">
        <v>24</v>
      </c>
      <c r="N138" t="s">
        <v>484</v>
      </c>
      <c r="O138" t="s">
        <v>485</v>
      </c>
      <c r="P138" t="s">
        <v>24</v>
      </c>
      <c r="Q138" t="s">
        <v>24</v>
      </c>
      <c r="R138" t="s">
        <v>486</v>
      </c>
    </row>
    <row r="139" spans="1:18" x14ac:dyDescent="0.2">
      <c r="A139">
        <v>8</v>
      </c>
      <c r="B139" t="s">
        <v>342</v>
      </c>
      <c r="C139">
        <v>70122</v>
      </c>
      <c r="D139" t="s">
        <v>48</v>
      </c>
      <c r="E139" t="s">
        <v>24</v>
      </c>
      <c r="F139" t="s">
        <v>343</v>
      </c>
      <c r="G139" t="s">
        <v>50</v>
      </c>
      <c r="H139">
        <v>1049</v>
      </c>
      <c r="I139">
        <v>90</v>
      </c>
      <c r="J139">
        <v>0.08</v>
      </c>
      <c r="M139" t="s">
        <v>345</v>
      </c>
      <c r="N139" t="s">
        <v>346</v>
      </c>
      <c r="O139" t="s">
        <v>24</v>
      </c>
      <c r="P139" t="s">
        <v>24</v>
      </c>
      <c r="Q139" t="s">
        <v>347</v>
      </c>
      <c r="R139" t="s">
        <v>348</v>
      </c>
    </row>
    <row r="140" spans="1:18" x14ac:dyDescent="0.2">
      <c r="A140">
        <v>8</v>
      </c>
      <c r="B140" t="s">
        <v>487</v>
      </c>
      <c r="C140">
        <v>337300</v>
      </c>
      <c r="D140" t="s">
        <v>31</v>
      </c>
      <c r="E140" t="s">
        <v>24</v>
      </c>
      <c r="F140" t="s">
        <v>24</v>
      </c>
      <c r="G140" t="s">
        <v>124</v>
      </c>
      <c r="H140">
        <v>1</v>
      </c>
      <c r="J140">
        <v>0.33</v>
      </c>
      <c r="K140">
        <v>1.85</v>
      </c>
      <c r="M140" t="s">
        <v>88</v>
      </c>
      <c r="N140" t="s">
        <v>24</v>
      </c>
      <c r="O140" t="s">
        <v>34</v>
      </c>
      <c r="P140" t="s">
        <v>24</v>
      </c>
      <c r="Q140" t="s">
        <v>24</v>
      </c>
      <c r="R140" t="s">
        <v>24</v>
      </c>
    </row>
    <row r="141" spans="1:18" x14ac:dyDescent="0.2">
      <c r="A141">
        <v>8</v>
      </c>
      <c r="B141" t="s">
        <v>488</v>
      </c>
      <c r="C141">
        <v>366400</v>
      </c>
      <c r="D141" t="s">
        <v>31</v>
      </c>
      <c r="E141" t="s">
        <v>24</v>
      </c>
      <c r="F141" t="s">
        <v>24</v>
      </c>
      <c r="G141" t="s">
        <v>124</v>
      </c>
      <c r="H141">
        <v>55</v>
      </c>
      <c r="J141">
        <v>5</v>
      </c>
      <c r="K141">
        <v>0.02</v>
      </c>
      <c r="M141" t="s">
        <v>112</v>
      </c>
      <c r="N141" t="s">
        <v>24</v>
      </c>
      <c r="O141" t="s">
        <v>412</v>
      </c>
      <c r="P141" t="s">
        <v>24</v>
      </c>
      <c r="Q141" t="s">
        <v>24</v>
      </c>
      <c r="R141" t="s">
        <v>413</v>
      </c>
    </row>
    <row r="142" spans="1:18" x14ac:dyDescent="0.2">
      <c r="A142">
        <v>8</v>
      </c>
      <c r="B142" t="s">
        <v>489</v>
      </c>
      <c r="C142">
        <v>3000</v>
      </c>
      <c r="D142" t="s">
        <v>65</v>
      </c>
      <c r="E142" t="s">
        <v>24</v>
      </c>
      <c r="F142" t="s">
        <v>490</v>
      </c>
      <c r="G142" t="s">
        <v>459</v>
      </c>
      <c r="H142">
        <v>10433.333333333334</v>
      </c>
      <c r="I142">
        <v>31802050</v>
      </c>
      <c r="J142">
        <v>0.27500000000000002</v>
      </c>
      <c r="M142" t="s">
        <v>491</v>
      </c>
      <c r="N142" t="s">
        <v>492</v>
      </c>
      <c r="O142" t="s">
        <v>208</v>
      </c>
      <c r="P142" t="s">
        <v>493</v>
      </c>
      <c r="Q142" t="s">
        <v>494</v>
      </c>
      <c r="R142" t="s">
        <v>495</v>
      </c>
    </row>
    <row r="143" spans="1:18" x14ac:dyDescent="0.2">
      <c r="A143">
        <v>8</v>
      </c>
      <c r="B143" t="s">
        <v>359</v>
      </c>
      <c r="C143">
        <v>70105</v>
      </c>
      <c r="D143" t="s">
        <v>48</v>
      </c>
      <c r="E143" t="s">
        <v>24</v>
      </c>
      <c r="F143" t="s">
        <v>360</v>
      </c>
      <c r="G143" t="s">
        <v>496</v>
      </c>
      <c r="H143">
        <v>110</v>
      </c>
      <c r="J143">
        <v>0.01</v>
      </c>
      <c r="M143" t="s">
        <v>362</v>
      </c>
      <c r="N143" t="s">
        <v>24</v>
      </c>
      <c r="O143" t="s">
        <v>24</v>
      </c>
      <c r="P143" t="s">
        <v>24</v>
      </c>
      <c r="Q143" t="s">
        <v>363</v>
      </c>
      <c r="R143" t="s">
        <v>364</v>
      </c>
    </row>
    <row r="144" spans="1:18" x14ac:dyDescent="0.2">
      <c r="A144">
        <v>8</v>
      </c>
      <c r="B144" t="s">
        <v>365</v>
      </c>
      <c r="C144">
        <v>70106</v>
      </c>
      <c r="D144" t="s">
        <v>48</v>
      </c>
      <c r="E144" t="s">
        <v>24</v>
      </c>
      <c r="F144" t="s">
        <v>366</v>
      </c>
      <c r="G144" t="s">
        <v>496</v>
      </c>
      <c r="H144">
        <v>444</v>
      </c>
      <c r="J144">
        <v>0.01</v>
      </c>
      <c r="M144" t="s">
        <v>367</v>
      </c>
      <c r="N144" t="s">
        <v>24</v>
      </c>
      <c r="O144" t="s">
        <v>24</v>
      </c>
      <c r="P144" t="s">
        <v>24</v>
      </c>
      <c r="Q144" t="s">
        <v>368</v>
      </c>
      <c r="R144" t="s">
        <v>369</v>
      </c>
    </row>
    <row r="145" spans="1:18" x14ac:dyDescent="0.2">
      <c r="A145">
        <v>9</v>
      </c>
      <c r="B145" t="s">
        <v>497</v>
      </c>
      <c r="C145">
        <v>17198</v>
      </c>
      <c r="D145" t="s">
        <v>225</v>
      </c>
      <c r="E145" t="s">
        <v>24</v>
      </c>
      <c r="F145" t="s">
        <v>24</v>
      </c>
      <c r="G145" t="s">
        <v>124</v>
      </c>
      <c r="H145">
        <v>10000</v>
      </c>
      <c r="J145">
        <v>7.0000000000000007E-2</v>
      </c>
      <c r="M145" t="s">
        <v>498</v>
      </c>
      <c r="N145" t="s">
        <v>24</v>
      </c>
      <c r="O145" t="s">
        <v>24</v>
      </c>
      <c r="P145" t="s">
        <v>24</v>
      </c>
      <c r="Q145" t="s">
        <v>499</v>
      </c>
      <c r="R145" t="s">
        <v>500</v>
      </c>
    </row>
    <row r="146" spans="1:18" x14ac:dyDescent="0.2">
      <c r="A146">
        <v>9</v>
      </c>
      <c r="B146" t="s">
        <v>501</v>
      </c>
      <c r="C146">
        <v>31000</v>
      </c>
      <c r="D146" t="s">
        <v>31</v>
      </c>
      <c r="E146" t="s">
        <v>24</v>
      </c>
      <c r="F146" t="s">
        <v>24</v>
      </c>
      <c r="G146" t="s">
        <v>124</v>
      </c>
      <c r="H146">
        <v>0.1</v>
      </c>
      <c r="J146">
        <v>0.28000000000000003</v>
      </c>
      <c r="K146">
        <v>0.19</v>
      </c>
      <c r="M146" t="s">
        <v>33</v>
      </c>
      <c r="N146" t="s">
        <v>24</v>
      </c>
      <c r="O146" t="s">
        <v>34</v>
      </c>
      <c r="P146" t="s">
        <v>24</v>
      </c>
      <c r="Q146" t="s">
        <v>24</v>
      </c>
      <c r="R146" t="s">
        <v>24</v>
      </c>
    </row>
    <row r="147" spans="1:18" x14ac:dyDescent="0.2">
      <c r="A147">
        <v>9</v>
      </c>
      <c r="B147" t="s">
        <v>502</v>
      </c>
      <c r="C147">
        <v>31156</v>
      </c>
      <c r="D147" t="s">
        <v>436</v>
      </c>
      <c r="E147" t="s">
        <v>24</v>
      </c>
      <c r="F147" t="s">
        <v>24</v>
      </c>
      <c r="G147" t="s">
        <v>124</v>
      </c>
      <c r="H147">
        <v>6233.333333333333</v>
      </c>
      <c r="I147">
        <v>10000</v>
      </c>
      <c r="M147" t="s">
        <v>503</v>
      </c>
      <c r="N147" t="s">
        <v>24</v>
      </c>
      <c r="O147" t="s">
        <v>24</v>
      </c>
      <c r="P147" t="s">
        <v>24</v>
      </c>
      <c r="Q147" t="s">
        <v>24</v>
      </c>
      <c r="R147" t="s">
        <v>504</v>
      </c>
    </row>
    <row r="148" spans="1:18" x14ac:dyDescent="0.2">
      <c r="A148">
        <v>9</v>
      </c>
      <c r="B148" t="s">
        <v>505</v>
      </c>
      <c r="C148">
        <v>17175</v>
      </c>
      <c r="D148" t="s">
        <v>225</v>
      </c>
      <c r="E148" t="s">
        <v>24</v>
      </c>
      <c r="F148" t="s">
        <v>24</v>
      </c>
      <c r="G148" t="s">
        <v>124</v>
      </c>
      <c r="J148">
        <v>0.03</v>
      </c>
      <c r="M148" t="s">
        <v>506</v>
      </c>
      <c r="N148" t="s">
        <v>24</v>
      </c>
      <c r="O148" t="s">
        <v>24</v>
      </c>
      <c r="P148" t="s">
        <v>24</v>
      </c>
      <c r="Q148" t="s">
        <v>507</v>
      </c>
      <c r="R148" t="s">
        <v>508</v>
      </c>
    </row>
    <row r="149" spans="1:18" x14ac:dyDescent="0.2">
      <c r="A149">
        <v>9</v>
      </c>
      <c r="B149" t="s">
        <v>509</v>
      </c>
      <c r="C149">
        <v>31212</v>
      </c>
      <c r="D149" t="s">
        <v>436</v>
      </c>
      <c r="E149" t="s">
        <v>24</v>
      </c>
      <c r="F149" t="s">
        <v>24</v>
      </c>
      <c r="G149" t="s">
        <v>124</v>
      </c>
      <c r="H149">
        <v>2000</v>
      </c>
      <c r="I149">
        <v>10000</v>
      </c>
      <c r="M149" t="s">
        <v>510</v>
      </c>
      <c r="N149" t="s">
        <v>24</v>
      </c>
      <c r="O149" t="s">
        <v>24</v>
      </c>
      <c r="P149" t="s">
        <v>24</v>
      </c>
      <c r="Q149" t="s">
        <v>511</v>
      </c>
      <c r="R149" t="s">
        <v>512</v>
      </c>
    </row>
    <row r="150" spans="1:18" x14ac:dyDescent="0.2">
      <c r="A150">
        <v>9</v>
      </c>
      <c r="B150" t="s">
        <v>513</v>
      </c>
      <c r="C150">
        <v>17238</v>
      </c>
      <c r="D150" t="s">
        <v>225</v>
      </c>
      <c r="E150" t="s">
        <v>24</v>
      </c>
      <c r="F150" t="s">
        <v>24</v>
      </c>
      <c r="G150" t="s">
        <v>124</v>
      </c>
      <c r="H150">
        <v>10000</v>
      </c>
      <c r="J150">
        <v>0.03</v>
      </c>
      <c r="M150" t="s">
        <v>514</v>
      </c>
      <c r="N150" t="s">
        <v>24</v>
      </c>
      <c r="O150" t="s">
        <v>24</v>
      </c>
      <c r="P150" t="s">
        <v>24</v>
      </c>
      <c r="Q150" t="s">
        <v>515</v>
      </c>
      <c r="R150" t="s">
        <v>516</v>
      </c>
    </row>
    <row r="151" spans="1:18" x14ac:dyDescent="0.2">
      <c r="A151">
        <v>9</v>
      </c>
      <c r="B151" t="s">
        <v>517</v>
      </c>
      <c r="C151">
        <v>17239</v>
      </c>
      <c r="D151" t="s">
        <v>225</v>
      </c>
      <c r="E151" t="s">
        <v>24</v>
      </c>
      <c r="F151" t="s">
        <v>24</v>
      </c>
      <c r="G151" t="s">
        <v>124</v>
      </c>
      <c r="H151">
        <v>14500</v>
      </c>
      <c r="J151">
        <v>0.04</v>
      </c>
      <c r="M151" t="s">
        <v>518</v>
      </c>
      <c r="N151" t="s">
        <v>24</v>
      </c>
      <c r="O151" t="s">
        <v>24</v>
      </c>
      <c r="P151" t="s">
        <v>24</v>
      </c>
      <c r="Q151" t="s">
        <v>519</v>
      </c>
      <c r="R151" t="s">
        <v>520</v>
      </c>
    </row>
    <row r="152" spans="1:18" x14ac:dyDescent="0.2">
      <c r="A152">
        <v>9</v>
      </c>
      <c r="B152" t="s">
        <v>521</v>
      </c>
      <c r="C152">
        <v>258800</v>
      </c>
      <c r="D152" t="s">
        <v>31</v>
      </c>
      <c r="E152" t="s">
        <v>24</v>
      </c>
      <c r="F152" t="s">
        <v>24</v>
      </c>
      <c r="G152" t="s">
        <v>235</v>
      </c>
      <c r="H152">
        <v>400</v>
      </c>
      <c r="J152">
        <v>0.25</v>
      </c>
      <c r="K152">
        <v>2.69</v>
      </c>
      <c r="M152" t="s">
        <v>241</v>
      </c>
      <c r="N152" t="s">
        <v>24</v>
      </c>
      <c r="O152" t="s">
        <v>522</v>
      </c>
      <c r="P152" t="s">
        <v>24</v>
      </c>
      <c r="Q152" t="s">
        <v>24</v>
      </c>
      <c r="R152" t="s">
        <v>24</v>
      </c>
    </row>
    <row r="153" spans="1:18" x14ac:dyDescent="0.2">
      <c r="A153">
        <v>9</v>
      </c>
      <c r="B153" t="s">
        <v>523</v>
      </c>
      <c r="C153">
        <v>325</v>
      </c>
      <c r="D153" t="s">
        <v>23</v>
      </c>
      <c r="E153" t="s">
        <v>24</v>
      </c>
      <c r="F153" t="s">
        <v>24</v>
      </c>
      <c r="G153" t="s">
        <v>124</v>
      </c>
      <c r="J153">
        <v>0.03</v>
      </c>
      <c r="L153">
        <v>0.02</v>
      </c>
      <c r="M153" t="s">
        <v>24</v>
      </c>
      <c r="N153" t="s">
        <v>24</v>
      </c>
      <c r="O153" t="s">
        <v>24</v>
      </c>
      <c r="P153" t="s">
        <v>24</v>
      </c>
      <c r="Q153" t="s">
        <v>24</v>
      </c>
      <c r="R153" t="s">
        <v>26</v>
      </c>
    </row>
    <row r="154" spans="1:18" x14ac:dyDescent="0.2">
      <c r="A154">
        <v>9</v>
      </c>
      <c r="B154" t="s">
        <v>524</v>
      </c>
      <c r="C154">
        <v>1989</v>
      </c>
      <c r="D154" t="s">
        <v>23</v>
      </c>
      <c r="E154" t="s">
        <v>24</v>
      </c>
      <c r="F154" t="s">
        <v>24</v>
      </c>
      <c r="G154" t="s">
        <v>124</v>
      </c>
      <c r="J154">
        <v>0.2</v>
      </c>
      <c r="L154">
        <v>0.02</v>
      </c>
      <c r="M154" t="s">
        <v>24</v>
      </c>
      <c r="N154" t="s">
        <v>24</v>
      </c>
      <c r="O154" t="s">
        <v>24</v>
      </c>
      <c r="P154" t="s">
        <v>24</v>
      </c>
      <c r="Q154" t="s">
        <v>24</v>
      </c>
      <c r="R154" t="s">
        <v>26</v>
      </c>
    </row>
    <row r="155" spans="1:18" x14ac:dyDescent="0.2">
      <c r="A155">
        <v>9</v>
      </c>
      <c r="B155" t="s">
        <v>525</v>
      </c>
      <c r="C155">
        <v>345800</v>
      </c>
      <c r="D155" t="s">
        <v>31</v>
      </c>
      <c r="E155" t="s">
        <v>24</v>
      </c>
      <c r="F155" t="s">
        <v>24</v>
      </c>
      <c r="G155" t="s">
        <v>124</v>
      </c>
      <c r="H155">
        <v>400</v>
      </c>
      <c r="J155">
        <v>0.28000000000000003</v>
      </c>
      <c r="K155">
        <v>0.43</v>
      </c>
      <c r="M155" t="s">
        <v>241</v>
      </c>
      <c r="N155" t="s">
        <v>24</v>
      </c>
      <c r="O155" t="s">
        <v>526</v>
      </c>
      <c r="P155" t="s">
        <v>24</v>
      </c>
      <c r="Q155" t="s">
        <v>24</v>
      </c>
      <c r="R155" t="s">
        <v>24</v>
      </c>
    </row>
    <row r="156" spans="1:18" x14ac:dyDescent="0.2">
      <c r="A156">
        <v>9</v>
      </c>
      <c r="B156" t="s">
        <v>527</v>
      </c>
      <c r="C156">
        <v>17229</v>
      </c>
      <c r="D156" t="s">
        <v>225</v>
      </c>
      <c r="E156" t="s">
        <v>24</v>
      </c>
      <c r="F156" t="s">
        <v>24</v>
      </c>
      <c r="G156" t="s">
        <v>124</v>
      </c>
      <c r="H156">
        <v>50000</v>
      </c>
      <c r="J156">
        <v>0.05</v>
      </c>
      <c r="M156" t="s">
        <v>528</v>
      </c>
      <c r="N156" t="s">
        <v>24</v>
      </c>
      <c r="O156" t="s">
        <v>24</v>
      </c>
      <c r="P156" t="s">
        <v>24</v>
      </c>
      <c r="Q156" t="s">
        <v>529</v>
      </c>
      <c r="R156" t="s">
        <v>530</v>
      </c>
    </row>
    <row r="157" spans="1:18" x14ac:dyDescent="0.2">
      <c r="A157">
        <v>9</v>
      </c>
      <c r="B157" t="s">
        <v>531</v>
      </c>
      <c r="C157">
        <v>2205</v>
      </c>
      <c r="D157" t="s">
        <v>23</v>
      </c>
      <c r="E157" t="s">
        <v>24</v>
      </c>
      <c r="F157" t="s">
        <v>24</v>
      </c>
      <c r="G157" t="s">
        <v>124</v>
      </c>
      <c r="H157">
        <v>3.2</v>
      </c>
      <c r="J157">
        <v>0.15</v>
      </c>
      <c r="L157">
        <v>0.03</v>
      </c>
      <c r="M157" t="s">
        <v>532</v>
      </c>
      <c r="N157" t="s">
        <v>24</v>
      </c>
      <c r="O157" t="s">
        <v>24</v>
      </c>
      <c r="P157" t="s">
        <v>24</v>
      </c>
      <c r="Q157" t="s">
        <v>24</v>
      </c>
      <c r="R157" t="s">
        <v>533</v>
      </c>
    </row>
    <row r="158" spans="1:18" x14ac:dyDescent="0.2">
      <c r="A158">
        <v>9</v>
      </c>
      <c r="B158" t="s">
        <v>534</v>
      </c>
      <c r="C158">
        <v>2423</v>
      </c>
      <c r="D158" t="s">
        <v>23</v>
      </c>
      <c r="E158" t="s">
        <v>24</v>
      </c>
      <c r="F158" t="s">
        <v>24</v>
      </c>
      <c r="G158" t="s">
        <v>124</v>
      </c>
      <c r="J158">
        <v>0.01</v>
      </c>
      <c r="L158">
        <v>0.03</v>
      </c>
      <c r="M158" t="s">
        <v>24</v>
      </c>
      <c r="N158" t="s">
        <v>24</v>
      </c>
      <c r="O158" t="s">
        <v>24</v>
      </c>
      <c r="P158" t="s">
        <v>24</v>
      </c>
      <c r="Q158" t="s">
        <v>24</v>
      </c>
      <c r="R158" t="s">
        <v>26</v>
      </c>
    </row>
    <row r="159" spans="1:18" x14ac:dyDescent="0.2">
      <c r="A159">
        <v>9</v>
      </c>
      <c r="B159" t="s">
        <v>535</v>
      </c>
      <c r="C159">
        <v>434900</v>
      </c>
      <c r="D159" t="s">
        <v>31</v>
      </c>
      <c r="E159" t="s">
        <v>24</v>
      </c>
      <c r="F159" t="s">
        <v>24</v>
      </c>
      <c r="G159" t="s">
        <v>124</v>
      </c>
      <c r="H159">
        <v>220.2</v>
      </c>
      <c r="J159">
        <v>0.33</v>
      </c>
      <c r="K159">
        <v>13.48</v>
      </c>
      <c r="M159" t="s">
        <v>536</v>
      </c>
      <c r="N159" t="s">
        <v>24</v>
      </c>
      <c r="O159" t="s">
        <v>522</v>
      </c>
      <c r="P159" t="s">
        <v>24</v>
      </c>
      <c r="Q159" t="s">
        <v>24</v>
      </c>
      <c r="R159" t="s">
        <v>537</v>
      </c>
    </row>
    <row r="160" spans="1:18" x14ac:dyDescent="0.2">
      <c r="A160">
        <v>10</v>
      </c>
      <c r="B160" t="s">
        <v>538</v>
      </c>
      <c r="C160">
        <v>59101</v>
      </c>
      <c r="D160" t="s">
        <v>144</v>
      </c>
      <c r="E160" t="s">
        <v>24</v>
      </c>
      <c r="F160" t="s">
        <v>24</v>
      </c>
      <c r="G160" t="s">
        <v>24</v>
      </c>
      <c r="H160">
        <v>5000</v>
      </c>
      <c r="J160">
        <v>0.01</v>
      </c>
      <c r="M160" t="s">
        <v>539</v>
      </c>
      <c r="N160" t="s">
        <v>24</v>
      </c>
      <c r="O160" t="s">
        <v>24</v>
      </c>
      <c r="P160" t="s">
        <v>24</v>
      </c>
      <c r="Q160" t="s">
        <v>24</v>
      </c>
      <c r="R160" t="s">
        <v>540</v>
      </c>
    </row>
    <row r="161" spans="1:18" x14ac:dyDescent="0.2">
      <c r="A161">
        <v>10</v>
      </c>
      <c r="B161" t="s">
        <v>541</v>
      </c>
      <c r="C161">
        <v>59157</v>
      </c>
      <c r="D161" t="s">
        <v>144</v>
      </c>
      <c r="E161" t="s">
        <v>24</v>
      </c>
      <c r="F161" t="s">
        <v>24</v>
      </c>
      <c r="G161" t="s">
        <v>24</v>
      </c>
      <c r="J161">
        <v>0.01</v>
      </c>
      <c r="M161" t="s">
        <v>24</v>
      </c>
      <c r="N161" t="s">
        <v>542</v>
      </c>
      <c r="O161" t="s">
        <v>24</v>
      </c>
      <c r="P161" t="s">
        <v>24</v>
      </c>
      <c r="Q161" t="s">
        <v>24</v>
      </c>
      <c r="R161" t="s">
        <v>543</v>
      </c>
    </row>
    <row r="162" spans="1:18" x14ac:dyDescent="0.2">
      <c r="A162">
        <v>10</v>
      </c>
      <c r="B162" t="s">
        <v>544</v>
      </c>
      <c r="C162">
        <v>2519</v>
      </c>
      <c r="D162" t="s">
        <v>23</v>
      </c>
      <c r="E162" t="s">
        <v>24</v>
      </c>
      <c r="F162" t="s">
        <v>24</v>
      </c>
      <c r="G162" t="s">
        <v>95</v>
      </c>
      <c r="J162">
        <v>0.02</v>
      </c>
      <c r="L162">
        <v>0.05</v>
      </c>
      <c r="M162" t="s">
        <v>24</v>
      </c>
      <c r="N162" t="s">
        <v>24</v>
      </c>
      <c r="O162" t="s">
        <v>24</v>
      </c>
      <c r="P162" t="s">
        <v>24</v>
      </c>
      <c r="Q162" t="s">
        <v>24</v>
      </c>
      <c r="R162" t="s">
        <v>26</v>
      </c>
    </row>
    <row r="163" spans="1:18" x14ac:dyDescent="0.2">
      <c r="A163">
        <v>10</v>
      </c>
      <c r="B163" t="s">
        <v>545</v>
      </c>
      <c r="C163">
        <v>31000</v>
      </c>
      <c r="D163" t="s">
        <v>436</v>
      </c>
      <c r="E163" t="s">
        <v>24</v>
      </c>
      <c r="F163" t="s">
        <v>24</v>
      </c>
      <c r="G163" t="s">
        <v>24</v>
      </c>
      <c r="H163">
        <v>5000</v>
      </c>
      <c r="I163">
        <v>210000</v>
      </c>
      <c r="M163" t="s">
        <v>546</v>
      </c>
      <c r="N163" t="s">
        <v>24</v>
      </c>
      <c r="O163" t="s">
        <v>24</v>
      </c>
      <c r="P163" t="s">
        <v>24</v>
      </c>
      <c r="Q163" t="s">
        <v>24</v>
      </c>
      <c r="R163" t="s">
        <v>454</v>
      </c>
    </row>
    <row r="164" spans="1:18" x14ac:dyDescent="0.2">
      <c r="A164">
        <v>10</v>
      </c>
      <c r="B164" t="s">
        <v>547</v>
      </c>
      <c r="C164">
        <v>1610</v>
      </c>
      <c r="D164" t="s">
        <v>65</v>
      </c>
      <c r="E164" t="s">
        <v>24</v>
      </c>
      <c r="F164" t="s">
        <v>548</v>
      </c>
      <c r="G164" t="s">
        <v>549</v>
      </c>
      <c r="J164">
        <v>0.17499999999999999</v>
      </c>
      <c r="M164" t="s">
        <v>24</v>
      </c>
      <c r="N164" t="s">
        <v>24</v>
      </c>
      <c r="O164" t="s">
        <v>550</v>
      </c>
      <c r="P164" t="s">
        <v>24</v>
      </c>
      <c r="Q164" t="s">
        <v>24</v>
      </c>
      <c r="R164" t="s">
        <v>551</v>
      </c>
    </row>
    <row r="165" spans="1:18" x14ac:dyDescent="0.2">
      <c r="A165">
        <v>10</v>
      </c>
      <c r="B165" t="s">
        <v>552</v>
      </c>
      <c r="C165">
        <v>5570</v>
      </c>
      <c r="D165" t="s">
        <v>65</v>
      </c>
      <c r="E165" t="s">
        <v>24</v>
      </c>
      <c r="F165" t="s">
        <v>553</v>
      </c>
      <c r="G165" t="s">
        <v>549</v>
      </c>
      <c r="I165">
        <v>15000</v>
      </c>
      <c r="J165">
        <v>0.17499999999999999</v>
      </c>
      <c r="M165" t="s">
        <v>24</v>
      </c>
      <c r="N165" t="s">
        <v>554</v>
      </c>
      <c r="O165" t="s">
        <v>103</v>
      </c>
      <c r="P165" t="s">
        <v>555</v>
      </c>
      <c r="Q165" t="s">
        <v>556</v>
      </c>
      <c r="R165" t="s">
        <v>557</v>
      </c>
    </row>
    <row r="166" spans="1:18" x14ac:dyDescent="0.2">
      <c r="A166">
        <v>10</v>
      </c>
      <c r="B166" t="s">
        <v>558</v>
      </c>
      <c r="C166">
        <v>150</v>
      </c>
      <c r="D166" t="s">
        <v>23</v>
      </c>
      <c r="E166" t="s">
        <v>24</v>
      </c>
      <c r="F166" t="s">
        <v>24</v>
      </c>
      <c r="G166" t="s">
        <v>559</v>
      </c>
      <c r="J166">
        <v>0.01</v>
      </c>
      <c r="L166">
        <v>0.04</v>
      </c>
      <c r="M166" t="s">
        <v>24</v>
      </c>
      <c r="N166" t="s">
        <v>24</v>
      </c>
      <c r="O166" t="s">
        <v>24</v>
      </c>
      <c r="P166" t="s">
        <v>24</v>
      </c>
      <c r="Q166" t="s">
        <v>24</v>
      </c>
      <c r="R166" t="s">
        <v>26</v>
      </c>
    </row>
    <row r="167" spans="1:18" x14ac:dyDescent="0.2">
      <c r="A167">
        <v>10</v>
      </c>
      <c r="B167" t="s">
        <v>560</v>
      </c>
      <c r="C167">
        <v>1416</v>
      </c>
      <c r="D167" t="s">
        <v>23</v>
      </c>
      <c r="E167" t="s">
        <v>24</v>
      </c>
      <c r="F167" t="s">
        <v>24</v>
      </c>
      <c r="G167" t="s">
        <v>141</v>
      </c>
      <c r="J167">
        <v>0.02</v>
      </c>
      <c r="L167">
        <v>0.02</v>
      </c>
      <c r="M167" t="s">
        <v>24</v>
      </c>
      <c r="N167" t="s">
        <v>24</v>
      </c>
      <c r="O167" t="s">
        <v>24</v>
      </c>
      <c r="P167" t="s">
        <v>24</v>
      </c>
      <c r="Q167" t="s">
        <v>24</v>
      </c>
      <c r="R167" t="s">
        <v>26</v>
      </c>
    </row>
    <row r="168" spans="1:18" x14ac:dyDescent="0.2">
      <c r="A168">
        <v>10</v>
      </c>
      <c r="B168" t="s">
        <v>561</v>
      </c>
      <c r="C168">
        <v>59027</v>
      </c>
      <c r="D168" t="s">
        <v>144</v>
      </c>
      <c r="E168" t="s">
        <v>24</v>
      </c>
      <c r="F168" t="s">
        <v>24</v>
      </c>
      <c r="G168" t="s">
        <v>24</v>
      </c>
      <c r="J168">
        <v>0.01</v>
      </c>
      <c r="M168" t="s">
        <v>24</v>
      </c>
      <c r="N168" t="s">
        <v>24</v>
      </c>
      <c r="O168" t="s">
        <v>24</v>
      </c>
      <c r="P168" t="s">
        <v>24</v>
      </c>
      <c r="Q168" t="s">
        <v>24</v>
      </c>
      <c r="R168" t="s">
        <v>562</v>
      </c>
    </row>
    <row r="169" spans="1:18" x14ac:dyDescent="0.2">
      <c r="A169">
        <v>10</v>
      </c>
      <c r="B169" t="s">
        <v>563</v>
      </c>
      <c r="C169">
        <v>31174</v>
      </c>
      <c r="D169" t="s">
        <v>436</v>
      </c>
      <c r="E169" t="s">
        <v>24</v>
      </c>
      <c r="F169" t="s">
        <v>24</v>
      </c>
      <c r="G169" t="s">
        <v>24</v>
      </c>
      <c r="M169" t="s">
        <v>564</v>
      </c>
      <c r="N169" t="s">
        <v>24</v>
      </c>
      <c r="O169" t="s">
        <v>24</v>
      </c>
      <c r="P169" t="s">
        <v>24</v>
      </c>
      <c r="Q169" t="s">
        <v>24</v>
      </c>
      <c r="R169" t="s">
        <v>565</v>
      </c>
    </row>
    <row r="170" spans="1:18" x14ac:dyDescent="0.2">
      <c r="A170">
        <v>10</v>
      </c>
      <c r="B170" t="s">
        <v>566</v>
      </c>
      <c r="C170">
        <v>59361</v>
      </c>
      <c r="D170" t="s">
        <v>144</v>
      </c>
      <c r="E170" t="s">
        <v>24</v>
      </c>
      <c r="F170" t="s">
        <v>24</v>
      </c>
      <c r="G170" t="s">
        <v>24</v>
      </c>
      <c r="J170">
        <v>0.01</v>
      </c>
      <c r="M170" t="s">
        <v>24</v>
      </c>
      <c r="N170" t="s">
        <v>24</v>
      </c>
      <c r="O170" t="s">
        <v>24</v>
      </c>
      <c r="P170" t="s">
        <v>24</v>
      </c>
      <c r="Q170" t="s">
        <v>24</v>
      </c>
      <c r="R170" t="s">
        <v>567</v>
      </c>
    </row>
    <row r="171" spans="1:18" x14ac:dyDescent="0.2">
      <c r="A171">
        <v>10</v>
      </c>
      <c r="B171" t="s">
        <v>568</v>
      </c>
      <c r="C171">
        <v>59593</v>
      </c>
      <c r="D171" t="s">
        <v>144</v>
      </c>
      <c r="E171" t="s">
        <v>24</v>
      </c>
      <c r="F171" t="s">
        <v>24</v>
      </c>
      <c r="G171" t="s">
        <v>24</v>
      </c>
      <c r="H171">
        <v>300</v>
      </c>
      <c r="J171">
        <v>0.01</v>
      </c>
      <c r="M171" t="s">
        <v>569</v>
      </c>
      <c r="N171" t="s">
        <v>24</v>
      </c>
      <c r="O171" t="s">
        <v>24</v>
      </c>
      <c r="P171" t="s">
        <v>24</v>
      </c>
      <c r="Q171" t="s">
        <v>24</v>
      </c>
      <c r="R171" t="s">
        <v>570</v>
      </c>
    </row>
    <row r="172" spans="1:18" x14ac:dyDescent="0.2">
      <c r="A172">
        <v>10</v>
      </c>
      <c r="B172" t="s">
        <v>571</v>
      </c>
      <c r="C172">
        <v>291100</v>
      </c>
      <c r="D172" t="s">
        <v>31</v>
      </c>
      <c r="E172" t="s">
        <v>24</v>
      </c>
      <c r="F172" t="s">
        <v>24</v>
      </c>
      <c r="G172" t="s">
        <v>95</v>
      </c>
      <c r="H172">
        <v>1</v>
      </c>
      <c r="J172">
        <v>0.48</v>
      </c>
      <c r="K172">
        <v>0.11</v>
      </c>
      <c r="M172" t="s">
        <v>88</v>
      </c>
      <c r="N172" t="s">
        <v>24</v>
      </c>
      <c r="O172" t="s">
        <v>34</v>
      </c>
      <c r="P172" t="s">
        <v>24</v>
      </c>
      <c r="Q172" t="s">
        <v>24</v>
      </c>
      <c r="R172" t="s">
        <v>24</v>
      </c>
    </row>
    <row r="173" spans="1:18" x14ac:dyDescent="0.2">
      <c r="A173">
        <v>10</v>
      </c>
      <c r="B173" t="s">
        <v>572</v>
      </c>
      <c r="C173">
        <v>10</v>
      </c>
      <c r="D173" t="s">
        <v>23</v>
      </c>
      <c r="E173" t="s">
        <v>24</v>
      </c>
      <c r="F173" t="s">
        <v>24</v>
      </c>
      <c r="G173" t="s">
        <v>573</v>
      </c>
      <c r="J173">
        <v>0.04</v>
      </c>
      <c r="L173">
        <v>0.04</v>
      </c>
      <c r="M173" t="s">
        <v>24</v>
      </c>
      <c r="N173" t="s">
        <v>24</v>
      </c>
      <c r="O173" t="s">
        <v>24</v>
      </c>
      <c r="P173" t="s">
        <v>24</v>
      </c>
      <c r="Q173" t="s">
        <v>24</v>
      </c>
      <c r="R173" t="s">
        <v>26</v>
      </c>
    </row>
    <row r="174" spans="1:18" x14ac:dyDescent="0.2">
      <c r="A174">
        <v>10</v>
      </c>
      <c r="B174" t="s">
        <v>574</v>
      </c>
      <c r="C174">
        <v>31066</v>
      </c>
      <c r="D174" t="s">
        <v>436</v>
      </c>
      <c r="E174" t="s">
        <v>24</v>
      </c>
      <c r="F174" t="s">
        <v>24</v>
      </c>
      <c r="G174" t="s">
        <v>24</v>
      </c>
      <c r="M174" t="s">
        <v>575</v>
      </c>
      <c r="N174" t="s">
        <v>24</v>
      </c>
      <c r="O174" t="s">
        <v>24</v>
      </c>
      <c r="P174" t="s">
        <v>24</v>
      </c>
      <c r="Q174" t="s">
        <v>24</v>
      </c>
      <c r="R174" t="s">
        <v>576</v>
      </c>
    </row>
    <row r="175" spans="1:18" x14ac:dyDescent="0.2">
      <c r="A175">
        <v>10</v>
      </c>
      <c r="B175" t="s">
        <v>577</v>
      </c>
      <c r="C175">
        <v>4100</v>
      </c>
      <c r="D175" t="s">
        <v>65</v>
      </c>
      <c r="E175" t="s">
        <v>578</v>
      </c>
      <c r="F175" t="s">
        <v>579</v>
      </c>
      <c r="G175" t="s">
        <v>549</v>
      </c>
      <c r="H175">
        <v>240</v>
      </c>
      <c r="I175">
        <v>5000</v>
      </c>
      <c r="J175">
        <v>0.13</v>
      </c>
      <c r="M175" t="s">
        <v>580</v>
      </c>
      <c r="N175" t="s">
        <v>581</v>
      </c>
      <c r="O175" t="s">
        <v>582</v>
      </c>
      <c r="P175" t="s">
        <v>583</v>
      </c>
      <c r="Q175" t="s">
        <v>24</v>
      </c>
      <c r="R175" t="s">
        <v>584</v>
      </c>
    </row>
    <row r="176" spans="1:18" x14ac:dyDescent="0.2">
      <c r="A176">
        <v>10</v>
      </c>
      <c r="B176" t="s">
        <v>585</v>
      </c>
      <c r="C176">
        <v>404300</v>
      </c>
      <c r="D176" t="s">
        <v>31</v>
      </c>
      <c r="E176" t="s">
        <v>24</v>
      </c>
      <c r="F176" t="s">
        <v>24</v>
      </c>
      <c r="G176" t="s">
        <v>24</v>
      </c>
      <c r="H176">
        <v>0.1</v>
      </c>
      <c r="J176">
        <v>0.23</v>
      </c>
      <c r="K176">
        <v>0.39</v>
      </c>
      <c r="M176" t="s">
        <v>33</v>
      </c>
      <c r="N176" t="s">
        <v>24</v>
      </c>
      <c r="O176" t="s">
        <v>34</v>
      </c>
      <c r="P176" t="s">
        <v>24</v>
      </c>
      <c r="Q176" t="s">
        <v>24</v>
      </c>
      <c r="R176" t="s">
        <v>24</v>
      </c>
    </row>
    <row r="177" spans="1:18" x14ac:dyDescent="0.2">
      <c r="A177">
        <v>10</v>
      </c>
      <c r="B177" t="s">
        <v>586</v>
      </c>
      <c r="C177">
        <v>4610</v>
      </c>
      <c r="D177" t="s">
        <v>65</v>
      </c>
      <c r="E177" t="s">
        <v>587</v>
      </c>
      <c r="F177" t="s">
        <v>588</v>
      </c>
      <c r="G177" t="s">
        <v>549</v>
      </c>
      <c r="H177">
        <v>26750</v>
      </c>
      <c r="I177">
        <v>2000</v>
      </c>
      <c r="J177">
        <v>0.14000000000000001</v>
      </c>
      <c r="M177" t="s">
        <v>589</v>
      </c>
      <c r="N177" t="s">
        <v>24</v>
      </c>
      <c r="O177" t="s">
        <v>208</v>
      </c>
      <c r="P177" t="s">
        <v>590</v>
      </c>
      <c r="Q177" t="s">
        <v>591</v>
      </c>
      <c r="R177" t="s">
        <v>592</v>
      </c>
    </row>
    <row r="178" spans="1:18" x14ac:dyDescent="0.2">
      <c r="A178">
        <v>10</v>
      </c>
      <c r="B178" t="s">
        <v>593</v>
      </c>
      <c r="C178">
        <v>433500</v>
      </c>
      <c r="D178" t="s">
        <v>31</v>
      </c>
      <c r="E178" t="s">
        <v>24</v>
      </c>
      <c r="F178" t="s">
        <v>24</v>
      </c>
      <c r="G178" t="s">
        <v>594</v>
      </c>
      <c r="H178">
        <v>0.1</v>
      </c>
      <c r="J178">
        <v>0.28000000000000003</v>
      </c>
      <c r="K178">
        <v>0.53</v>
      </c>
      <c r="M178" t="s">
        <v>33</v>
      </c>
      <c r="N178" t="s">
        <v>24</v>
      </c>
      <c r="O178" t="s">
        <v>34</v>
      </c>
      <c r="P178" t="s">
        <v>24</v>
      </c>
      <c r="Q178" t="s">
        <v>24</v>
      </c>
      <c r="R178" t="s">
        <v>24</v>
      </c>
    </row>
    <row r="179" spans="1:18" x14ac:dyDescent="0.2">
      <c r="A179">
        <v>11</v>
      </c>
      <c r="B179" t="s">
        <v>595</v>
      </c>
      <c r="C179">
        <v>3130</v>
      </c>
      <c r="D179" t="s">
        <v>65</v>
      </c>
      <c r="E179" t="s">
        <v>24</v>
      </c>
      <c r="F179" t="s">
        <v>596</v>
      </c>
      <c r="G179" t="s">
        <v>549</v>
      </c>
      <c r="H179">
        <v>34900</v>
      </c>
      <c r="I179">
        <v>89316.666666666672</v>
      </c>
      <c r="J179">
        <v>0.22</v>
      </c>
      <c r="M179" t="s">
        <v>597</v>
      </c>
      <c r="N179" t="s">
        <v>598</v>
      </c>
      <c r="O179" t="s">
        <v>485</v>
      </c>
      <c r="P179" t="s">
        <v>599</v>
      </c>
      <c r="Q179" t="s">
        <v>600</v>
      </c>
      <c r="R179" t="s">
        <v>601</v>
      </c>
    </row>
    <row r="180" spans="1:18" x14ac:dyDescent="0.2">
      <c r="A180">
        <v>11</v>
      </c>
      <c r="B180" t="s">
        <v>558</v>
      </c>
      <c r="C180">
        <v>150</v>
      </c>
      <c r="D180" t="s">
        <v>23</v>
      </c>
      <c r="E180" t="s">
        <v>24</v>
      </c>
      <c r="F180" t="s">
        <v>24</v>
      </c>
      <c r="G180" t="s">
        <v>602</v>
      </c>
      <c r="J180">
        <v>0.01</v>
      </c>
      <c r="L180">
        <v>0.04</v>
      </c>
      <c r="M180" t="s">
        <v>24</v>
      </c>
      <c r="N180" t="s">
        <v>24</v>
      </c>
      <c r="O180" t="s">
        <v>24</v>
      </c>
      <c r="P180" t="s">
        <v>24</v>
      </c>
      <c r="Q180" t="s">
        <v>24</v>
      </c>
      <c r="R180" t="s">
        <v>26</v>
      </c>
    </row>
    <row r="181" spans="1:18" x14ac:dyDescent="0.2">
      <c r="A181">
        <v>11</v>
      </c>
      <c r="B181" t="s">
        <v>603</v>
      </c>
      <c r="C181">
        <v>5140</v>
      </c>
      <c r="D181" t="s">
        <v>65</v>
      </c>
      <c r="E181" t="s">
        <v>24</v>
      </c>
      <c r="F181" t="s">
        <v>604</v>
      </c>
      <c r="G181" t="s">
        <v>549</v>
      </c>
      <c r="J181">
        <v>0.18</v>
      </c>
      <c r="M181" t="s">
        <v>24</v>
      </c>
      <c r="N181" t="s">
        <v>24</v>
      </c>
      <c r="O181" t="s">
        <v>208</v>
      </c>
      <c r="P181" t="s">
        <v>24</v>
      </c>
      <c r="Q181" t="s">
        <v>605</v>
      </c>
      <c r="R181" t="s">
        <v>606</v>
      </c>
    </row>
    <row r="182" spans="1:18" x14ac:dyDescent="0.2">
      <c r="A182">
        <v>11</v>
      </c>
      <c r="B182" t="s">
        <v>607</v>
      </c>
      <c r="C182">
        <v>3080</v>
      </c>
      <c r="D182" t="s">
        <v>65</v>
      </c>
      <c r="E182" t="s">
        <v>24</v>
      </c>
      <c r="F182" t="s">
        <v>608</v>
      </c>
      <c r="G182" t="s">
        <v>609</v>
      </c>
      <c r="I182">
        <v>22000</v>
      </c>
      <c r="J182">
        <v>0.2</v>
      </c>
      <c r="M182" t="s">
        <v>610</v>
      </c>
      <c r="N182" t="s">
        <v>24</v>
      </c>
      <c r="O182" t="s">
        <v>68</v>
      </c>
      <c r="P182" t="s">
        <v>24</v>
      </c>
      <c r="Q182" t="s">
        <v>24</v>
      </c>
      <c r="R182" t="s">
        <v>611</v>
      </c>
    </row>
    <row r="183" spans="1:18" x14ac:dyDescent="0.2">
      <c r="A183">
        <v>11</v>
      </c>
      <c r="B183" t="s">
        <v>612</v>
      </c>
      <c r="C183">
        <v>4070</v>
      </c>
      <c r="D183" t="s">
        <v>65</v>
      </c>
      <c r="E183" t="s">
        <v>24</v>
      </c>
      <c r="F183" t="s">
        <v>613</v>
      </c>
      <c r="G183" t="s">
        <v>549</v>
      </c>
      <c r="H183">
        <v>19950</v>
      </c>
      <c r="I183">
        <v>4500</v>
      </c>
      <c r="J183">
        <v>0.14000000000000001</v>
      </c>
      <c r="M183" t="s">
        <v>614</v>
      </c>
      <c r="N183" t="s">
        <v>24</v>
      </c>
      <c r="O183" t="s">
        <v>208</v>
      </c>
      <c r="P183" t="s">
        <v>615</v>
      </c>
      <c r="Q183" t="s">
        <v>616</v>
      </c>
      <c r="R183" t="s">
        <v>617</v>
      </c>
    </row>
    <row r="184" spans="1:18" x14ac:dyDescent="0.2">
      <c r="A184">
        <v>11</v>
      </c>
      <c r="B184" t="s">
        <v>618</v>
      </c>
      <c r="C184">
        <v>2669</v>
      </c>
      <c r="D184" t="s">
        <v>23</v>
      </c>
      <c r="E184" t="s">
        <v>24</v>
      </c>
      <c r="F184" t="s">
        <v>24</v>
      </c>
      <c r="G184" t="s">
        <v>619</v>
      </c>
      <c r="J184">
        <v>0.01</v>
      </c>
      <c r="L184">
        <v>0.02</v>
      </c>
      <c r="M184" t="s">
        <v>24</v>
      </c>
      <c r="N184" t="s">
        <v>24</v>
      </c>
      <c r="O184" t="s">
        <v>24</v>
      </c>
      <c r="P184" t="s">
        <v>24</v>
      </c>
      <c r="Q184" t="s">
        <v>24</v>
      </c>
      <c r="R184" t="s">
        <v>26</v>
      </c>
    </row>
    <row r="185" spans="1:18" x14ac:dyDescent="0.2">
      <c r="A185">
        <v>12</v>
      </c>
      <c r="B185" t="s">
        <v>620</v>
      </c>
      <c r="C185">
        <v>18419</v>
      </c>
      <c r="D185" t="s">
        <v>277</v>
      </c>
      <c r="E185" t="s">
        <v>24</v>
      </c>
      <c r="F185" t="s">
        <v>24</v>
      </c>
      <c r="G185" t="s">
        <v>24</v>
      </c>
      <c r="J185">
        <v>0.01</v>
      </c>
      <c r="M185" t="s">
        <v>278</v>
      </c>
      <c r="N185" t="s">
        <v>24</v>
      </c>
      <c r="O185" t="s">
        <v>24</v>
      </c>
      <c r="P185" t="s">
        <v>24</v>
      </c>
      <c r="Q185" t="s">
        <v>621</v>
      </c>
      <c r="R185" t="s">
        <v>622</v>
      </c>
    </row>
    <row r="186" spans="1:18" x14ac:dyDescent="0.2">
      <c r="A186">
        <v>12</v>
      </c>
      <c r="B186" t="s">
        <v>623</v>
      </c>
      <c r="C186">
        <v>18422</v>
      </c>
      <c r="D186" t="s">
        <v>277</v>
      </c>
      <c r="E186" t="s">
        <v>24</v>
      </c>
      <c r="F186" t="s">
        <v>24</v>
      </c>
      <c r="G186" t="s">
        <v>24</v>
      </c>
      <c r="J186">
        <v>0.01</v>
      </c>
      <c r="M186" t="s">
        <v>624</v>
      </c>
      <c r="N186" t="s">
        <v>24</v>
      </c>
      <c r="O186" t="s">
        <v>24</v>
      </c>
      <c r="P186" t="s">
        <v>24</v>
      </c>
      <c r="Q186" t="s">
        <v>24</v>
      </c>
      <c r="R186" t="s">
        <v>625</v>
      </c>
    </row>
    <row r="187" spans="1:18" x14ac:dyDescent="0.2">
      <c r="A187">
        <v>12</v>
      </c>
      <c r="B187" t="s">
        <v>626</v>
      </c>
      <c r="C187">
        <v>110100</v>
      </c>
      <c r="D187" t="s">
        <v>31</v>
      </c>
      <c r="E187" t="s">
        <v>24</v>
      </c>
      <c r="F187" t="s">
        <v>24</v>
      </c>
      <c r="G187" t="s">
        <v>169</v>
      </c>
      <c r="H187">
        <v>0.1</v>
      </c>
      <c r="J187">
        <v>0.26</v>
      </c>
      <c r="K187">
        <v>0.49</v>
      </c>
      <c r="M187" t="s">
        <v>33</v>
      </c>
      <c r="N187" t="s">
        <v>24</v>
      </c>
      <c r="O187" t="s">
        <v>34</v>
      </c>
      <c r="P187" t="s">
        <v>24</v>
      </c>
      <c r="Q187" t="s">
        <v>24</v>
      </c>
      <c r="R187" t="s">
        <v>24</v>
      </c>
    </row>
    <row r="188" spans="1:18" x14ac:dyDescent="0.2">
      <c r="A188">
        <v>12</v>
      </c>
      <c r="B188" t="s">
        <v>627</v>
      </c>
      <c r="C188">
        <v>696</v>
      </c>
      <c r="D188" t="s">
        <v>23</v>
      </c>
      <c r="E188" t="s">
        <v>24</v>
      </c>
      <c r="F188" t="s">
        <v>24</v>
      </c>
      <c r="G188" t="s">
        <v>628</v>
      </c>
      <c r="J188">
        <v>0.02</v>
      </c>
      <c r="L188">
        <v>0.01</v>
      </c>
      <c r="M188" t="s">
        <v>24</v>
      </c>
      <c r="N188" t="s">
        <v>24</v>
      </c>
      <c r="O188" t="s">
        <v>24</v>
      </c>
      <c r="P188" t="s">
        <v>24</v>
      </c>
      <c r="Q188" t="s">
        <v>24</v>
      </c>
      <c r="R188" t="s">
        <v>26</v>
      </c>
    </row>
    <row r="189" spans="1:18" x14ac:dyDescent="0.2">
      <c r="A189">
        <v>12</v>
      </c>
      <c r="B189" t="s">
        <v>629</v>
      </c>
      <c r="C189">
        <v>5640</v>
      </c>
      <c r="D189" t="s">
        <v>65</v>
      </c>
      <c r="E189" t="s">
        <v>24</v>
      </c>
      <c r="F189" t="s">
        <v>630</v>
      </c>
      <c r="G189" t="s">
        <v>549</v>
      </c>
      <c r="H189">
        <v>5000</v>
      </c>
      <c r="I189">
        <v>80000</v>
      </c>
      <c r="J189">
        <v>0.16</v>
      </c>
      <c r="M189" t="s">
        <v>24</v>
      </c>
      <c r="N189" t="s">
        <v>24</v>
      </c>
      <c r="O189" t="s">
        <v>103</v>
      </c>
      <c r="P189" t="s">
        <v>631</v>
      </c>
      <c r="Q189" t="s">
        <v>632</v>
      </c>
      <c r="R189" t="s">
        <v>633</v>
      </c>
    </row>
    <row r="190" spans="1:18" x14ac:dyDescent="0.2">
      <c r="A190">
        <v>12</v>
      </c>
      <c r="B190" t="s">
        <v>634</v>
      </c>
      <c r="C190">
        <v>176100</v>
      </c>
      <c r="D190" t="s">
        <v>31</v>
      </c>
      <c r="E190" t="s">
        <v>24</v>
      </c>
      <c r="F190" t="s">
        <v>24</v>
      </c>
      <c r="G190" t="s">
        <v>169</v>
      </c>
      <c r="H190">
        <v>2</v>
      </c>
      <c r="J190">
        <v>0.13</v>
      </c>
      <c r="M190" t="s">
        <v>195</v>
      </c>
      <c r="N190" t="s">
        <v>24</v>
      </c>
      <c r="O190" t="s">
        <v>196</v>
      </c>
      <c r="P190" t="s">
        <v>24</v>
      </c>
      <c r="Q190" t="s">
        <v>24</v>
      </c>
      <c r="R190" t="s">
        <v>24</v>
      </c>
    </row>
    <row r="191" spans="1:18" x14ac:dyDescent="0.2">
      <c r="A191">
        <v>12</v>
      </c>
      <c r="B191" t="s">
        <v>635</v>
      </c>
      <c r="C191">
        <v>18295</v>
      </c>
      <c r="D191" t="s">
        <v>277</v>
      </c>
      <c r="E191" t="s">
        <v>24</v>
      </c>
      <c r="F191" t="s">
        <v>24</v>
      </c>
      <c r="G191" t="s">
        <v>24</v>
      </c>
      <c r="J191">
        <v>0.01</v>
      </c>
      <c r="M191" t="s">
        <v>636</v>
      </c>
      <c r="N191" t="s">
        <v>24</v>
      </c>
      <c r="O191" t="s">
        <v>24</v>
      </c>
      <c r="P191" t="s">
        <v>24</v>
      </c>
      <c r="Q191" t="s">
        <v>637</v>
      </c>
      <c r="R191" t="s">
        <v>638</v>
      </c>
    </row>
    <row r="192" spans="1:18" x14ac:dyDescent="0.2">
      <c r="A192">
        <v>12</v>
      </c>
      <c r="B192" t="s">
        <v>639</v>
      </c>
      <c r="C192">
        <v>18301</v>
      </c>
      <c r="D192" t="s">
        <v>277</v>
      </c>
      <c r="E192" t="s">
        <v>24</v>
      </c>
      <c r="F192" t="s">
        <v>24</v>
      </c>
      <c r="G192" t="s">
        <v>24</v>
      </c>
      <c r="J192">
        <v>0.01</v>
      </c>
      <c r="M192" t="s">
        <v>640</v>
      </c>
      <c r="N192" t="s">
        <v>24</v>
      </c>
      <c r="O192" t="s">
        <v>24</v>
      </c>
      <c r="P192" t="s">
        <v>24</v>
      </c>
      <c r="Q192" t="s">
        <v>641</v>
      </c>
      <c r="R192" t="s">
        <v>642</v>
      </c>
    </row>
    <row r="193" spans="1:18" x14ac:dyDescent="0.2">
      <c r="A193">
        <v>12</v>
      </c>
      <c r="B193" t="s">
        <v>643</v>
      </c>
      <c r="C193">
        <v>3370</v>
      </c>
      <c r="D193" t="s">
        <v>65</v>
      </c>
      <c r="E193" t="s">
        <v>24</v>
      </c>
      <c r="F193" t="s">
        <v>644</v>
      </c>
      <c r="G193" t="s">
        <v>645</v>
      </c>
      <c r="I193">
        <v>21000</v>
      </c>
      <c r="J193">
        <v>0.17</v>
      </c>
      <c r="M193" t="s">
        <v>646</v>
      </c>
      <c r="N193" t="s">
        <v>24</v>
      </c>
      <c r="O193" t="s">
        <v>68</v>
      </c>
      <c r="P193" t="s">
        <v>24</v>
      </c>
      <c r="Q193" t="s">
        <v>647</v>
      </c>
      <c r="R193" t="s">
        <v>648</v>
      </c>
    </row>
    <row r="194" spans="1:18" x14ac:dyDescent="0.2">
      <c r="A194">
        <v>12</v>
      </c>
      <c r="B194" t="s">
        <v>649</v>
      </c>
      <c r="C194">
        <v>59343</v>
      </c>
      <c r="D194" t="s">
        <v>144</v>
      </c>
      <c r="E194" t="s">
        <v>24</v>
      </c>
      <c r="F194" t="s">
        <v>24</v>
      </c>
      <c r="G194" t="s">
        <v>174</v>
      </c>
      <c r="H194">
        <v>100</v>
      </c>
      <c r="J194">
        <v>0.01</v>
      </c>
      <c r="M194" t="s">
        <v>650</v>
      </c>
      <c r="N194" t="s">
        <v>24</v>
      </c>
      <c r="O194" t="s">
        <v>24</v>
      </c>
      <c r="P194" t="s">
        <v>24</v>
      </c>
      <c r="Q194" t="s">
        <v>651</v>
      </c>
      <c r="R194" t="s">
        <v>652</v>
      </c>
    </row>
    <row r="195" spans="1:18" x14ac:dyDescent="0.2">
      <c r="A195">
        <v>12</v>
      </c>
      <c r="B195" t="s">
        <v>653</v>
      </c>
      <c r="C195">
        <v>3560</v>
      </c>
      <c r="D195" t="s">
        <v>65</v>
      </c>
      <c r="E195" t="s">
        <v>24</v>
      </c>
      <c r="F195" t="s">
        <v>654</v>
      </c>
      <c r="G195" t="s">
        <v>655</v>
      </c>
      <c r="I195">
        <v>20000</v>
      </c>
      <c r="J195">
        <v>0.15</v>
      </c>
      <c r="M195" t="s">
        <v>24</v>
      </c>
      <c r="N195" t="s">
        <v>656</v>
      </c>
      <c r="O195" t="s">
        <v>120</v>
      </c>
      <c r="P195" t="s">
        <v>657</v>
      </c>
      <c r="Q195" t="s">
        <v>24</v>
      </c>
      <c r="R195" t="s">
        <v>658</v>
      </c>
    </row>
    <row r="196" spans="1:18" x14ac:dyDescent="0.2">
      <c r="A196">
        <v>12</v>
      </c>
      <c r="B196" t="s">
        <v>659</v>
      </c>
      <c r="C196">
        <v>59645</v>
      </c>
      <c r="D196" t="s">
        <v>144</v>
      </c>
      <c r="E196" t="s">
        <v>24</v>
      </c>
      <c r="F196" t="s">
        <v>24</v>
      </c>
      <c r="G196" t="s">
        <v>24</v>
      </c>
      <c r="H196">
        <v>200</v>
      </c>
      <c r="J196">
        <v>0.01</v>
      </c>
      <c r="M196" t="s">
        <v>660</v>
      </c>
      <c r="N196" t="s">
        <v>24</v>
      </c>
      <c r="O196" t="s">
        <v>24</v>
      </c>
      <c r="P196" t="s">
        <v>24</v>
      </c>
      <c r="Q196" t="s">
        <v>651</v>
      </c>
      <c r="R196" t="s">
        <v>661</v>
      </c>
    </row>
    <row r="197" spans="1:18" x14ac:dyDescent="0.2">
      <c r="A197">
        <v>12</v>
      </c>
      <c r="B197" t="s">
        <v>662</v>
      </c>
      <c r="C197">
        <v>1890</v>
      </c>
      <c r="D197" t="s">
        <v>23</v>
      </c>
      <c r="E197" t="s">
        <v>24</v>
      </c>
      <c r="F197" t="s">
        <v>24</v>
      </c>
      <c r="G197" t="s">
        <v>174</v>
      </c>
      <c r="J197">
        <v>7.0000000000000007E-2</v>
      </c>
      <c r="M197" t="s">
        <v>24</v>
      </c>
      <c r="N197" t="s">
        <v>24</v>
      </c>
      <c r="O197" t="s">
        <v>24</v>
      </c>
      <c r="P197" t="s">
        <v>24</v>
      </c>
      <c r="Q197" t="s">
        <v>24</v>
      </c>
      <c r="R197" t="s">
        <v>26</v>
      </c>
    </row>
    <row r="198" spans="1:18" x14ac:dyDescent="0.2">
      <c r="A198">
        <v>12</v>
      </c>
      <c r="B198" t="s">
        <v>663</v>
      </c>
      <c r="C198">
        <v>2061</v>
      </c>
      <c r="D198" t="s">
        <v>23</v>
      </c>
      <c r="E198" t="s">
        <v>24</v>
      </c>
      <c r="F198" t="s">
        <v>24</v>
      </c>
      <c r="G198" t="s">
        <v>664</v>
      </c>
      <c r="J198">
        <v>0</v>
      </c>
      <c r="L198">
        <v>0.03</v>
      </c>
      <c r="M198" t="s">
        <v>24</v>
      </c>
      <c r="N198" t="s">
        <v>24</v>
      </c>
      <c r="O198" t="s">
        <v>24</v>
      </c>
      <c r="P198" t="s">
        <v>24</v>
      </c>
      <c r="Q198" t="s">
        <v>24</v>
      </c>
      <c r="R198" t="s">
        <v>26</v>
      </c>
    </row>
    <row r="199" spans="1:18" x14ac:dyDescent="0.2">
      <c r="A199">
        <v>12</v>
      </c>
      <c r="B199" t="s">
        <v>665</v>
      </c>
      <c r="C199">
        <v>59437</v>
      </c>
      <c r="D199" t="s">
        <v>144</v>
      </c>
      <c r="E199" t="s">
        <v>24</v>
      </c>
      <c r="F199" t="s">
        <v>24</v>
      </c>
      <c r="G199" t="s">
        <v>24</v>
      </c>
      <c r="H199">
        <v>300</v>
      </c>
      <c r="J199">
        <v>0.01</v>
      </c>
      <c r="M199" t="s">
        <v>666</v>
      </c>
      <c r="N199" t="s">
        <v>24</v>
      </c>
      <c r="O199" t="s">
        <v>24</v>
      </c>
      <c r="P199" t="s">
        <v>24</v>
      </c>
      <c r="Q199" t="s">
        <v>24</v>
      </c>
      <c r="R199" t="s">
        <v>667</v>
      </c>
    </row>
    <row r="200" spans="1:18" x14ac:dyDescent="0.2">
      <c r="A200">
        <v>12</v>
      </c>
      <c r="B200" t="s">
        <v>668</v>
      </c>
      <c r="C200">
        <v>2000</v>
      </c>
      <c r="D200" t="s">
        <v>23</v>
      </c>
      <c r="E200" t="s">
        <v>24</v>
      </c>
      <c r="F200" t="s">
        <v>24</v>
      </c>
      <c r="G200" t="s">
        <v>669</v>
      </c>
      <c r="J200">
        <v>0.01</v>
      </c>
      <c r="L200">
        <v>0.03</v>
      </c>
      <c r="M200" t="s">
        <v>24</v>
      </c>
      <c r="N200" t="s">
        <v>24</v>
      </c>
      <c r="O200" t="s">
        <v>24</v>
      </c>
      <c r="P200" t="s">
        <v>24</v>
      </c>
      <c r="Q200" t="s">
        <v>24</v>
      </c>
      <c r="R200" t="s">
        <v>26</v>
      </c>
    </row>
    <row r="201" spans="1:18" x14ac:dyDescent="0.2">
      <c r="A201">
        <v>12</v>
      </c>
      <c r="B201" t="s">
        <v>670</v>
      </c>
      <c r="C201">
        <v>431400</v>
      </c>
      <c r="D201" t="s">
        <v>31</v>
      </c>
      <c r="E201" t="s">
        <v>24</v>
      </c>
      <c r="F201" t="s">
        <v>24</v>
      </c>
      <c r="G201" t="s">
        <v>174</v>
      </c>
      <c r="H201">
        <v>1</v>
      </c>
      <c r="J201">
        <v>0.33</v>
      </c>
      <c r="K201">
        <v>6.77</v>
      </c>
      <c r="M201" t="s">
        <v>88</v>
      </c>
      <c r="N201" t="s">
        <v>24</v>
      </c>
      <c r="O201" t="s">
        <v>34</v>
      </c>
      <c r="P201" t="s">
        <v>24</v>
      </c>
      <c r="Q201" t="s">
        <v>24</v>
      </c>
      <c r="R201" t="s">
        <v>24</v>
      </c>
    </row>
    <row r="202" spans="1:18" x14ac:dyDescent="0.2">
      <c r="A202">
        <v>12</v>
      </c>
      <c r="B202" t="s">
        <v>671</v>
      </c>
      <c r="C202">
        <v>3360</v>
      </c>
      <c r="D202" t="s">
        <v>65</v>
      </c>
      <c r="E202" t="s">
        <v>24</v>
      </c>
      <c r="F202" t="s">
        <v>672</v>
      </c>
      <c r="G202" t="s">
        <v>645</v>
      </c>
      <c r="H202">
        <v>1410</v>
      </c>
      <c r="I202">
        <v>6312600</v>
      </c>
      <c r="J202">
        <v>0.27</v>
      </c>
      <c r="M202" t="s">
        <v>673</v>
      </c>
      <c r="N202" t="s">
        <v>24</v>
      </c>
      <c r="O202" t="s">
        <v>208</v>
      </c>
      <c r="P202" t="s">
        <v>674</v>
      </c>
      <c r="Q202" t="s">
        <v>24</v>
      </c>
      <c r="R202" t="s">
        <v>675</v>
      </c>
    </row>
    <row r="203" spans="1:18" x14ac:dyDescent="0.2">
      <c r="A203">
        <v>13</v>
      </c>
      <c r="B203" t="s">
        <v>676</v>
      </c>
      <c r="C203">
        <v>29300</v>
      </c>
      <c r="D203" t="s">
        <v>31</v>
      </c>
      <c r="E203" t="s">
        <v>24</v>
      </c>
      <c r="F203" t="s">
        <v>24</v>
      </c>
      <c r="G203" t="s">
        <v>24</v>
      </c>
      <c r="H203">
        <v>400</v>
      </c>
      <c r="J203">
        <v>2.1</v>
      </c>
      <c r="K203">
        <v>197.45</v>
      </c>
      <c r="M203" t="s">
        <v>241</v>
      </c>
      <c r="N203" t="s">
        <v>24</v>
      </c>
      <c r="O203" t="s">
        <v>522</v>
      </c>
      <c r="P203" t="s">
        <v>24</v>
      </c>
      <c r="Q203" t="s">
        <v>24</v>
      </c>
      <c r="R203" t="s">
        <v>24</v>
      </c>
    </row>
    <row r="204" spans="1:18" x14ac:dyDescent="0.2">
      <c r="A204">
        <v>13</v>
      </c>
      <c r="B204" t="s">
        <v>677</v>
      </c>
      <c r="C204">
        <v>31051</v>
      </c>
      <c r="D204" t="s">
        <v>436</v>
      </c>
      <c r="E204" t="s">
        <v>24</v>
      </c>
      <c r="F204" t="s">
        <v>24</v>
      </c>
      <c r="G204" t="s">
        <v>24</v>
      </c>
      <c r="H204">
        <v>2567</v>
      </c>
      <c r="I204">
        <v>210000</v>
      </c>
      <c r="M204" t="s">
        <v>678</v>
      </c>
      <c r="N204" t="s">
        <v>24</v>
      </c>
      <c r="O204" t="s">
        <v>24</v>
      </c>
      <c r="P204" t="s">
        <v>24</v>
      </c>
      <c r="Q204" t="s">
        <v>24</v>
      </c>
      <c r="R204" t="s">
        <v>679</v>
      </c>
    </row>
    <row r="205" spans="1:18" x14ac:dyDescent="0.2">
      <c r="A205">
        <v>13</v>
      </c>
      <c r="B205" t="s">
        <v>680</v>
      </c>
      <c r="C205">
        <v>59200</v>
      </c>
      <c r="D205" t="s">
        <v>31</v>
      </c>
      <c r="E205" t="s">
        <v>24</v>
      </c>
      <c r="F205" t="s">
        <v>24</v>
      </c>
      <c r="G205" t="s">
        <v>24</v>
      </c>
      <c r="H205">
        <v>400</v>
      </c>
      <c r="J205">
        <v>2.2999999999999998</v>
      </c>
      <c r="K205">
        <v>82.78</v>
      </c>
      <c r="M205" t="s">
        <v>241</v>
      </c>
      <c r="N205" t="s">
        <v>24</v>
      </c>
      <c r="O205" t="s">
        <v>522</v>
      </c>
      <c r="P205" t="s">
        <v>24</v>
      </c>
      <c r="Q205" t="s">
        <v>24</v>
      </c>
      <c r="R205" t="s">
        <v>24</v>
      </c>
    </row>
    <row r="206" spans="1:18" x14ac:dyDescent="0.2">
      <c r="A206">
        <v>13</v>
      </c>
      <c r="B206" t="s">
        <v>681</v>
      </c>
      <c r="C206">
        <v>5580</v>
      </c>
      <c r="D206" t="s">
        <v>65</v>
      </c>
      <c r="E206" t="s">
        <v>24</v>
      </c>
      <c r="F206" t="s">
        <v>682</v>
      </c>
      <c r="G206" t="s">
        <v>549</v>
      </c>
      <c r="H206">
        <v>18100</v>
      </c>
      <c r="I206">
        <v>40000</v>
      </c>
      <c r="J206">
        <v>0.17</v>
      </c>
      <c r="M206" t="s">
        <v>683</v>
      </c>
      <c r="N206" t="s">
        <v>24</v>
      </c>
      <c r="O206" t="s">
        <v>103</v>
      </c>
      <c r="P206" t="s">
        <v>24</v>
      </c>
      <c r="Q206" t="s">
        <v>684</v>
      </c>
      <c r="R206" t="s">
        <v>685</v>
      </c>
    </row>
    <row r="207" spans="1:18" x14ac:dyDescent="0.2">
      <c r="A207">
        <v>13</v>
      </c>
      <c r="B207" t="s">
        <v>686</v>
      </c>
      <c r="C207">
        <v>4520</v>
      </c>
      <c r="D207" t="s">
        <v>65</v>
      </c>
      <c r="E207" t="s">
        <v>24</v>
      </c>
      <c r="F207" t="s">
        <v>687</v>
      </c>
      <c r="G207" t="s">
        <v>24</v>
      </c>
      <c r="I207">
        <v>31000</v>
      </c>
      <c r="J207">
        <v>0.14000000000000001</v>
      </c>
      <c r="M207" t="s">
        <v>24</v>
      </c>
      <c r="N207" t="s">
        <v>24</v>
      </c>
      <c r="O207" t="s">
        <v>208</v>
      </c>
      <c r="P207" t="s">
        <v>688</v>
      </c>
      <c r="Q207" t="s">
        <v>24</v>
      </c>
      <c r="R207" t="s">
        <v>689</v>
      </c>
    </row>
    <row r="208" spans="1:18" x14ac:dyDescent="0.2">
      <c r="A208">
        <v>13</v>
      </c>
      <c r="B208" t="s">
        <v>690</v>
      </c>
      <c r="C208">
        <v>31096</v>
      </c>
      <c r="D208" t="s">
        <v>436</v>
      </c>
      <c r="E208" t="s">
        <v>24</v>
      </c>
      <c r="F208" t="s">
        <v>24</v>
      </c>
      <c r="G208" t="s">
        <v>24</v>
      </c>
      <c r="H208">
        <v>782.25</v>
      </c>
      <c r="M208" t="s">
        <v>691</v>
      </c>
      <c r="N208" t="s">
        <v>24</v>
      </c>
      <c r="O208" t="s">
        <v>24</v>
      </c>
      <c r="P208" t="s">
        <v>24</v>
      </c>
      <c r="Q208" t="s">
        <v>24</v>
      </c>
      <c r="R208" t="s">
        <v>692</v>
      </c>
    </row>
    <row r="209" spans="1:18" x14ac:dyDescent="0.2">
      <c r="A209">
        <v>13</v>
      </c>
      <c r="B209" t="s">
        <v>693</v>
      </c>
      <c r="C209">
        <v>5160</v>
      </c>
      <c r="D209" t="s">
        <v>65</v>
      </c>
      <c r="E209" t="s">
        <v>24</v>
      </c>
      <c r="F209" t="s">
        <v>694</v>
      </c>
      <c r="G209" t="s">
        <v>549</v>
      </c>
      <c r="H209">
        <v>280</v>
      </c>
      <c r="I209">
        <v>10527.666666666666</v>
      </c>
      <c r="J209">
        <v>0.17</v>
      </c>
      <c r="M209" t="s">
        <v>695</v>
      </c>
      <c r="N209" t="s">
        <v>696</v>
      </c>
      <c r="O209" t="s">
        <v>208</v>
      </c>
      <c r="P209" t="s">
        <v>697</v>
      </c>
      <c r="Q209" t="s">
        <v>24</v>
      </c>
      <c r="R209" t="s">
        <v>698</v>
      </c>
    </row>
    <row r="210" spans="1:18" x14ac:dyDescent="0.2">
      <c r="A210">
        <v>13</v>
      </c>
      <c r="B210" t="s">
        <v>699</v>
      </c>
      <c r="C210">
        <v>4020</v>
      </c>
      <c r="D210" t="s">
        <v>65</v>
      </c>
      <c r="E210" t="s">
        <v>24</v>
      </c>
      <c r="F210" t="s">
        <v>700</v>
      </c>
      <c r="G210" t="s">
        <v>24</v>
      </c>
      <c r="I210">
        <v>2920</v>
      </c>
      <c r="J210">
        <v>0.16500000000000001</v>
      </c>
      <c r="M210" t="s">
        <v>24</v>
      </c>
      <c r="N210" t="s">
        <v>701</v>
      </c>
      <c r="O210" t="s">
        <v>208</v>
      </c>
      <c r="P210" t="s">
        <v>702</v>
      </c>
      <c r="Q210" t="s">
        <v>703</v>
      </c>
      <c r="R210" t="s">
        <v>704</v>
      </c>
    </row>
    <row r="211" spans="1:18" x14ac:dyDescent="0.2">
      <c r="A211">
        <v>13</v>
      </c>
      <c r="B211" t="s">
        <v>705</v>
      </c>
      <c r="C211">
        <v>329500</v>
      </c>
      <c r="D211" t="s">
        <v>31</v>
      </c>
      <c r="E211" t="s">
        <v>24</v>
      </c>
      <c r="F211" t="s">
        <v>24</v>
      </c>
      <c r="G211" t="s">
        <v>24</v>
      </c>
      <c r="H211">
        <v>474</v>
      </c>
      <c r="J211">
        <v>7</v>
      </c>
      <c r="K211">
        <v>83.8</v>
      </c>
      <c r="M211" t="s">
        <v>241</v>
      </c>
      <c r="N211" t="s">
        <v>24</v>
      </c>
      <c r="O211" t="s">
        <v>522</v>
      </c>
      <c r="P211" t="s">
        <v>24</v>
      </c>
      <c r="Q211" t="s">
        <v>24</v>
      </c>
      <c r="R211" t="s">
        <v>706</v>
      </c>
    </row>
    <row r="212" spans="1:18" x14ac:dyDescent="0.2">
      <c r="A212">
        <v>13</v>
      </c>
      <c r="B212" t="s">
        <v>707</v>
      </c>
      <c r="C212">
        <v>349900</v>
      </c>
      <c r="D212" t="s">
        <v>31</v>
      </c>
      <c r="E212" t="s">
        <v>24</v>
      </c>
      <c r="F212" t="s">
        <v>24</v>
      </c>
      <c r="G212" t="s">
        <v>24</v>
      </c>
      <c r="H212">
        <v>400</v>
      </c>
      <c r="J212">
        <v>1.8</v>
      </c>
      <c r="K212">
        <v>230.82</v>
      </c>
      <c r="M212" t="s">
        <v>241</v>
      </c>
      <c r="N212" t="s">
        <v>24</v>
      </c>
      <c r="O212" t="s">
        <v>522</v>
      </c>
      <c r="P212" t="s">
        <v>24</v>
      </c>
      <c r="Q212" t="s">
        <v>24</v>
      </c>
      <c r="R212" t="s">
        <v>24</v>
      </c>
    </row>
    <row r="213" spans="1:18" x14ac:dyDescent="0.2">
      <c r="A213">
        <v>13</v>
      </c>
      <c r="B213" t="s">
        <v>708</v>
      </c>
      <c r="C213">
        <v>31093</v>
      </c>
      <c r="D213" t="s">
        <v>436</v>
      </c>
      <c r="E213" t="s">
        <v>24</v>
      </c>
      <c r="F213" t="s">
        <v>24</v>
      </c>
      <c r="G213" t="s">
        <v>24</v>
      </c>
      <c r="H213">
        <v>2000</v>
      </c>
      <c r="I213">
        <v>10000</v>
      </c>
      <c r="M213" t="s">
        <v>709</v>
      </c>
      <c r="N213" t="s">
        <v>24</v>
      </c>
      <c r="O213" t="s">
        <v>24</v>
      </c>
      <c r="P213" t="s">
        <v>24</v>
      </c>
      <c r="Q213" t="s">
        <v>24</v>
      </c>
      <c r="R213" t="s">
        <v>454</v>
      </c>
    </row>
    <row r="214" spans="1:18" x14ac:dyDescent="0.2">
      <c r="A214">
        <v>13</v>
      </c>
      <c r="B214" t="s">
        <v>710</v>
      </c>
      <c r="C214">
        <v>433000</v>
      </c>
      <c r="D214" t="s">
        <v>31</v>
      </c>
      <c r="E214" t="s">
        <v>24</v>
      </c>
      <c r="F214" t="s">
        <v>24</v>
      </c>
      <c r="G214" t="s">
        <v>24</v>
      </c>
      <c r="H214">
        <v>40</v>
      </c>
      <c r="J214">
        <v>24</v>
      </c>
      <c r="K214">
        <v>5.96</v>
      </c>
      <c r="M214" t="s">
        <v>711</v>
      </c>
      <c r="N214" t="s">
        <v>24</v>
      </c>
      <c r="O214" t="s">
        <v>412</v>
      </c>
      <c r="P214" t="s">
        <v>24</v>
      </c>
      <c r="Q214" t="s">
        <v>24</v>
      </c>
      <c r="R214" t="s">
        <v>24</v>
      </c>
    </row>
    <row r="215" spans="1:18" x14ac:dyDescent="0.2">
      <c r="A215">
        <v>14</v>
      </c>
      <c r="B215" t="s">
        <v>712</v>
      </c>
      <c r="C215">
        <v>59146</v>
      </c>
      <c r="D215" t="s">
        <v>144</v>
      </c>
      <c r="E215" t="s">
        <v>24</v>
      </c>
      <c r="F215" t="s">
        <v>24</v>
      </c>
      <c r="G215" t="s">
        <v>713</v>
      </c>
      <c r="H215">
        <v>28</v>
      </c>
      <c r="I215">
        <v>12500</v>
      </c>
      <c r="J215">
        <v>0.15</v>
      </c>
      <c r="M215" t="s">
        <v>714</v>
      </c>
      <c r="N215" t="s">
        <v>24</v>
      </c>
      <c r="O215" t="s">
        <v>24</v>
      </c>
      <c r="P215" t="s">
        <v>24</v>
      </c>
      <c r="Q215" t="s">
        <v>715</v>
      </c>
      <c r="R215" t="s">
        <v>716</v>
      </c>
    </row>
    <row r="216" spans="1:18" x14ac:dyDescent="0.2">
      <c r="A216">
        <v>14</v>
      </c>
      <c r="B216" t="s">
        <v>717</v>
      </c>
      <c r="C216">
        <v>59181</v>
      </c>
      <c r="D216" t="s">
        <v>144</v>
      </c>
      <c r="E216" t="s">
        <v>24</v>
      </c>
      <c r="F216" t="s">
        <v>24</v>
      </c>
      <c r="G216" t="s">
        <v>713</v>
      </c>
      <c r="H216">
        <v>300</v>
      </c>
      <c r="J216">
        <v>0.01</v>
      </c>
      <c r="M216" t="s">
        <v>718</v>
      </c>
      <c r="N216" t="s">
        <v>24</v>
      </c>
      <c r="O216" t="s">
        <v>24</v>
      </c>
      <c r="P216" t="s">
        <v>24</v>
      </c>
      <c r="Q216" t="s">
        <v>24</v>
      </c>
      <c r="R216" t="s">
        <v>719</v>
      </c>
    </row>
    <row r="217" spans="1:18" x14ac:dyDescent="0.2">
      <c r="A217">
        <v>14</v>
      </c>
      <c r="B217" t="s">
        <v>720</v>
      </c>
      <c r="C217">
        <v>4950</v>
      </c>
      <c r="D217" t="s">
        <v>65</v>
      </c>
      <c r="E217" t="s">
        <v>24</v>
      </c>
      <c r="F217" t="s">
        <v>721</v>
      </c>
      <c r="G217" t="s">
        <v>713</v>
      </c>
      <c r="J217">
        <v>0.16500000000000001</v>
      </c>
      <c r="M217" t="s">
        <v>24</v>
      </c>
      <c r="N217" t="s">
        <v>24</v>
      </c>
      <c r="O217" t="s">
        <v>722</v>
      </c>
      <c r="P217" t="s">
        <v>24</v>
      </c>
      <c r="Q217" t="s">
        <v>723</v>
      </c>
      <c r="R217" t="s">
        <v>724</v>
      </c>
    </row>
    <row r="218" spans="1:18" x14ac:dyDescent="0.2">
      <c r="A218">
        <v>14</v>
      </c>
      <c r="B218" t="s">
        <v>725</v>
      </c>
      <c r="C218">
        <v>59910</v>
      </c>
      <c r="D218" t="s">
        <v>144</v>
      </c>
      <c r="E218" t="s">
        <v>24</v>
      </c>
      <c r="F218" t="s">
        <v>24</v>
      </c>
      <c r="G218" t="s">
        <v>713</v>
      </c>
      <c r="M218" t="s">
        <v>24</v>
      </c>
      <c r="N218" t="s">
        <v>24</v>
      </c>
      <c r="O218" t="s">
        <v>24</v>
      </c>
      <c r="P218" t="s">
        <v>24</v>
      </c>
      <c r="Q218" t="s">
        <v>726</v>
      </c>
      <c r="R218" t="s">
        <v>727</v>
      </c>
    </row>
    <row r="219" spans="1:18" x14ac:dyDescent="0.2">
      <c r="A219">
        <v>14</v>
      </c>
      <c r="B219" t="s">
        <v>728</v>
      </c>
      <c r="C219">
        <v>17720</v>
      </c>
      <c r="D219" t="s">
        <v>187</v>
      </c>
      <c r="E219" t="s">
        <v>24</v>
      </c>
      <c r="F219" t="s">
        <v>24</v>
      </c>
      <c r="G219" t="s">
        <v>713</v>
      </c>
      <c r="J219">
        <v>0.02</v>
      </c>
      <c r="M219" t="s">
        <v>729</v>
      </c>
      <c r="N219" t="s">
        <v>24</v>
      </c>
      <c r="O219" t="s">
        <v>24</v>
      </c>
      <c r="P219" t="s">
        <v>24</v>
      </c>
      <c r="Q219" t="s">
        <v>730</v>
      </c>
      <c r="R219" t="s">
        <v>731</v>
      </c>
    </row>
    <row r="220" spans="1:18" x14ac:dyDescent="0.2">
      <c r="A220">
        <v>14</v>
      </c>
      <c r="B220" t="s">
        <v>732</v>
      </c>
      <c r="C220">
        <v>17650</v>
      </c>
      <c r="D220" t="s">
        <v>187</v>
      </c>
      <c r="E220" t="s">
        <v>24</v>
      </c>
      <c r="F220" t="s">
        <v>24</v>
      </c>
      <c r="G220" t="s">
        <v>713</v>
      </c>
      <c r="J220">
        <v>0.03</v>
      </c>
      <c r="M220" t="s">
        <v>733</v>
      </c>
      <c r="N220" t="s">
        <v>24</v>
      </c>
      <c r="O220" t="s">
        <v>24</v>
      </c>
      <c r="P220" t="s">
        <v>24</v>
      </c>
      <c r="Q220" t="s">
        <v>734</v>
      </c>
      <c r="R220" t="s">
        <v>735</v>
      </c>
    </row>
    <row r="221" spans="1:18" x14ac:dyDescent="0.2">
      <c r="A221">
        <v>14</v>
      </c>
      <c r="B221" t="s">
        <v>736</v>
      </c>
      <c r="C221">
        <v>5690</v>
      </c>
      <c r="D221" t="s">
        <v>65</v>
      </c>
      <c r="E221" t="s">
        <v>24</v>
      </c>
      <c r="F221" t="s">
        <v>737</v>
      </c>
      <c r="G221" t="s">
        <v>738</v>
      </c>
      <c r="J221">
        <v>0.16</v>
      </c>
      <c r="M221" t="s">
        <v>24</v>
      </c>
      <c r="N221" t="s">
        <v>24</v>
      </c>
      <c r="O221" t="s">
        <v>103</v>
      </c>
      <c r="P221" t="s">
        <v>739</v>
      </c>
      <c r="Q221" t="s">
        <v>740</v>
      </c>
      <c r="R221" t="s">
        <v>741</v>
      </c>
    </row>
    <row r="222" spans="1:18" x14ac:dyDescent="0.2">
      <c r="A222">
        <v>14</v>
      </c>
      <c r="B222" t="s">
        <v>742</v>
      </c>
      <c r="C222">
        <v>5670</v>
      </c>
      <c r="D222" t="s">
        <v>65</v>
      </c>
      <c r="E222" t="s">
        <v>24</v>
      </c>
      <c r="F222" t="s">
        <v>743</v>
      </c>
      <c r="G222" t="s">
        <v>744</v>
      </c>
      <c r="I222">
        <v>30000</v>
      </c>
      <c r="J222">
        <v>0.17</v>
      </c>
      <c r="M222" t="s">
        <v>24</v>
      </c>
      <c r="N222" t="s">
        <v>24</v>
      </c>
      <c r="O222" t="s">
        <v>208</v>
      </c>
      <c r="P222" t="s">
        <v>24</v>
      </c>
      <c r="Q222" t="s">
        <v>745</v>
      </c>
      <c r="R222" t="s">
        <v>746</v>
      </c>
    </row>
    <row r="223" spans="1:18" x14ac:dyDescent="0.2">
      <c r="A223">
        <v>14</v>
      </c>
      <c r="B223" t="s">
        <v>747</v>
      </c>
      <c r="C223">
        <v>59580</v>
      </c>
      <c r="D223" t="s">
        <v>144</v>
      </c>
      <c r="E223" t="s">
        <v>748</v>
      </c>
      <c r="F223" t="s">
        <v>24</v>
      </c>
      <c r="G223" t="s">
        <v>713</v>
      </c>
      <c r="J223">
        <v>0.01</v>
      </c>
      <c r="M223" t="s">
        <v>24</v>
      </c>
      <c r="N223" t="s">
        <v>24</v>
      </c>
      <c r="O223" t="s">
        <v>24</v>
      </c>
      <c r="P223" t="s">
        <v>24</v>
      </c>
      <c r="Q223" t="s">
        <v>24</v>
      </c>
      <c r="R223" t="s">
        <v>749</v>
      </c>
    </row>
    <row r="224" spans="1:18" x14ac:dyDescent="0.2">
      <c r="A224">
        <v>14</v>
      </c>
      <c r="B224" t="s">
        <v>750</v>
      </c>
      <c r="C224">
        <v>31249</v>
      </c>
      <c r="D224" t="s">
        <v>436</v>
      </c>
      <c r="E224" t="s">
        <v>24</v>
      </c>
      <c r="F224" t="s">
        <v>24</v>
      </c>
      <c r="G224" t="s">
        <v>713</v>
      </c>
      <c r="H224">
        <v>1300</v>
      </c>
      <c r="I224">
        <v>10000</v>
      </c>
      <c r="M224" t="s">
        <v>437</v>
      </c>
      <c r="N224" t="s">
        <v>24</v>
      </c>
      <c r="O224" t="s">
        <v>24</v>
      </c>
      <c r="P224" t="s">
        <v>24</v>
      </c>
      <c r="Q224" t="s">
        <v>24</v>
      </c>
      <c r="R224" t="s">
        <v>751</v>
      </c>
    </row>
    <row r="225" spans="1:18" x14ac:dyDescent="0.2">
      <c r="A225">
        <v>14</v>
      </c>
      <c r="B225" t="s">
        <v>752</v>
      </c>
      <c r="C225">
        <v>31178</v>
      </c>
      <c r="D225" t="s">
        <v>436</v>
      </c>
      <c r="E225" t="s">
        <v>24</v>
      </c>
      <c r="F225" t="s">
        <v>24</v>
      </c>
      <c r="G225" t="s">
        <v>713</v>
      </c>
      <c r="H225">
        <v>2000</v>
      </c>
      <c r="I225">
        <v>60000</v>
      </c>
      <c r="M225" t="s">
        <v>437</v>
      </c>
      <c r="N225" t="s">
        <v>24</v>
      </c>
      <c r="O225" t="s">
        <v>24</v>
      </c>
      <c r="P225" t="s">
        <v>24</v>
      </c>
      <c r="Q225" t="s">
        <v>24</v>
      </c>
      <c r="R225" t="s">
        <v>454</v>
      </c>
    </row>
    <row r="226" spans="1:18" x14ac:dyDescent="0.2">
      <c r="A226">
        <v>14</v>
      </c>
      <c r="B226" t="s">
        <v>753</v>
      </c>
      <c r="C226">
        <v>31187</v>
      </c>
      <c r="D226" t="s">
        <v>436</v>
      </c>
      <c r="E226" t="s">
        <v>24</v>
      </c>
      <c r="F226" t="s">
        <v>24</v>
      </c>
      <c r="G226" t="s">
        <v>713</v>
      </c>
      <c r="H226">
        <v>2000</v>
      </c>
      <c r="I226">
        <v>10000</v>
      </c>
      <c r="M226" t="s">
        <v>440</v>
      </c>
      <c r="N226" t="s">
        <v>24</v>
      </c>
      <c r="O226" t="s">
        <v>24</v>
      </c>
      <c r="P226" t="s">
        <v>24</v>
      </c>
      <c r="Q226" t="s">
        <v>24</v>
      </c>
      <c r="R226" t="s">
        <v>454</v>
      </c>
    </row>
    <row r="227" spans="1:18" x14ac:dyDescent="0.2">
      <c r="A227">
        <v>14</v>
      </c>
      <c r="B227" t="s">
        <v>754</v>
      </c>
      <c r="C227">
        <v>17661</v>
      </c>
      <c r="D227" t="s">
        <v>187</v>
      </c>
      <c r="E227" t="s">
        <v>755</v>
      </c>
      <c r="F227" t="s">
        <v>24</v>
      </c>
      <c r="G227" t="s">
        <v>713</v>
      </c>
      <c r="H227">
        <v>174.65</v>
      </c>
      <c r="J227">
        <v>0.02</v>
      </c>
      <c r="M227" t="s">
        <v>756</v>
      </c>
      <c r="N227" t="s">
        <v>24</v>
      </c>
      <c r="O227" t="s">
        <v>24</v>
      </c>
      <c r="P227" t="s">
        <v>24</v>
      </c>
      <c r="Q227" t="s">
        <v>757</v>
      </c>
      <c r="R227" t="s">
        <v>758</v>
      </c>
    </row>
    <row r="228" spans="1:18" x14ac:dyDescent="0.2">
      <c r="A228">
        <v>14</v>
      </c>
      <c r="B228" t="s">
        <v>759</v>
      </c>
      <c r="C228">
        <v>31111</v>
      </c>
      <c r="D228" t="s">
        <v>436</v>
      </c>
      <c r="E228" t="s">
        <v>24</v>
      </c>
      <c r="F228" t="s">
        <v>24</v>
      </c>
      <c r="G228" t="s">
        <v>713</v>
      </c>
      <c r="H228">
        <v>287</v>
      </c>
      <c r="M228" t="s">
        <v>440</v>
      </c>
      <c r="N228" t="s">
        <v>24</v>
      </c>
      <c r="O228" t="s">
        <v>24</v>
      </c>
      <c r="P228" t="s">
        <v>24</v>
      </c>
      <c r="Q228" t="s">
        <v>24</v>
      </c>
      <c r="R228" t="s">
        <v>760</v>
      </c>
    </row>
    <row r="229" spans="1:18" x14ac:dyDescent="0.2">
      <c r="A229">
        <v>14</v>
      </c>
      <c r="B229" t="s">
        <v>761</v>
      </c>
      <c r="C229">
        <v>327200</v>
      </c>
      <c r="D229" t="s">
        <v>31</v>
      </c>
      <c r="E229" t="s">
        <v>24</v>
      </c>
      <c r="F229" t="s">
        <v>24</v>
      </c>
      <c r="G229" t="s">
        <v>762</v>
      </c>
      <c r="H229">
        <v>2</v>
      </c>
      <c r="J229">
        <v>0.16</v>
      </c>
      <c r="K229">
        <v>0.89</v>
      </c>
      <c r="M229" t="s">
        <v>195</v>
      </c>
      <c r="N229" t="s">
        <v>24</v>
      </c>
      <c r="O229" t="s">
        <v>196</v>
      </c>
      <c r="P229" t="s">
        <v>24</v>
      </c>
      <c r="Q229" t="s">
        <v>24</v>
      </c>
      <c r="R229" t="s">
        <v>24</v>
      </c>
    </row>
    <row r="230" spans="1:18" x14ac:dyDescent="0.2">
      <c r="A230">
        <v>14</v>
      </c>
      <c r="B230" t="s">
        <v>763</v>
      </c>
      <c r="C230">
        <v>17774</v>
      </c>
      <c r="D230" t="s">
        <v>187</v>
      </c>
      <c r="E230" t="s">
        <v>24</v>
      </c>
      <c r="F230" t="s">
        <v>24</v>
      </c>
      <c r="G230" t="s">
        <v>713</v>
      </c>
      <c r="J230">
        <v>0.03</v>
      </c>
      <c r="M230" t="s">
        <v>729</v>
      </c>
      <c r="N230" t="s">
        <v>24</v>
      </c>
      <c r="O230" t="s">
        <v>24</v>
      </c>
      <c r="P230" t="s">
        <v>24</v>
      </c>
      <c r="Q230" t="s">
        <v>764</v>
      </c>
      <c r="R230" t="s">
        <v>765</v>
      </c>
    </row>
    <row r="231" spans="1:18" x14ac:dyDescent="0.2">
      <c r="A231">
        <v>14</v>
      </c>
      <c r="B231" t="s">
        <v>766</v>
      </c>
      <c r="C231">
        <v>367600</v>
      </c>
      <c r="D231" t="s">
        <v>31</v>
      </c>
      <c r="E231" t="s">
        <v>24</v>
      </c>
      <c r="F231" t="s">
        <v>24</v>
      </c>
      <c r="G231" t="s">
        <v>713</v>
      </c>
      <c r="H231">
        <v>1</v>
      </c>
      <c r="J231">
        <v>0.57999999999999996</v>
      </c>
      <c r="K231">
        <v>2.11</v>
      </c>
      <c r="M231" t="s">
        <v>88</v>
      </c>
      <c r="N231" t="s">
        <v>24</v>
      </c>
      <c r="O231" t="s">
        <v>34</v>
      </c>
      <c r="P231" t="s">
        <v>24</v>
      </c>
      <c r="Q231" t="s">
        <v>24</v>
      </c>
      <c r="R231" t="s">
        <v>24</v>
      </c>
    </row>
    <row r="232" spans="1:18" x14ac:dyDescent="0.2">
      <c r="A232">
        <v>14</v>
      </c>
      <c r="B232" t="s">
        <v>767</v>
      </c>
      <c r="C232">
        <v>4090</v>
      </c>
      <c r="D232" t="s">
        <v>65</v>
      </c>
      <c r="E232" t="s">
        <v>24</v>
      </c>
      <c r="F232" t="s">
        <v>768</v>
      </c>
      <c r="G232" t="s">
        <v>744</v>
      </c>
      <c r="H232">
        <v>660</v>
      </c>
      <c r="I232">
        <v>9633.3333333333339</v>
      </c>
      <c r="J232">
        <v>0.13500000000000001</v>
      </c>
      <c r="M232" t="s">
        <v>769</v>
      </c>
      <c r="N232" t="s">
        <v>770</v>
      </c>
      <c r="O232" t="s">
        <v>208</v>
      </c>
      <c r="P232" t="s">
        <v>771</v>
      </c>
      <c r="Q232" t="s">
        <v>772</v>
      </c>
      <c r="R232" t="s">
        <v>773</v>
      </c>
    </row>
    <row r="233" spans="1:18" x14ac:dyDescent="0.2">
      <c r="A233">
        <v>14</v>
      </c>
      <c r="B233" t="s">
        <v>774</v>
      </c>
      <c r="C233">
        <v>376600</v>
      </c>
      <c r="D233" t="s">
        <v>31</v>
      </c>
      <c r="E233" t="s">
        <v>24</v>
      </c>
      <c r="F233" t="s">
        <v>24</v>
      </c>
      <c r="G233" t="s">
        <v>713</v>
      </c>
      <c r="H233">
        <v>0.67</v>
      </c>
      <c r="J233">
        <v>0.52</v>
      </c>
      <c r="K233">
        <v>1.85</v>
      </c>
      <c r="M233" t="s">
        <v>775</v>
      </c>
      <c r="N233" t="s">
        <v>24</v>
      </c>
      <c r="O233" t="s">
        <v>776</v>
      </c>
      <c r="P233" t="s">
        <v>24</v>
      </c>
      <c r="Q233" t="s">
        <v>24</v>
      </c>
      <c r="R233" t="s">
        <v>452</v>
      </c>
    </row>
    <row r="234" spans="1:18" x14ac:dyDescent="0.2">
      <c r="A234">
        <v>14</v>
      </c>
      <c r="B234" t="s">
        <v>777</v>
      </c>
      <c r="C234">
        <v>17777</v>
      </c>
      <c r="D234" t="s">
        <v>187</v>
      </c>
      <c r="E234" t="s">
        <v>24</v>
      </c>
      <c r="F234" t="s">
        <v>24</v>
      </c>
      <c r="G234" t="s">
        <v>713</v>
      </c>
      <c r="J234">
        <v>0.02</v>
      </c>
      <c r="M234" t="s">
        <v>729</v>
      </c>
      <c r="N234" t="s">
        <v>24</v>
      </c>
      <c r="O234" t="s">
        <v>24</v>
      </c>
      <c r="P234" t="s">
        <v>24</v>
      </c>
      <c r="Q234" t="s">
        <v>24</v>
      </c>
      <c r="R234" t="s">
        <v>778</v>
      </c>
    </row>
    <row r="235" spans="1:18" x14ac:dyDescent="0.2">
      <c r="A235">
        <v>14</v>
      </c>
      <c r="B235" t="s">
        <v>779</v>
      </c>
      <c r="C235">
        <v>59644</v>
      </c>
      <c r="D235" t="s">
        <v>144</v>
      </c>
      <c r="E235" t="s">
        <v>24</v>
      </c>
      <c r="F235" t="s">
        <v>24</v>
      </c>
      <c r="G235" t="s">
        <v>713</v>
      </c>
      <c r="J235">
        <v>0.01</v>
      </c>
      <c r="M235" t="s">
        <v>24</v>
      </c>
      <c r="N235" t="s">
        <v>24</v>
      </c>
      <c r="O235" t="s">
        <v>24</v>
      </c>
      <c r="P235" t="s">
        <v>24</v>
      </c>
      <c r="Q235" t="s">
        <v>24</v>
      </c>
      <c r="R235" t="s">
        <v>780</v>
      </c>
    </row>
    <row r="236" spans="1:18" x14ac:dyDescent="0.2">
      <c r="A236">
        <v>14</v>
      </c>
      <c r="B236" t="s">
        <v>781</v>
      </c>
      <c r="C236">
        <v>29317</v>
      </c>
      <c r="D236" t="s">
        <v>436</v>
      </c>
      <c r="E236" t="s">
        <v>24</v>
      </c>
      <c r="F236" t="s">
        <v>24</v>
      </c>
      <c r="G236" t="s">
        <v>713</v>
      </c>
      <c r="H236">
        <v>2000</v>
      </c>
      <c r="M236" t="s">
        <v>440</v>
      </c>
      <c r="N236" t="s">
        <v>24</v>
      </c>
      <c r="O236" t="s">
        <v>24</v>
      </c>
      <c r="P236" t="s">
        <v>24</v>
      </c>
      <c r="Q236" t="s">
        <v>24</v>
      </c>
      <c r="R236" t="s">
        <v>454</v>
      </c>
    </row>
    <row r="237" spans="1:18" x14ac:dyDescent="0.2">
      <c r="A237">
        <v>15</v>
      </c>
      <c r="B237" t="s">
        <v>782</v>
      </c>
      <c r="C237">
        <v>67600</v>
      </c>
      <c r="D237" t="s">
        <v>31</v>
      </c>
      <c r="E237" t="s">
        <v>24</v>
      </c>
      <c r="F237" t="s">
        <v>24</v>
      </c>
      <c r="G237" t="s">
        <v>713</v>
      </c>
      <c r="H237">
        <v>400</v>
      </c>
      <c r="J237">
        <v>2.4</v>
      </c>
      <c r="K237">
        <v>111.33</v>
      </c>
      <c r="M237" t="s">
        <v>241</v>
      </c>
      <c r="N237" t="s">
        <v>24</v>
      </c>
      <c r="O237" t="s">
        <v>522</v>
      </c>
      <c r="P237" t="s">
        <v>24</v>
      </c>
      <c r="Q237" t="s">
        <v>24</v>
      </c>
      <c r="R237" t="s">
        <v>24</v>
      </c>
    </row>
    <row r="238" spans="1:18" x14ac:dyDescent="0.2">
      <c r="A238">
        <v>15</v>
      </c>
      <c r="B238" t="s">
        <v>783</v>
      </c>
      <c r="C238">
        <v>69100</v>
      </c>
      <c r="D238" t="s">
        <v>31</v>
      </c>
      <c r="E238" t="s">
        <v>24</v>
      </c>
      <c r="F238" t="s">
        <v>24</v>
      </c>
      <c r="G238" t="s">
        <v>713</v>
      </c>
      <c r="H238">
        <v>1</v>
      </c>
      <c r="J238">
        <v>0.74</v>
      </c>
      <c r="K238">
        <v>2.86</v>
      </c>
      <c r="M238" t="s">
        <v>88</v>
      </c>
      <c r="N238" t="s">
        <v>24</v>
      </c>
      <c r="O238" t="s">
        <v>34</v>
      </c>
      <c r="P238" t="s">
        <v>24</v>
      </c>
      <c r="Q238" t="s">
        <v>24</v>
      </c>
      <c r="R238" t="s">
        <v>24</v>
      </c>
    </row>
    <row r="239" spans="1:18" x14ac:dyDescent="0.2">
      <c r="A239">
        <v>15</v>
      </c>
      <c r="B239" t="s">
        <v>784</v>
      </c>
      <c r="C239">
        <v>31205</v>
      </c>
      <c r="D239" t="s">
        <v>436</v>
      </c>
      <c r="E239" t="s">
        <v>24</v>
      </c>
      <c r="F239" t="s">
        <v>24</v>
      </c>
      <c r="G239" t="s">
        <v>713</v>
      </c>
      <c r="H239">
        <v>2000</v>
      </c>
      <c r="I239">
        <v>10000</v>
      </c>
      <c r="M239" t="s">
        <v>437</v>
      </c>
      <c r="N239" t="s">
        <v>24</v>
      </c>
      <c r="O239" t="s">
        <v>24</v>
      </c>
      <c r="P239" t="s">
        <v>24</v>
      </c>
      <c r="Q239" t="s">
        <v>24</v>
      </c>
      <c r="R239" t="s">
        <v>454</v>
      </c>
    </row>
    <row r="240" spans="1:18" x14ac:dyDescent="0.2">
      <c r="A240">
        <v>15</v>
      </c>
      <c r="B240" t="s">
        <v>785</v>
      </c>
      <c r="C240">
        <v>1309</v>
      </c>
      <c r="D240" t="s">
        <v>23</v>
      </c>
      <c r="E240" t="s">
        <v>24</v>
      </c>
      <c r="F240" t="s">
        <v>24</v>
      </c>
      <c r="G240" t="s">
        <v>786</v>
      </c>
      <c r="J240">
        <v>0.1</v>
      </c>
      <c r="L240">
        <v>0.01</v>
      </c>
      <c r="M240" t="s">
        <v>24</v>
      </c>
      <c r="N240" t="s">
        <v>24</v>
      </c>
      <c r="O240" t="s">
        <v>24</v>
      </c>
      <c r="P240" t="s">
        <v>24</v>
      </c>
      <c r="Q240" t="s">
        <v>24</v>
      </c>
      <c r="R240" t="s">
        <v>26</v>
      </c>
    </row>
    <row r="241" spans="1:18" x14ac:dyDescent="0.2">
      <c r="A241">
        <v>15</v>
      </c>
      <c r="B241" t="s">
        <v>787</v>
      </c>
      <c r="C241">
        <v>17651</v>
      </c>
      <c r="D241" t="s">
        <v>187</v>
      </c>
      <c r="E241" t="s">
        <v>24</v>
      </c>
      <c r="F241" t="s">
        <v>24</v>
      </c>
      <c r="G241" t="s">
        <v>713</v>
      </c>
      <c r="J241">
        <v>0.03</v>
      </c>
      <c r="M241" t="s">
        <v>24</v>
      </c>
      <c r="N241" t="s">
        <v>24</v>
      </c>
      <c r="O241" t="s">
        <v>24</v>
      </c>
      <c r="P241" t="s">
        <v>24</v>
      </c>
      <c r="Q241" t="s">
        <v>788</v>
      </c>
      <c r="R241" t="s">
        <v>789</v>
      </c>
    </row>
    <row r="242" spans="1:18" x14ac:dyDescent="0.2">
      <c r="A242">
        <v>15</v>
      </c>
      <c r="B242" t="s">
        <v>790</v>
      </c>
      <c r="C242">
        <v>173900</v>
      </c>
      <c r="D242" t="s">
        <v>31</v>
      </c>
      <c r="E242" t="s">
        <v>24</v>
      </c>
      <c r="F242" t="s">
        <v>24</v>
      </c>
      <c r="G242" t="s">
        <v>713</v>
      </c>
      <c r="H242">
        <v>400</v>
      </c>
      <c r="J242">
        <v>0.12</v>
      </c>
      <c r="K242">
        <v>0.38</v>
      </c>
      <c r="M242" t="s">
        <v>241</v>
      </c>
      <c r="N242" t="s">
        <v>24</v>
      </c>
      <c r="O242" t="s">
        <v>522</v>
      </c>
      <c r="P242" t="s">
        <v>24</v>
      </c>
      <c r="Q242" t="s">
        <v>24</v>
      </c>
      <c r="R242" t="s">
        <v>24</v>
      </c>
    </row>
    <row r="243" spans="1:18" x14ac:dyDescent="0.2">
      <c r="A243">
        <v>15</v>
      </c>
      <c r="B243" t="s">
        <v>791</v>
      </c>
      <c r="C243">
        <v>31040</v>
      </c>
      <c r="D243" t="s">
        <v>436</v>
      </c>
      <c r="E243" t="s">
        <v>24</v>
      </c>
      <c r="F243" t="s">
        <v>24</v>
      </c>
      <c r="G243" t="s">
        <v>713</v>
      </c>
      <c r="H243">
        <v>5000</v>
      </c>
      <c r="I243">
        <v>605000</v>
      </c>
      <c r="M243" t="s">
        <v>546</v>
      </c>
      <c r="N243" t="s">
        <v>792</v>
      </c>
      <c r="O243" t="s">
        <v>24</v>
      </c>
      <c r="P243" t="s">
        <v>24</v>
      </c>
      <c r="Q243" t="s">
        <v>24</v>
      </c>
      <c r="R243" t="s">
        <v>793</v>
      </c>
    </row>
    <row r="244" spans="1:18" x14ac:dyDescent="0.2">
      <c r="A244">
        <v>15</v>
      </c>
      <c r="B244" t="s">
        <v>794</v>
      </c>
      <c r="C244">
        <v>70809</v>
      </c>
      <c r="D244" t="s">
        <v>795</v>
      </c>
      <c r="E244" t="s">
        <v>24</v>
      </c>
      <c r="F244" t="s">
        <v>796</v>
      </c>
      <c r="G244" t="s">
        <v>713</v>
      </c>
      <c r="H244">
        <v>162</v>
      </c>
      <c r="I244">
        <v>6550</v>
      </c>
      <c r="M244" t="s">
        <v>24</v>
      </c>
      <c r="N244" t="s">
        <v>24</v>
      </c>
      <c r="O244" t="s">
        <v>24</v>
      </c>
      <c r="P244" t="s">
        <v>24</v>
      </c>
      <c r="Q244" t="s">
        <v>24</v>
      </c>
      <c r="R244" t="s">
        <v>797</v>
      </c>
    </row>
    <row r="245" spans="1:18" x14ac:dyDescent="0.2">
      <c r="A245">
        <v>15</v>
      </c>
      <c r="B245" t="s">
        <v>798</v>
      </c>
      <c r="C245">
        <v>31191</v>
      </c>
      <c r="D245" t="s">
        <v>436</v>
      </c>
      <c r="E245" t="s">
        <v>24</v>
      </c>
      <c r="F245" t="s">
        <v>24</v>
      </c>
      <c r="G245" t="s">
        <v>713</v>
      </c>
      <c r="M245" t="s">
        <v>799</v>
      </c>
      <c r="N245" t="s">
        <v>24</v>
      </c>
      <c r="O245" t="s">
        <v>24</v>
      </c>
      <c r="P245" t="s">
        <v>24</v>
      </c>
      <c r="Q245" t="s">
        <v>24</v>
      </c>
      <c r="R245" t="s">
        <v>565</v>
      </c>
    </row>
    <row r="246" spans="1:18" x14ac:dyDescent="0.2">
      <c r="A246">
        <v>15</v>
      </c>
      <c r="B246" t="s">
        <v>800</v>
      </c>
      <c r="C246">
        <v>296900</v>
      </c>
      <c r="D246" t="s">
        <v>31</v>
      </c>
      <c r="E246" t="s">
        <v>24</v>
      </c>
      <c r="F246" t="s">
        <v>24</v>
      </c>
      <c r="G246" t="s">
        <v>713</v>
      </c>
      <c r="H246">
        <v>1</v>
      </c>
      <c r="J246">
        <v>0.72</v>
      </c>
      <c r="K246">
        <v>4.88</v>
      </c>
      <c r="M246" t="s">
        <v>88</v>
      </c>
      <c r="N246" t="s">
        <v>24</v>
      </c>
      <c r="O246" t="s">
        <v>34</v>
      </c>
      <c r="P246" t="s">
        <v>24</v>
      </c>
      <c r="Q246" t="s">
        <v>24</v>
      </c>
      <c r="R246" t="s">
        <v>24</v>
      </c>
    </row>
    <row r="247" spans="1:18" x14ac:dyDescent="0.2">
      <c r="A247">
        <v>15</v>
      </c>
      <c r="B247" t="s">
        <v>801</v>
      </c>
      <c r="C247">
        <v>17727</v>
      </c>
      <c r="D247" t="s">
        <v>187</v>
      </c>
      <c r="E247" t="s">
        <v>24</v>
      </c>
      <c r="F247" t="s">
        <v>24</v>
      </c>
      <c r="G247" t="s">
        <v>713</v>
      </c>
      <c r="J247">
        <v>0.01</v>
      </c>
      <c r="M247" t="s">
        <v>802</v>
      </c>
      <c r="N247" t="s">
        <v>24</v>
      </c>
      <c r="O247" t="s">
        <v>24</v>
      </c>
      <c r="P247" t="s">
        <v>24</v>
      </c>
      <c r="Q247" t="s">
        <v>24</v>
      </c>
      <c r="R247" t="s">
        <v>803</v>
      </c>
    </row>
    <row r="248" spans="1:18" x14ac:dyDescent="0.2">
      <c r="A248">
        <v>15</v>
      </c>
      <c r="B248" t="s">
        <v>804</v>
      </c>
      <c r="C248">
        <v>31129</v>
      </c>
      <c r="D248" t="s">
        <v>436</v>
      </c>
      <c r="E248" t="s">
        <v>24</v>
      </c>
      <c r="F248" t="s">
        <v>24</v>
      </c>
      <c r="G248" t="s">
        <v>713</v>
      </c>
      <c r="H248">
        <v>2000</v>
      </c>
      <c r="I248">
        <v>210000</v>
      </c>
      <c r="M248" t="s">
        <v>437</v>
      </c>
      <c r="N248" t="s">
        <v>24</v>
      </c>
      <c r="O248" t="s">
        <v>24</v>
      </c>
      <c r="P248" t="s">
        <v>24</v>
      </c>
      <c r="Q248" t="s">
        <v>24</v>
      </c>
      <c r="R248" t="s">
        <v>438</v>
      </c>
    </row>
    <row r="249" spans="1:18" x14ac:dyDescent="0.2">
      <c r="A249">
        <v>15</v>
      </c>
      <c r="B249" t="s">
        <v>805</v>
      </c>
      <c r="C249">
        <v>424400</v>
      </c>
      <c r="D249" t="s">
        <v>31</v>
      </c>
      <c r="E249" t="s">
        <v>24</v>
      </c>
      <c r="F249" t="s">
        <v>24</v>
      </c>
      <c r="G249" t="s">
        <v>713</v>
      </c>
      <c r="H249">
        <v>0.1</v>
      </c>
      <c r="J249">
        <v>0.28000000000000003</v>
      </c>
      <c r="K249">
        <v>2.62</v>
      </c>
      <c r="M249" t="s">
        <v>33</v>
      </c>
      <c r="N249" t="s">
        <v>24</v>
      </c>
      <c r="O249" t="s">
        <v>34</v>
      </c>
      <c r="P249" t="s">
        <v>24</v>
      </c>
      <c r="Q249" t="s">
        <v>24</v>
      </c>
      <c r="R249" t="s">
        <v>24</v>
      </c>
    </row>
    <row r="250" spans="1:18" x14ac:dyDescent="0.2">
      <c r="A250">
        <v>15</v>
      </c>
      <c r="B250" t="s">
        <v>806</v>
      </c>
      <c r="C250">
        <v>2441</v>
      </c>
      <c r="D250" t="s">
        <v>23</v>
      </c>
      <c r="E250" t="s">
        <v>24</v>
      </c>
      <c r="F250" t="s">
        <v>24</v>
      </c>
      <c r="G250" t="s">
        <v>807</v>
      </c>
      <c r="J250">
        <v>0.01</v>
      </c>
      <c r="L250">
        <v>0.02</v>
      </c>
      <c r="M250" t="s">
        <v>24</v>
      </c>
      <c r="N250" t="s">
        <v>24</v>
      </c>
      <c r="O250" t="s">
        <v>24</v>
      </c>
      <c r="P250" t="s">
        <v>24</v>
      </c>
      <c r="Q250" t="s">
        <v>24</v>
      </c>
      <c r="R250" t="s">
        <v>26</v>
      </c>
    </row>
    <row r="251" spans="1:18" x14ac:dyDescent="0.2">
      <c r="A251">
        <v>15</v>
      </c>
      <c r="B251" t="s">
        <v>808</v>
      </c>
      <c r="C251">
        <v>2450</v>
      </c>
      <c r="D251" t="s">
        <v>23</v>
      </c>
      <c r="E251" t="s">
        <v>24</v>
      </c>
      <c r="F251" t="s">
        <v>24</v>
      </c>
      <c r="G251" t="s">
        <v>809</v>
      </c>
      <c r="J251">
        <v>0.02</v>
      </c>
      <c r="L251">
        <v>0.02</v>
      </c>
      <c r="M251" t="s">
        <v>24</v>
      </c>
      <c r="N251" t="s">
        <v>24</v>
      </c>
      <c r="O251" t="s">
        <v>24</v>
      </c>
      <c r="P251" t="s">
        <v>24</v>
      </c>
      <c r="Q251" t="s">
        <v>24</v>
      </c>
      <c r="R251" t="s">
        <v>26</v>
      </c>
    </row>
    <row r="252" spans="1:18" x14ac:dyDescent="0.2">
      <c r="A252">
        <v>15</v>
      </c>
      <c r="B252" t="s">
        <v>810</v>
      </c>
      <c r="C252">
        <v>17686</v>
      </c>
      <c r="D252" t="s">
        <v>187</v>
      </c>
      <c r="E252" t="s">
        <v>24</v>
      </c>
      <c r="F252" t="s">
        <v>24</v>
      </c>
      <c r="G252" t="s">
        <v>713</v>
      </c>
      <c r="J252">
        <v>0.01</v>
      </c>
      <c r="M252" t="s">
        <v>802</v>
      </c>
      <c r="N252" t="s">
        <v>24</v>
      </c>
      <c r="O252" t="s">
        <v>24</v>
      </c>
      <c r="P252" t="s">
        <v>24</v>
      </c>
      <c r="Q252" t="s">
        <v>24</v>
      </c>
      <c r="R252" t="s">
        <v>811</v>
      </c>
    </row>
    <row r="253" spans="1:18" x14ac:dyDescent="0.2">
      <c r="A253">
        <v>15</v>
      </c>
      <c r="B253" t="s">
        <v>812</v>
      </c>
      <c r="C253">
        <v>29327</v>
      </c>
      <c r="D253" t="s">
        <v>436</v>
      </c>
      <c r="E253" t="s">
        <v>24</v>
      </c>
      <c r="F253" t="s">
        <v>24</v>
      </c>
      <c r="G253" t="s">
        <v>713</v>
      </c>
      <c r="H253">
        <v>2000</v>
      </c>
      <c r="M253" t="s">
        <v>440</v>
      </c>
      <c r="N253" t="s">
        <v>24</v>
      </c>
      <c r="O253" t="s">
        <v>24</v>
      </c>
      <c r="P253" t="s">
        <v>24</v>
      </c>
      <c r="Q253" t="s">
        <v>24</v>
      </c>
      <c r="R253" t="s">
        <v>454</v>
      </c>
    </row>
    <row r="254" spans="1:18" x14ac:dyDescent="0.2">
      <c r="A254">
        <v>16</v>
      </c>
      <c r="B254" t="s">
        <v>813</v>
      </c>
      <c r="C254">
        <v>18010</v>
      </c>
      <c r="D254" t="s">
        <v>277</v>
      </c>
      <c r="E254" t="s">
        <v>24</v>
      </c>
      <c r="F254" t="s">
        <v>24</v>
      </c>
      <c r="G254" t="s">
        <v>713</v>
      </c>
      <c r="J254">
        <v>0.03</v>
      </c>
      <c r="M254" t="s">
        <v>278</v>
      </c>
      <c r="N254" t="s">
        <v>24</v>
      </c>
      <c r="O254" t="s">
        <v>24</v>
      </c>
      <c r="P254" t="s">
        <v>24</v>
      </c>
      <c r="Q254" t="s">
        <v>814</v>
      </c>
      <c r="R254" t="s">
        <v>815</v>
      </c>
    </row>
    <row r="255" spans="1:18" x14ac:dyDescent="0.2">
      <c r="A255">
        <v>16</v>
      </c>
      <c r="B255" t="s">
        <v>816</v>
      </c>
      <c r="C255">
        <v>3230</v>
      </c>
      <c r="D255" t="s">
        <v>65</v>
      </c>
      <c r="E255" t="s">
        <v>24</v>
      </c>
      <c r="F255" t="s">
        <v>817</v>
      </c>
      <c r="G255" t="s">
        <v>713</v>
      </c>
      <c r="H255">
        <v>747</v>
      </c>
      <c r="I255">
        <v>7500</v>
      </c>
      <c r="J255">
        <v>0.27</v>
      </c>
      <c r="M255" t="s">
        <v>24</v>
      </c>
      <c r="N255" t="s">
        <v>818</v>
      </c>
      <c r="O255" t="s">
        <v>208</v>
      </c>
      <c r="P255" t="s">
        <v>819</v>
      </c>
      <c r="Q255" t="s">
        <v>820</v>
      </c>
      <c r="R255" t="s">
        <v>821</v>
      </c>
    </row>
    <row r="256" spans="1:18" x14ac:dyDescent="0.2">
      <c r="A256">
        <v>16</v>
      </c>
      <c r="B256" t="s">
        <v>822</v>
      </c>
      <c r="C256">
        <v>101800</v>
      </c>
      <c r="D256" t="s">
        <v>31</v>
      </c>
      <c r="E256" t="s">
        <v>24</v>
      </c>
      <c r="F256" t="s">
        <v>24</v>
      </c>
      <c r="G256" t="s">
        <v>713</v>
      </c>
      <c r="H256">
        <v>2</v>
      </c>
      <c r="J256">
        <v>0.39</v>
      </c>
      <c r="K256">
        <v>0.01</v>
      </c>
      <c r="M256" t="s">
        <v>195</v>
      </c>
      <c r="N256" t="s">
        <v>24</v>
      </c>
      <c r="O256" t="s">
        <v>412</v>
      </c>
      <c r="P256" t="s">
        <v>24</v>
      </c>
      <c r="Q256" t="s">
        <v>24</v>
      </c>
      <c r="R256" t="s">
        <v>24</v>
      </c>
    </row>
    <row r="257" spans="1:18" x14ac:dyDescent="0.2">
      <c r="A257">
        <v>16</v>
      </c>
      <c r="B257" t="s">
        <v>823</v>
      </c>
      <c r="C257">
        <v>22878</v>
      </c>
      <c r="D257" t="s">
        <v>471</v>
      </c>
      <c r="E257" t="s">
        <v>24</v>
      </c>
      <c r="F257" t="s">
        <v>24</v>
      </c>
      <c r="G257" t="s">
        <v>713</v>
      </c>
      <c r="H257">
        <v>590</v>
      </c>
      <c r="J257">
        <v>0.06</v>
      </c>
      <c r="M257" t="s">
        <v>824</v>
      </c>
      <c r="N257" t="s">
        <v>24</v>
      </c>
      <c r="O257" t="s">
        <v>24</v>
      </c>
      <c r="P257" t="s">
        <v>24</v>
      </c>
      <c r="Q257" t="s">
        <v>24</v>
      </c>
      <c r="R257" t="s">
        <v>825</v>
      </c>
    </row>
    <row r="258" spans="1:18" x14ac:dyDescent="0.2">
      <c r="A258">
        <v>16</v>
      </c>
      <c r="B258" t="s">
        <v>826</v>
      </c>
      <c r="C258">
        <v>128400</v>
      </c>
      <c r="D258" t="s">
        <v>31</v>
      </c>
      <c r="E258" t="s">
        <v>24</v>
      </c>
      <c r="F258" t="s">
        <v>24</v>
      </c>
      <c r="G258" t="s">
        <v>713</v>
      </c>
      <c r="H258">
        <v>0.1</v>
      </c>
      <c r="J258">
        <v>0.09</v>
      </c>
      <c r="K258">
        <v>5.98</v>
      </c>
      <c r="M258" t="s">
        <v>33</v>
      </c>
      <c r="N258" t="s">
        <v>24</v>
      </c>
      <c r="O258" t="s">
        <v>34</v>
      </c>
      <c r="P258" t="s">
        <v>24</v>
      </c>
      <c r="Q258" t="s">
        <v>24</v>
      </c>
      <c r="R258" t="s">
        <v>24</v>
      </c>
    </row>
    <row r="259" spans="1:18" x14ac:dyDescent="0.2">
      <c r="A259">
        <v>16</v>
      </c>
      <c r="B259" t="s">
        <v>827</v>
      </c>
      <c r="C259">
        <v>4870</v>
      </c>
      <c r="D259" t="s">
        <v>65</v>
      </c>
      <c r="E259" t="s">
        <v>24</v>
      </c>
      <c r="F259" t="s">
        <v>828</v>
      </c>
      <c r="G259" t="s">
        <v>713</v>
      </c>
      <c r="J259">
        <v>0.13</v>
      </c>
      <c r="M259" t="s">
        <v>24</v>
      </c>
      <c r="N259" t="s">
        <v>24</v>
      </c>
      <c r="O259" t="s">
        <v>208</v>
      </c>
      <c r="P259" t="s">
        <v>24</v>
      </c>
      <c r="Q259" t="s">
        <v>829</v>
      </c>
      <c r="R259" t="s">
        <v>830</v>
      </c>
    </row>
    <row r="260" spans="1:18" x14ac:dyDescent="0.2">
      <c r="A260">
        <v>16</v>
      </c>
      <c r="B260" t="s">
        <v>831</v>
      </c>
      <c r="C260">
        <v>197900</v>
      </c>
      <c r="D260" t="s">
        <v>31</v>
      </c>
      <c r="E260" t="s">
        <v>24</v>
      </c>
      <c r="F260" t="s">
        <v>24</v>
      </c>
      <c r="G260" t="s">
        <v>713</v>
      </c>
      <c r="H260">
        <v>2</v>
      </c>
      <c r="J260">
        <v>0.11</v>
      </c>
      <c r="K260">
        <v>3.3</v>
      </c>
      <c r="M260" t="s">
        <v>195</v>
      </c>
      <c r="N260" t="s">
        <v>24</v>
      </c>
      <c r="O260" t="s">
        <v>196</v>
      </c>
      <c r="P260" t="s">
        <v>24</v>
      </c>
      <c r="Q260" t="s">
        <v>24</v>
      </c>
      <c r="R260" t="s">
        <v>24</v>
      </c>
    </row>
    <row r="261" spans="1:18" x14ac:dyDescent="0.2">
      <c r="A261">
        <v>16</v>
      </c>
      <c r="B261" t="s">
        <v>832</v>
      </c>
      <c r="C261">
        <v>31240</v>
      </c>
      <c r="D261" t="s">
        <v>436</v>
      </c>
      <c r="E261" t="s">
        <v>24</v>
      </c>
      <c r="F261" t="s">
        <v>24</v>
      </c>
      <c r="G261" t="s">
        <v>713</v>
      </c>
      <c r="H261">
        <v>2000</v>
      </c>
      <c r="I261">
        <v>210000</v>
      </c>
      <c r="M261" t="s">
        <v>437</v>
      </c>
      <c r="N261" t="s">
        <v>24</v>
      </c>
      <c r="O261" t="s">
        <v>24</v>
      </c>
      <c r="P261" t="s">
        <v>24</v>
      </c>
      <c r="Q261" t="s">
        <v>24</v>
      </c>
      <c r="R261" t="s">
        <v>454</v>
      </c>
    </row>
    <row r="262" spans="1:18" x14ac:dyDescent="0.2">
      <c r="A262">
        <v>16</v>
      </c>
      <c r="B262" t="s">
        <v>833</v>
      </c>
      <c r="C262">
        <v>31260</v>
      </c>
      <c r="D262" t="s">
        <v>436</v>
      </c>
      <c r="E262" t="s">
        <v>24</v>
      </c>
      <c r="F262" t="s">
        <v>24</v>
      </c>
      <c r="G262" t="s">
        <v>713</v>
      </c>
      <c r="M262" t="s">
        <v>437</v>
      </c>
      <c r="N262" t="s">
        <v>24</v>
      </c>
      <c r="O262" t="s">
        <v>24</v>
      </c>
      <c r="P262" t="s">
        <v>24</v>
      </c>
      <c r="Q262" t="s">
        <v>24</v>
      </c>
      <c r="R262" t="s">
        <v>834</v>
      </c>
    </row>
    <row r="263" spans="1:18" x14ac:dyDescent="0.2">
      <c r="A263">
        <v>16</v>
      </c>
      <c r="B263" t="s">
        <v>835</v>
      </c>
      <c r="C263">
        <v>31247</v>
      </c>
      <c r="D263" t="s">
        <v>436</v>
      </c>
      <c r="E263" t="s">
        <v>24</v>
      </c>
      <c r="F263" t="s">
        <v>24</v>
      </c>
      <c r="G263" t="s">
        <v>713</v>
      </c>
      <c r="H263">
        <v>781.56666666666672</v>
      </c>
      <c r="I263">
        <v>5022.5</v>
      </c>
      <c r="M263" t="s">
        <v>836</v>
      </c>
      <c r="N263" t="s">
        <v>837</v>
      </c>
      <c r="O263" t="s">
        <v>24</v>
      </c>
      <c r="P263" t="s">
        <v>24</v>
      </c>
      <c r="Q263" t="s">
        <v>24</v>
      </c>
      <c r="R263" t="s">
        <v>838</v>
      </c>
    </row>
    <row r="264" spans="1:18" x14ac:dyDescent="0.2">
      <c r="A264">
        <v>16</v>
      </c>
      <c r="B264" t="s">
        <v>839</v>
      </c>
      <c r="C264">
        <v>22800</v>
      </c>
      <c r="D264" t="s">
        <v>471</v>
      </c>
      <c r="E264" t="s">
        <v>24</v>
      </c>
      <c r="F264" t="s">
        <v>24</v>
      </c>
      <c r="G264" t="s">
        <v>713</v>
      </c>
      <c r="H264">
        <v>321.5</v>
      </c>
      <c r="J264">
        <v>0.05</v>
      </c>
      <c r="M264" t="s">
        <v>840</v>
      </c>
      <c r="N264" t="s">
        <v>24</v>
      </c>
      <c r="O264" t="s">
        <v>24</v>
      </c>
      <c r="P264" t="s">
        <v>24</v>
      </c>
      <c r="Q264" t="s">
        <v>24</v>
      </c>
      <c r="R264" t="s">
        <v>841</v>
      </c>
    </row>
    <row r="265" spans="1:18" x14ac:dyDescent="0.2">
      <c r="A265">
        <v>16</v>
      </c>
      <c r="B265" t="s">
        <v>842</v>
      </c>
      <c r="C265">
        <v>402700</v>
      </c>
      <c r="D265" t="s">
        <v>31</v>
      </c>
      <c r="E265" t="s">
        <v>24</v>
      </c>
      <c r="F265" t="s">
        <v>24</v>
      </c>
      <c r="G265" t="s">
        <v>713</v>
      </c>
      <c r="H265">
        <v>400</v>
      </c>
      <c r="J265">
        <v>18</v>
      </c>
      <c r="K265">
        <v>108.01</v>
      </c>
      <c r="M265" t="s">
        <v>241</v>
      </c>
      <c r="N265" t="s">
        <v>24</v>
      </c>
      <c r="O265" t="s">
        <v>522</v>
      </c>
      <c r="P265" t="s">
        <v>24</v>
      </c>
      <c r="Q265" t="s">
        <v>24</v>
      </c>
      <c r="R265" t="s">
        <v>24</v>
      </c>
    </row>
    <row r="266" spans="1:18" x14ac:dyDescent="0.2">
      <c r="A266">
        <v>17</v>
      </c>
      <c r="B266" t="s">
        <v>843</v>
      </c>
      <c r="C266">
        <v>713</v>
      </c>
      <c r="D266" t="s">
        <v>23</v>
      </c>
      <c r="E266" t="s">
        <v>24</v>
      </c>
      <c r="F266" t="s">
        <v>24</v>
      </c>
      <c r="G266" t="s">
        <v>844</v>
      </c>
      <c r="J266">
        <v>0</v>
      </c>
      <c r="L266">
        <v>0.01</v>
      </c>
      <c r="M266" t="s">
        <v>24</v>
      </c>
      <c r="N266" t="s">
        <v>24</v>
      </c>
      <c r="O266" t="s">
        <v>24</v>
      </c>
      <c r="P266" t="s">
        <v>24</v>
      </c>
      <c r="Q266" t="s">
        <v>24</v>
      </c>
      <c r="R266" t="s">
        <v>26</v>
      </c>
    </row>
    <row r="267" spans="1:18" x14ac:dyDescent="0.2">
      <c r="A267">
        <v>17</v>
      </c>
      <c r="B267" t="s">
        <v>845</v>
      </c>
      <c r="C267">
        <v>79600</v>
      </c>
      <c r="D267" t="s">
        <v>31</v>
      </c>
      <c r="E267" t="s">
        <v>24</v>
      </c>
      <c r="F267" t="s">
        <v>24</v>
      </c>
      <c r="G267" t="s">
        <v>24</v>
      </c>
      <c r="H267">
        <v>1</v>
      </c>
      <c r="J267">
        <v>0.34</v>
      </c>
      <c r="K267">
        <v>9.3800000000000008</v>
      </c>
      <c r="M267" t="s">
        <v>88</v>
      </c>
      <c r="N267" t="s">
        <v>24</v>
      </c>
      <c r="O267" t="s">
        <v>34</v>
      </c>
      <c r="P267" t="s">
        <v>24</v>
      </c>
      <c r="Q267" t="s">
        <v>24</v>
      </c>
      <c r="R267" t="s">
        <v>24</v>
      </c>
    </row>
    <row r="268" spans="1:18" x14ac:dyDescent="0.2">
      <c r="A268">
        <v>17</v>
      </c>
      <c r="B268" t="s">
        <v>846</v>
      </c>
      <c r="C268">
        <v>8131</v>
      </c>
      <c r="D268" t="s">
        <v>37</v>
      </c>
      <c r="E268" t="s">
        <v>24</v>
      </c>
      <c r="F268" t="s">
        <v>24</v>
      </c>
      <c r="G268" t="s">
        <v>24</v>
      </c>
      <c r="H268">
        <v>2</v>
      </c>
      <c r="J268">
        <v>0.01</v>
      </c>
      <c r="M268" t="s">
        <v>847</v>
      </c>
      <c r="N268" t="s">
        <v>24</v>
      </c>
      <c r="O268" t="s">
        <v>24</v>
      </c>
      <c r="P268" t="s">
        <v>24</v>
      </c>
      <c r="Q268" t="s">
        <v>24</v>
      </c>
      <c r="R268" t="s">
        <v>848</v>
      </c>
    </row>
    <row r="269" spans="1:18" x14ac:dyDescent="0.2">
      <c r="A269">
        <v>17</v>
      </c>
      <c r="B269" t="s">
        <v>849</v>
      </c>
      <c r="C269">
        <v>3440</v>
      </c>
      <c r="D269" t="s">
        <v>65</v>
      </c>
      <c r="E269" t="s">
        <v>24</v>
      </c>
      <c r="F269" t="s">
        <v>850</v>
      </c>
      <c r="G269" t="s">
        <v>24</v>
      </c>
      <c r="I269">
        <v>2080000</v>
      </c>
      <c r="J269">
        <v>0.27</v>
      </c>
      <c r="M269" t="s">
        <v>24</v>
      </c>
      <c r="N269" t="s">
        <v>24</v>
      </c>
      <c r="O269" t="s">
        <v>485</v>
      </c>
      <c r="P269" t="s">
        <v>24</v>
      </c>
      <c r="Q269" t="s">
        <v>24</v>
      </c>
      <c r="R269" t="s">
        <v>851</v>
      </c>
    </row>
    <row r="270" spans="1:18" x14ac:dyDescent="0.2">
      <c r="A270">
        <v>17</v>
      </c>
      <c r="B270" t="s">
        <v>852</v>
      </c>
      <c r="C270">
        <v>3450</v>
      </c>
      <c r="D270" t="s">
        <v>65</v>
      </c>
      <c r="E270" t="s">
        <v>853</v>
      </c>
      <c r="F270" t="s">
        <v>854</v>
      </c>
      <c r="G270" t="s">
        <v>24</v>
      </c>
      <c r="I270">
        <v>430000</v>
      </c>
      <c r="J270">
        <v>0.15</v>
      </c>
      <c r="M270" t="s">
        <v>24</v>
      </c>
      <c r="N270" t="s">
        <v>855</v>
      </c>
      <c r="O270" t="s">
        <v>485</v>
      </c>
      <c r="P270" t="s">
        <v>856</v>
      </c>
      <c r="Q270" t="s">
        <v>857</v>
      </c>
      <c r="R270" t="s">
        <v>858</v>
      </c>
    </row>
    <row r="271" spans="1:18" x14ac:dyDescent="0.2">
      <c r="A271">
        <v>17</v>
      </c>
      <c r="B271" t="s">
        <v>859</v>
      </c>
      <c r="C271">
        <v>159900</v>
      </c>
      <c r="D271" t="s">
        <v>31</v>
      </c>
      <c r="E271" t="s">
        <v>24</v>
      </c>
      <c r="F271" t="s">
        <v>24</v>
      </c>
      <c r="G271" t="s">
        <v>24</v>
      </c>
      <c r="H271">
        <v>2</v>
      </c>
      <c r="J271">
        <v>0.33</v>
      </c>
      <c r="K271">
        <v>1.81</v>
      </c>
      <c r="M271" t="s">
        <v>195</v>
      </c>
      <c r="N271" t="s">
        <v>24</v>
      </c>
      <c r="O271" t="s">
        <v>196</v>
      </c>
      <c r="P271" t="s">
        <v>24</v>
      </c>
      <c r="Q271" t="s">
        <v>24</v>
      </c>
      <c r="R271" t="s">
        <v>24</v>
      </c>
    </row>
    <row r="272" spans="1:18" x14ac:dyDescent="0.2">
      <c r="A272">
        <v>17</v>
      </c>
      <c r="B272" t="s">
        <v>860</v>
      </c>
      <c r="C272">
        <v>857</v>
      </c>
      <c r="D272" t="s">
        <v>465</v>
      </c>
      <c r="E272" t="s">
        <v>24</v>
      </c>
      <c r="F272" t="s">
        <v>24</v>
      </c>
      <c r="G272" t="s">
        <v>861</v>
      </c>
      <c r="H272">
        <v>93.333333333333329</v>
      </c>
      <c r="M272" t="s">
        <v>24</v>
      </c>
      <c r="N272" t="s">
        <v>24</v>
      </c>
      <c r="O272" t="s">
        <v>24</v>
      </c>
      <c r="P272" t="s">
        <v>24</v>
      </c>
      <c r="Q272" t="s">
        <v>24</v>
      </c>
      <c r="R272" t="s">
        <v>862</v>
      </c>
    </row>
    <row r="273" spans="1:18" x14ac:dyDescent="0.2">
      <c r="A273">
        <v>17</v>
      </c>
      <c r="B273" t="s">
        <v>863</v>
      </c>
      <c r="C273">
        <v>321</v>
      </c>
      <c r="D273" t="s">
        <v>23</v>
      </c>
      <c r="E273" t="s">
        <v>24</v>
      </c>
      <c r="F273" t="s">
        <v>24</v>
      </c>
      <c r="G273" t="s">
        <v>864</v>
      </c>
      <c r="J273">
        <v>0.03</v>
      </c>
      <c r="L273">
        <v>0.02</v>
      </c>
      <c r="M273" t="s">
        <v>24</v>
      </c>
      <c r="N273" t="s">
        <v>24</v>
      </c>
      <c r="O273" t="s">
        <v>24</v>
      </c>
      <c r="P273" t="s">
        <v>24</v>
      </c>
      <c r="Q273" t="s">
        <v>24</v>
      </c>
      <c r="R273" t="s">
        <v>26</v>
      </c>
    </row>
    <row r="274" spans="1:18" x14ac:dyDescent="0.2">
      <c r="A274">
        <v>17</v>
      </c>
      <c r="B274" t="s">
        <v>865</v>
      </c>
      <c r="C274">
        <v>1715</v>
      </c>
      <c r="D274" t="s">
        <v>23</v>
      </c>
      <c r="E274" t="s">
        <v>24</v>
      </c>
      <c r="F274" t="s">
        <v>24</v>
      </c>
      <c r="G274" t="s">
        <v>864</v>
      </c>
      <c r="J274">
        <v>0.08</v>
      </c>
      <c r="L274">
        <v>0.03</v>
      </c>
      <c r="M274" t="s">
        <v>24</v>
      </c>
      <c r="N274" t="s">
        <v>24</v>
      </c>
      <c r="O274" t="s">
        <v>24</v>
      </c>
      <c r="P274" t="s">
        <v>24</v>
      </c>
      <c r="Q274" t="s">
        <v>24</v>
      </c>
      <c r="R274" t="s">
        <v>26</v>
      </c>
    </row>
    <row r="275" spans="1:18" x14ac:dyDescent="0.2">
      <c r="A275">
        <v>17</v>
      </c>
      <c r="B275" t="s">
        <v>866</v>
      </c>
      <c r="C275">
        <v>4750</v>
      </c>
      <c r="D275" t="s">
        <v>65</v>
      </c>
      <c r="E275" t="s">
        <v>24</v>
      </c>
      <c r="F275" t="s">
        <v>867</v>
      </c>
      <c r="G275" t="s">
        <v>24</v>
      </c>
      <c r="I275">
        <v>10000</v>
      </c>
      <c r="J275">
        <v>0.13</v>
      </c>
      <c r="M275" t="s">
        <v>24</v>
      </c>
      <c r="N275" t="s">
        <v>868</v>
      </c>
      <c r="O275" t="s">
        <v>208</v>
      </c>
      <c r="P275" t="s">
        <v>869</v>
      </c>
      <c r="Q275" t="s">
        <v>870</v>
      </c>
      <c r="R275" t="s">
        <v>871</v>
      </c>
    </row>
    <row r="276" spans="1:18" x14ac:dyDescent="0.2">
      <c r="A276">
        <v>17</v>
      </c>
      <c r="B276" t="s">
        <v>872</v>
      </c>
      <c r="C276">
        <v>332800</v>
      </c>
      <c r="D276" t="s">
        <v>31</v>
      </c>
      <c r="E276" t="s">
        <v>24</v>
      </c>
      <c r="F276" t="s">
        <v>24</v>
      </c>
      <c r="G276" t="s">
        <v>24</v>
      </c>
      <c r="H276">
        <v>2</v>
      </c>
      <c r="J276">
        <v>0.25</v>
      </c>
      <c r="K276">
        <v>7.03</v>
      </c>
      <c r="M276" t="s">
        <v>195</v>
      </c>
      <c r="N276" t="s">
        <v>24</v>
      </c>
      <c r="O276" t="s">
        <v>196</v>
      </c>
      <c r="P276" t="s">
        <v>24</v>
      </c>
      <c r="Q276" t="s">
        <v>24</v>
      </c>
      <c r="R276" t="s">
        <v>24</v>
      </c>
    </row>
    <row r="277" spans="1:18" x14ac:dyDescent="0.2">
      <c r="A277">
        <v>17</v>
      </c>
      <c r="B277" t="s">
        <v>873</v>
      </c>
      <c r="C277">
        <v>369100</v>
      </c>
      <c r="D277" t="s">
        <v>31</v>
      </c>
      <c r="E277" t="s">
        <v>24</v>
      </c>
      <c r="F277" t="s">
        <v>24</v>
      </c>
      <c r="G277" t="s">
        <v>24</v>
      </c>
      <c r="H277">
        <v>8</v>
      </c>
      <c r="J277">
        <v>0.33</v>
      </c>
      <c r="K277">
        <v>2.895</v>
      </c>
      <c r="M277" t="s">
        <v>88</v>
      </c>
      <c r="N277" t="s">
        <v>24</v>
      </c>
      <c r="O277" t="s">
        <v>874</v>
      </c>
      <c r="P277" t="s">
        <v>24</v>
      </c>
      <c r="Q277" t="s">
        <v>24</v>
      </c>
      <c r="R277" t="s">
        <v>452</v>
      </c>
    </row>
    <row r="278" spans="1:18" x14ac:dyDescent="0.2">
      <c r="A278">
        <v>18</v>
      </c>
      <c r="B278" t="s">
        <v>875</v>
      </c>
      <c r="C278">
        <v>31134</v>
      </c>
      <c r="D278" t="s">
        <v>436</v>
      </c>
      <c r="E278" t="s">
        <v>24</v>
      </c>
      <c r="F278" t="s">
        <v>24</v>
      </c>
      <c r="G278" t="s">
        <v>24</v>
      </c>
      <c r="M278" t="s">
        <v>440</v>
      </c>
      <c r="N278" t="s">
        <v>876</v>
      </c>
      <c r="O278" t="s">
        <v>24</v>
      </c>
      <c r="P278" t="s">
        <v>24</v>
      </c>
      <c r="Q278" t="s">
        <v>24</v>
      </c>
      <c r="R278" t="s">
        <v>877</v>
      </c>
    </row>
    <row r="279" spans="1:18" x14ac:dyDescent="0.2">
      <c r="A279">
        <v>18</v>
      </c>
      <c r="B279" t="s">
        <v>878</v>
      </c>
      <c r="C279">
        <v>1007</v>
      </c>
      <c r="D279" t="s">
        <v>23</v>
      </c>
      <c r="E279" t="s">
        <v>24</v>
      </c>
      <c r="F279" t="s">
        <v>24</v>
      </c>
      <c r="G279" t="s">
        <v>879</v>
      </c>
      <c r="J279">
        <v>0.01</v>
      </c>
      <c r="L279">
        <v>0.01</v>
      </c>
      <c r="M279" t="s">
        <v>24</v>
      </c>
      <c r="N279" t="s">
        <v>24</v>
      </c>
      <c r="O279" t="s">
        <v>24</v>
      </c>
      <c r="P279" t="s">
        <v>24</v>
      </c>
      <c r="Q279" t="s">
        <v>24</v>
      </c>
      <c r="R279" t="s">
        <v>26</v>
      </c>
    </row>
    <row r="280" spans="1:18" x14ac:dyDescent="0.2">
      <c r="A280">
        <v>18</v>
      </c>
      <c r="B280" t="s">
        <v>880</v>
      </c>
      <c r="C280">
        <v>31055</v>
      </c>
      <c r="D280" t="s">
        <v>436</v>
      </c>
      <c r="E280" t="s">
        <v>24</v>
      </c>
      <c r="F280" t="s">
        <v>24</v>
      </c>
      <c r="G280" t="s">
        <v>24</v>
      </c>
      <c r="H280">
        <v>5000</v>
      </c>
      <c r="I280">
        <v>155000</v>
      </c>
      <c r="M280" t="s">
        <v>881</v>
      </c>
      <c r="N280" t="s">
        <v>24</v>
      </c>
      <c r="O280" t="s">
        <v>24</v>
      </c>
      <c r="P280" t="s">
        <v>24</v>
      </c>
      <c r="Q280" t="s">
        <v>24</v>
      </c>
      <c r="R280" t="s">
        <v>882</v>
      </c>
    </row>
    <row r="281" spans="1:18" x14ac:dyDescent="0.2">
      <c r="A281">
        <v>18</v>
      </c>
      <c r="B281" t="s">
        <v>883</v>
      </c>
      <c r="C281">
        <v>134300</v>
      </c>
      <c r="D281" t="s">
        <v>31</v>
      </c>
      <c r="E281" t="s">
        <v>24</v>
      </c>
      <c r="F281" t="s">
        <v>24</v>
      </c>
      <c r="G281" t="s">
        <v>24</v>
      </c>
      <c r="H281">
        <v>1</v>
      </c>
      <c r="J281">
        <v>1.1000000000000001</v>
      </c>
      <c r="K281">
        <v>2.08</v>
      </c>
      <c r="M281" t="s">
        <v>88</v>
      </c>
      <c r="N281" t="s">
        <v>24</v>
      </c>
      <c r="O281" t="s">
        <v>34</v>
      </c>
      <c r="P281" t="s">
        <v>24</v>
      </c>
      <c r="Q281" t="s">
        <v>24</v>
      </c>
      <c r="R281" t="s">
        <v>24</v>
      </c>
    </row>
    <row r="282" spans="1:18" x14ac:dyDescent="0.2">
      <c r="A282">
        <v>18</v>
      </c>
      <c r="B282" t="s">
        <v>884</v>
      </c>
      <c r="C282">
        <v>1234</v>
      </c>
      <c r="D282" t="s">
        <v>23</v>
      </c>
      <c r="E282" t="s">
        <v>24</v>
      </c>
      <c r="F282" t="s">
        <v>24</v>
      </c>
      <c r="G282" t="s">
        <v>24</v>
      </c>
      <c r="J282">
        <v>7.0000000000000007E-2</v>
      </c>
      <c r="L282">
        <v>0.02</v>
      </c>
      <c r="M282" t="s">
        <v>24</v>
      </c>
      <c r="N282" t="s">
        <v>24</v>
      </c>
      <c r="O282" t="s">
        <v>24</v>
      </c>
      <c r="P282" t="s">
        <v>24</v>
      </c>
      <c r="Q282" t="s">
        <v>24</v>
      </c>
      <c r="R282" t="s">
        <v>26</v>
      </c>
    </row>
    <row r="283" spans="1:18" x14ac:dyDescent="0.2">
      <c r="A283">
        <v>18</v>
      </c>
      <c r="B283" t="s">
        <v>885</v>
      </c>
      <c r="C283">
        <v>31218</v>
      </c>
      <c r="D283" t="s">
        <v>436</v>
      </c>
      <c r="E283" t="s">
        <v>24</v>
      </c>
      <c r="F283" t="s">
        <v>24</v>
      </c>
      <c r="G283" t="s">
        <v>24</v>
      </c>
      <c r="M283" t="s">
        <v>440</v>
      </c>
      <c r="N283" t="s">
        <v>24</v>
      </c>
      <c r="O283" t="s">
        <v>24</v>
      </c>
      <c r="P283" t="s">
        <v>24</v>
      </c>
      <c r="Q283" t="s">
        <v>24</v>
      </c>
      <c r="R283" t="s">
        <v>834</v>
      </c>
    </row>
    <row r="284" spans="1:18" x14ac:dyDescent="0.2">
      <c r="A284">
        <v>18</v>
      </c>
      <c r="B284" t="s">
        <v>886</v>
      </c>
      <c r="C284">
        <v>157200</v>
      </c>
      <c r="D284" t="s">
        <v>31</v>
      </c>
      <c r="E284" t="s">
        <v>24</v>
      </c>
      <c r="F284" t="s">
        <v>24</v>
      </c>
      <c r="G284" t="s">
        <v>24</v>
      </c>
      <c r="H284">
        <v>20.55</v>
      </c>
      <c r="J284">
        <v>0.47</v>
      </c>
      <c r="K284">
        <v>5.0199999999999996</v>
      </c>
      <c r="M284" t="s">
        <v>887</v>
      </c>
      <c r="N284" t="s">
        <v>24</v>
      </c>
      <c r="O284" t="s">
        <v>412</v>
      </c>
      <c r="P284" t="s">
        <v>24</v>
      </c>
      <c r="Q284" t="s">
        <v>24</v>
      </c>
      <c r="R284" t="s">
        <v>888</v>
      </c>
    </row>
    <row r="285" spans="1:18" x14ac:dyDescent="0.2">
      <c r="A285">
        <v>18</v>
      </c>
      <c r="B285" t="s">
        <v>889</v>
      </c>
      <c r="C285">
        <v>1501</v>
      </c>
      <c r="D285" t="s">
        <v>23</v>
      </c>
      <c r="E285" t="s">
        <v>24</v>
      </c>
      <c r="F285" t="s">
        <v>24</v>
      </c>
      <c r="G285" t="s">
        <v>890</v>
      </c>
      <c r="J285">
        <v>0.05</v>
      </c>
      <c r="L285">
        <v>0.01</v>
      </c>
      <c r="M285" t="s">
        <v>24</v>
      </c>
      <c r="N285" t="s">
        <v>24</v>
      </c>
      <c r="O285" t="s">
        <v>24</v>
      </c>
      <c r="P285" t="s">
        <v>24</v>
      </c>
      <c r="Q285" t="s">
        <v>24</v>
      </c>
      <c r="R285" t="s">
        <v>26</v>
      </c>
    </row>
    <row r="286" spans="1:18" x14ac:dyDescent="0.2">
      <c r="A286">
        <v>18</v>
      </c>
      <c r="B286" t="s">
        <v>891</v>
      </c>
      <c r="C286">
        <v>225</v>
      </c>
      <c r="D286" t="s">
        <v>23</v>
      </c>
      <c r="E286" t="s">
        <v>24</v>
      </c>
      <c r="F286" t="s">
        <v>24</v>
      </c>
      <c r="G286" t="s">
        <v>24</v>
      </c>
      <c r="J286">
        <v>0.04</v>
      </c>
      <c r="L286">
        <v>0.01</v>
      </c>
      <c r="M286" t="s">
        <v>24</v>
      </c>
      <c r="N286" t="s">
        <v>24</v>
      </c>
      <c r="O286" t="s">
        <v>24</v>
      </c>
      <c r="P286" t="s">
        <v>24</v>
      </c>
      <c r="Q286" t="s">
        <v>24</v>
      </c>
      <c r="R286" t="s">
        <v>26</v>
      </c>
    </row>
    <row r="287" spans="1:18" x14ac:dyDescent="0.2">
      <c r="A287">
        <v>18</v>
      </c>
      <c r="B287" t="s">
        <v>892</v>
      </c>
      <c r="C287">
        <v>263600</v>
      </c>
      <c r="D287" t="s">
        <v>31</v>
      </c>
      <c r="E287" t="s">
        <v>24</v>
      </c>
      <c r="F287" t="s">
        <v>24</v>
      </c>
      <c r="G287" t="s">
        <v>24</v>
      </c>
      <c r="H287">
        <v>1</v>
      </c>
      <c r="J287">
        <v>1.2</v>
      </c>
      <c r="M287" t="s">
        <v>88</v>
      </c>
      <c r="N287" t="s">
        <v>24</v>
      </c>
      <c r="O287" t="s">
        <v>34</v>
      </c>
      <c r="P287" t="s">
        <v>24</v>
      </c>
      <c r="Q287" t="s">
        <v>24</v>
      </c>
      <c r="R287" t="s">
        <v>24</v>
      </c>
    </row>
    <row r="288" spans="1:18" x14ac:dyDescent="0.2">
      <c r="A288">
        <v>18</v>
      </c>
      <c r="B288" t="s">
        <v>893</v>
      </c>
      <c r="C288">
        <v>5251</v>
      </c>
      <c r="D288" t="s">
        <v>894</v>
      </c>
      <c r="E288" t="s">
        <v>24</v>
      </c>
      <c r="F288" t="s">
        <v>24</v>
      </c>
      <c r="G288" t="s">
        <v>24</v>
      </c>
      <c r="H288">
        <v>1000000</v>
      </c>
      <c r="M288" t="s">
        <v>895</v>
      </c>
      <c r="N288" t="s">
        <v>24</v>
      </c>
      <c r="O288" t="s">
        <v>24</v>
      </c>
      <c r="P288" t="s">
        <v>24</v>
      </c>
      <c r="Q288" t="s">
        <v>24</v>
      </c>
      <c r="R288" t="s">
        <v>896</v>
      </c>
    </row>
    <row r="289" spans="1:18" x14ac:dyDescent="0.2">
      <c r="A289">
        <v>18</v>
      </c>
      <c r="B289" t="s">
        <v>897</v>
      </c>
      <c r="C289">
        <v>1510</v>
      </c>
      <c r="D289" t="s">
        <v>65</v>
      </c>
      <c r="E289" t="s">
        <v>24</v>
      </c>
      <c r="F289" t="s">
        <v>898</v>
      </c>
      <c r="G289" t="s">
        <v>24</v>
      </c>
      <c r="H289">
        <v>5400</v>
      </c>
      <c r="I289">
        <v>390500</v>
      </c>
      <c r="J289">
        <v>0.48</v>
      </c>
      <c r="M289" t="s">
        <v>24</v>
      </c>
      <c r="N289" t="s">
        <v>24</v>
      </c>
      <c r="O289" t="s">
        <v>485</v>
      </c>
      <c r="P289" t="s">
        <v>899</v>
      </c>
      <c r="Q289" t="s">
        <v>900</v>
      </c>
      <c r="R289" t="s">
        <v>901</v>
      </c>
    </row>
    <row r="290" spans="1:18" x14ac:dyDescent="0.2">
      <c r="A290">
        <v>18</v>
      </c>
      <c r="B290" t="s">
        <v>902</v>
      </c>
      <c r="C290">
        <v>337</v>
      </c>
      <c r="D290" t="s">
        <v>465</v>
      </c>
      <c r="E290" t="s">
        <v>24</v>
      </c>
      <c r="F290" t="s">
        <v>24</v>
      </c>
      <c r="G290" t="s">
        <v>864</v>
      </c>
      <c r="M290" t="s">
        <v>903</v>
      </c>
      <c r="N290" t="s">
        <v>24</v>
      </c>
      <c r="O290" t="s">
        <v>24</v>
      </c>
      <c r="P290" t="s">
        <v>24</v>
      </c>
      <c r="Q290" t="s">
        <v>24</v>
      </c>
      <c r="R290" t="s">
        <v>24</v>
      </c>
    </row>
    <row r="291" spans="1:18" x14ac:dyDescent="0.2">
      <c r="A291">
        <v>19</v>
      </c>
      <c r="B291" t="s">
        <v>904</v>
      </c>
      <c r="C291">
        <v>15</v>
      </c>
      <c r="D291" t="s">
        <v>23</v>
      </c>
      <c r="E291" t="s">
        <v>24</v>
      </c>
      <c r="F291" t="s">
        <v>24</v>
      </c>
      <c r="G291" t="s">
        <v>24</v>
      </c>
      <c r="H291">
        <v>10</v>
      </c>
      <c r="J291">
        <v>0.01</v>
      </c>
      <c r="L291">
        <v>0.01</v>
      </c>
      <c r="M291" t="s">
        <v>24</v>
      </c>
      <c r="N291" t="s">
        <v>24</v>
      </c>
      <c r="O291" t="s">
        <v>24</v>
      </c>
      <c r="P291" t="s">
        <v>24</v>
      </c>
      <c r="Q291" t="s">
        <v>24</v>
      </c>
      <c r="R291" t="s">
        <v>905</v>
      </c>
    </row>
    <row r="292" spans="1:18" x14ac:dyDescent="0.2">
      <c r="A292">
        <v>19</v>
      </c>
      <c r="B292" t="s">
        <v>906</v>
      </c>
      <c r="C292">
        <v>62</v>
      </c>
      <c r="D292" t="s">
        <v>23</v>
      </c>
      <c r="E292" t="s">
        <v>24</v>
      </c>
      <c r="F292" t="s">
        <v>24</v>
      </c>
      <c r="G292" t="s">
        <v>907</v>
      </c>
      <c r="J292">
        <v>0.09</v>
      </c>
      <c r="L292">
        <v>7.0000000000000007E-2</v>
      </c>
      <c r="M292" t="s">
        <v>24</v>
      </c>
      <c r="N292" t="s">
        <v>24</v>
      </c>
      <c r="O292" t="s">
        <v>24</v>
      </c>
      <c r="P292" t="s">
        <v>24</v>
      </c>
      <c r="Q292" t="s">
        <v>24</v>
      </c>
      <c r="R292" t="s">
        <v>26</v>
      </c>
    </row>
    <row r="293" spans="1:18" x14ac:dyDescent="0.2">
      <c r="A293">
        <v>19</v>
      </c>
      <c r="B293" t="s">
        <v>908</v>
      </c>
      <c r="C293">
        <v>22804</v>
      </c>
      <c r="D293" t="s">
        <v>471</v>
      </c>
      <c r="E293" t="s">
        <v>24</v>
      </c>
      <c r="F293" t="s">
        <v>24</v>
      </c>
      <c r="G293" t="s">
        <v>24</v>
      </c>
      <c r="H293">
        <v>160</v>
      </c>
      <c r="M293" t="s">
        <v>24</v>
      </c>
      <c r="N293" t="s">
        <v>24</v>
      </c>
      <c r="O293" t="s">
        <v>24</v>
      </c>
      <c r="P293" t="s">
        <v>24</v>
      </c>
      <c r="Q293" t="s">
        <v>24</v>
      </c>
      <c r="R293" t="s">
        <v>909</v>
      </c>
    </row>
    <row r="294" spans="1:18" x14ac:dyDescent="0.2">
      <c r="A294">
        <v>19</v>
      </c>
      <c r="B294" t="s">
        <v>910</v>
      </c>
      <c r="C294">
        <v>119400</v>
      </c>
      <c r="D294" t="s">
        <v>31</v>
      </c>
      <c r="E294" t="s">
        <v>24</v>
      </c>
      <c r="F294" t="s">
        <v>24</v>
      </c>
      <c r="G294" t="s">
        <v>24</v>
      </c>
      <c r="H294">
        <v>2</v>
      </c>
      <c r="J294">
        <v>0.15</v>
      </c>
      <c r="M294" t="s">
        <v>195</v>
      </c>
      <c r="N294" t="s">
        <v>24</v>
      </c>
      <c r="O294" t="s">
        <v>412</v>
      </c>
      <c r="P294" t="s">
        <v>24</v>
      </c>
      <c r="Q294" t="s">
        <v>24</v>
      </c>
      <c r="R294" t="s">
        <v>24</v>
      </c>
    </row>
    <row r="295" spans="1:18" x14ac:dyDescent="0.2">
      <c r="A295">
        <v>19</v>
      </c>
      <c r="B295" t="s">
        <v>911</v>
      </c>
      <c r="C295">
        <v>3120</v>
      </c>
      <c r="D295" t="s">
        <v>65</v>
      </c>
      <c r="E295" t="s">
        <v>24</v>
      </c>
      <c r="F295" t="s">
        <v>912</v>
      </c>
      <c r="G295" t="s">
        <v>24</v>
      </c>
      <c r="I295">
        <v>450000</v>
      </c>
      <c r="J295">
        <v>0.17499999999999999</v>
      </c>
      <c r="M295" t="s">
        <v>24</v>
      </c>
      <c r="N295" t="s">
        <v>913</v>
      </c>
      <c r="O295" t="s">
        <v>485</v>
      </c>
      <c r="P295" t="s">
        <v>914</v>
      </c>
      <c r="Q295" t="s">
        <v>24</v>
      </c>
      <c r="R295" t="s">
        <v>915</v>
      </c>
    </row>
    <row r="296" spans="1:18" x14ac:dyDescent="0.2">
      <c r="A296">
        <v>19</v>
      </c>
      <c r="B296" t="s">
        <v>916</v>
      </c>
      <c r="C296">
        <v>249900</v>
      </c>
      <c r="D296" t="s">
        <v>31</v>
      </c>
      <c r="E296" t="s">
        <v>24</v>
      </c>
      <c r="F296" t="s">
        <v>24</v>
      </c>
      <c r="G296" t="s">
        <v>917</v>
      </c>
      <c r="H296">
        <v>7.5</v>
      </c>
      <c r="J296">
        <v>0.44</v>
      </c>
      <c r="M296" t="s">
        <v>112</v>
      </c>
      <c r="N296" t="s">
        <v>24</v>
      </c>
      <c r="O296" t="s">
        <v>412</v>
      </c>
      <c r="P296" t="s">
        <v>24</v>
      </c>
      <c r="Q296" t="s">
        <v>24</v>
      </c>
      <c r="R296" t="s">
        <v>918</v>
      </c>
    </row>
    <row r="297" spans="1:18" x14ac:dyDescent="0.2">
      <c r="A297">
        <v>19</v>
      </c>
      <c r="B297" t="s">
        <v>919</v>
      </c>
      <c r="C297">
        <v>263700</v>
      </c>
      <c r="D297" t="s">
        <v>31</v>
      </c>
      <c r="E297" t="s">
        <v>24</v>
      </c>
      <c r="F297" t="s">
        <v>24</v>
      </c>
      <c r="G297" t="s">
        <v>24</v>
      </c>
      <c r="H297">
        <v>2</v>
      </c>
      <c r="J297">
        <v>0.09</v>
      </c>
      <c r="K297">
        <v>0.01</v>
      </c>
      <c r="M297" t="s">
        <v>195</v>
      </c>
      <c r="N297" t="s">
        <v>24</v>
      </c>
      <c r="O297" t="s">
        <v>412</v>
      </c>
      <c r="P297" t="s">
        <v>24</v>
      </c>
      <c r="Q297" t="s">
        <v>24</v>
      </c>
      <c r="R297" t="s">
        <v>24</v>
      </c>
    </row>
    <row r="298" spans="1:18" x14ac:dyDescent="0.2">
      <c r="A298">
        <v>19</v>
      </c>
      <c r="B298" t="s">
        <v>920</v>
      </c>
      <c r="C298">
        <v>3740</v>
      </c>
      <c r="D298" t="s">
        <v>65</v>
      </c>
      <c r="E298" t="s">
        <v>24</v>
      </c>
      <c r="F298" t="s">
        <v>921</v>
      </c>
      <c r="G298" t="s">
        <v>24</v>
      </c>
      <c r="H298">
        <v>7750</v>
      </c>
      <c r="I298">
        <v>585000</v>
      </c>
      <c r="J298">
        <v>0.33</v>
      </c>
      <c r="M298" t="s">
        <v>922</v>
      </c>
      <c r="N298" t="s">
        <v>24</v>
      </c>
      <c r="O298" t="s">
        <v>103</v>
      </c>
      <c r="P298" t="s">
        <v>24</v>
      </c>
      <c r="Q298" t="s">
        <v>24</v>
      </c>
      <c r="R298" t="s">
        <v>923</v>
      </c>
    </row>
    <row r="299" spans="1:18" x14ac:dyDescent="0.2">
      <c r="A299">
        <v>19</v>
      </c>
      <c r="B299" t="s">
        <v>924</v>
      </c>
      <c r="C299">
        <v>3460</v>
      </c>
      <c r="D299" t="s">
        <v>65</v>
      </c>
      <c r="E299" t="s">
        <v>24</v>
      </c>
      <c r="F299" t="s">
        <v>925</v>
      </c>
      <c r="G299" t="s">
        <v>24</v>
      </c>
      <c r="H299">
        <v>110</v>
      </c>
      <c r="J299">
        <v>0.22</v>
      </c>
      <c r="M299" t="s">
        <v>926</v>
      </c>
      <c r="N299" t="s">
        <v>24</v>
      </c>
      <c r="O299" t="s">
        <v>485</v>
      </c>
      <c r="P299" t="s">
        <v>24</v>
      </c>
      <c r="Q299" t="s">
        <v>24</v>
      </c>
      <c r="R299" t="s">
        <v>927</v>
      </c>
    </row>
    <row r="300" spans="1:18" x14ac:dyDescent="0.2">
      <c r="A300">
        <v>19</v>
      </c>
      <c r="B300" t="s">
        <v>928</v>
      </c>
      <c r="C300">
        <v>5450</v>
      </c>
      <c r="D300" t="s">
        <v>65</v>
      </c>
      <c r="E300" t="s">
        <v>929</v>
      </c>
      <c r="F300" t="s">
        <v>930</v>
      </c>
      <c r="G300" t="s">
        <v>24</v>
      </c>
      <c r="J300">
        <v>0.13</v>
      </c>
      <c r="M300" t="s">
        <v>24</v>
      </c>
      <c r="N300" t="s">
        <v>24</v>
      </c>
      <c r="O300" t="s">
        <v>103</v>
      </c>
      <c r="P300" t="s">
        <v>24</v>
      </c>
      <c r="Q300" t="s">
        <v>24</v>
      </c>
      <c r="R300" t="s">
        <v>931</v>
      </c>
    </row>
    <row r="301" spans="1:18" x14ac:dyDescent="0.2">
      <c r="A301">
        <v>19</v>
      </c>
      <c r="B301" t="s">
        <v>932</v>
      </c>
      <c r="C301">
        <v>409800</v>
      </c>
      <c r="D301" t="s">
        <v>31</v>
      </c>
      <c r="E301" t="s">
        <v>24</v>
      </c>
      <c r="F301" t="s">
        <v>24</v>
      </c>
      <c r="G301" t="s">
        <v>24</v>
      </c>
      <c r="H301">
        <v>400</v>
      </c>
      <c r="J301">
        <v>0.64</v>
      </c>
      <c r="K301">
        <v>167.89</v>
      </c>
      <c r="M301" t="s">
        <v>241</v>
      </c>
      <c r="N301" t="s">
        <v>24</v>
      </c>
      <c r="O301" t="s">
        <v>196</v>
      </c>
      <c r="P301" t="s">
        <v>24</v>
      </c>
      <c r="Q301" t="s">
        <v>24</v>
      </c>
      <c r="R301" t="s">
        <v>24</v>
      </c>
    </row>
    <row r="302" spans="1:18" x14ac:dyDescent="0.2">
      <c r="A302">
        <v>19</v>
      </c>
      <c r="B302" t="s">
        <v>933</v>
      </c>
      <c r="C302">
        <v>1500</v>
      </c>
      <c r="D302" t="s">
        <v>65</v>
      </c>
      <c r="E302" t="s">
        <v>24</v>
      </c>
      <c r="F302" t="s">
        <v>934</v>
      </c>
      <c r="G302" t="s">
        <v>24</v>
      </c>
      <c r="H302">
        <v>1000</v>
      </c>
      <c r="I302">
        <v>901333.33333333337</v>
      </c>
      <c r="J302">
        <v>0.74</v>
      </c>
      <c r="M302" t="s">
        <v>935</v>
      </c>
      <c r="N302" t="s">
        <v>24</v>
      </c>
      <c r="O302" t="s">
        <v>485</v>
      </c>
      <c r="P302" t="s">
        <v>936</v>
      </c>
      <c r="Q302" t="s">
        <v>937</v>
      </c>
      <c r="R302" t="s">
        <v>938</v>
      </c>
    </row>
    <row r="303" spans="1:18" x14ac:dyDescent="0.2">
      <c r="A303">
        <v>19</v>
      </c>
      <c r="B303" t="s">
        <v>939</v>
      </c>
      <c r="C303">
        <v>2307</v>
      </c>
      <c r="D303" t="s">
        <v>23</v>
      </c>
      <c r="E303" t="s">
        <v>24</v>
      </c>
      <c r="F303" t="s">
        <v>24</v>
      </c>
      <c r="G303" t="s">
        <v>940</v>
      </c>
      <c r="J303">
        <v>0.06</v>
      </c>
      <c r="L303">
        <v>0.01</v>
      </c>
      <c r="M303" t="s">
        <v>24</v>
      </c>
      <c r="N303" t="s">
        <v>24</v>
      </c>
      <c r="O303" t="s">
        <v>24</v>
      </c>
      <c r="P303" t="s">
        <v>24</v>
      </c>
      <c r="Q303" t="s">
        <v>24</v>
      </c>
      <c r="R303" t="s">
        <v>26</v>
      </c>
    </row>
    <row r="304" spans="1:18" x14ac:dyDescent="0.2">
      <c r="A304">
        <v>19</v>
      </c>
      <c r="B304" t="s">
        <v>941</v>
      </c>
      <c r="C304">
        <v>2481</v>
      </c>
      <c r="D304" t="s">
        <v>23</v>
      </c>
      <c r="E304" t="s">
        <v>24</v>
      </c>
      <c r="F304" t="s">
        <v>24</v>
      </c>
      <c r="G304" t="s">
        <v>628</v>
      </c>
      <c r="J304">
        <v>7.0000000000000007E-2</v>
      </c>
      <c r="L304">
        <v>0.01</v>
      </c>
      <c r="M304" t="s">
        <v>24</v>
      </c>
      <c r="N304" t="s">
        <v>24</v>
      </c>
      <c r="O304" t="s">
        <v>24</v>
      </c>
      <c r="P304" t="s">
        <v>24</v>
      </c>
      <c r="Q304" t="s">
        <v>24</v>
      </c>
      <c r="R304" t="s">
        <v>26</v>
      </c>
    </row>
    <row r="305" spans="1:18" x14ac:dyDescent="0.2">
      <c r="A305">
        <v>20</v>
      </c>
      <c r="B305" t="s">
        <v>942</v>
      </c>
      <c r="C305">
        <v>1560</v>
      </c>
      <c r="D305" t="s">
        <v>65</v>
      </c>
      <c r="E305" t="s">
        <v>24</v>
      </c>
      <c r="F305" t="s">
        <v>943</v>
      </c>
      <c r="G305" t="s">
        <v>24</v>
      </c>
      <c r="H305">
        <v>4100</v>
      </c>
      <c r="J305">
        <v>0.5</v>
      </c>
      <c r="M305" t="s">
        <v>944</v>
      </c>
      <c r="N305" t="s">
        <v>24</v>
      </c>
      <c r="O305" t="s">
        <v>485</v>
      </c>
      <c r="P305" t="s">
        <v>945</v>
      </c>
      <c r="Q305" t="s">
        <v>946</v>
      </c>
      <c r="R305" t="s">
        <v>947</v>
      </c>
    </row>
    <row r="306" spans="1:18" x14ac:dyDescent="0.2">
      <c r="A306">
        <v>20</v>
      </c>
      <c r="B306" t="s">
        <v>948</v>
      </c>
      <c r="C306">
        <v>59204</v>
      </c>
      <c r="D306" t="s">
        <v>144</v>
      </c>
      <c r="E306" t="s">
        <v>24</v>
      </c>
      <c r="F306" t="s">
        <v>24</v>
      </c>
      <c r="G306" t="s">
        <v>24</v>
      </c>
      <c r="J306">
        <v>0.01</v>
      </c>
      <c r="M306" t="s">
        <v>24</v>
      </c>
      <c r="N306" t="s">
        <v>24</v>
      </c>
      <c r="O306" t="s">
        <v>24</v>
      </c>
      <c r="P306" t="s">
        <v>24</v>
      </c>
      <c r="Q306" t="s">
        <v>24</v>
      </c>
      <c r="R306" t="s">
        <v>949</v>
      </c>
    </row>
    <row r="307" spans="1:18" x14ac:dyDescent="0.2">
      <c r="A307">
        <v>20</v>
      </c>
      <c r="B307" t="s">
        <v>950</v>
      </c>
      <c r="C307">
        <v>59212</v>
      </c>
      <c r="D307" t="s">
        <v>144</v>
      </c>
      <c r="E307" t="s">
        <v>24</v>
      </c>
      <c r="F307" t="s">
        <v>24</v>
      </c>
      <c r="G307" t="s">
        <v>24</v>
      </c>
      <c r="J307">
        <v>0.01</v>
      </c>
      <c r="M307" t="s">
        <v>24</v>
      </c>
      <c r="N307" t="s">
        <v>24</v>
      </c>
      <c r="O307" t="s">
        <v>24</v>
      </c>
      <c r="P307" t="s">
        <v>24</v>
      </c>
      <c r="Q307" t="s">
        <v>24</v>
      </c>
      <c r="R307" t="s">
        <v>951</v>
      </c>
    </row>
    <row r="308" spans="1:18" x14ac:dyDescent="0.2">
      <c r="A308">
        <v>20</v>
      </c>
      <c r="B308" t="s">
        <v>952</v>
      </c>
      <c r="C308">
        <v>31800</v>
      </c>
      <c r="D308" t="s">
        <v>31</v>
      </c>
      <c r="E308" t="s">
        <v>24</v>
      </c>
      <c r="F308" t="s">
        <v>24</v>
      </c>
      <c r="G308" t="s">
        <v>24</v>
      </c>
      <c r="H308">
        <v>0.1</v>
      </c>
      <c r="J308">
        <v>0.04</v>
      </c>
      <c r="K308">
        <v>0.52</v>
      </c>
      <c r="M308" t="s">
        <v>33</v>
      </c>
      <c r="N308" t="s">
        <v>24</v>
      </c>
      <c r="O308" t="s">
        <v>34</v>
      </c>
      <c r="P308" t="s">
        <v>24</v>
      </c>
      <c r="Q308" t="s">
        <v>24</v>
      </c>
      <c r="R308" t="s">
        <v>24</v>
      </c>
    </row>
    <row r="309" spans="1:18" x14ac:dyDescent="0.2">
      <c r="A309">
        <v>20</v>
      </c>
      <c r="B309" t="s">
        <v>953</v>
      </c>
      <c r="C309">
        <v>59901</v>
      </c>
      <c r="D309" t="s">
        <v>144</v>
      </c>
      <c r="E309" t="s">
        <v>24</v>
      </c>
      <c r="F309" t="s">
        <v>24</v>
      </c>
      <c r="G309" t="s">
        <v>24</v>
      </c>
      <c r="M309" t="s">
        <v>24</v>
      </c>
      <c r="N309" t="s">
        <v>24</v>
      </c>
      <c r="O309" t="s">
        <v>24</v>
      </c>
      <c r="P309" t="s">
        <v>24</v>
      </c>
      <c r="Q309" t="s">
        <v>954</v>
      </c>
      <c r="R309" t="s">
        <v>955</v>
      </c>
    </row>
    <row r="310" spans="1:18" x14ac:dyDescent="0.2">
      <c r="A310">
        <v>20</v>
      </c>
      <c r="B310" t="s">
        <v>956</v>
      </c>
      <c r="C310">
        <v>59919</v>
      </c>
      <c r="D310" t="s">
        <v>144</v>
      </c>
      <c r="E310" t="s">
        <v>24</v>
      </c>
      <c r="F310" t="s">
        <v>24</v>
      </c>
      <c r="G310" t="s">
        <v>24</v>
      </c>
      <c r="M310" t="s">
        <v>24</v>
      </c>
      <c r="N310" t="s">
        <v>24</v>
      </c>
      <c r="O310" t="s">
        <v>24</v>
      </c>
      <c r="P310" t="s">
        <v>24</v>
      </c>
      <c r="Q310" t="s">
        <v>957</v>
      </c>
      <c r="R310" t="s">
        <v>958</v>
      </c>
    </row>
    <row r="311" spans="1:18" x14ac:dyDescent="0.2">
      <c r="A311">
        <v>20</v>
      </c>
      <c r="B311" t="s">
        <v>959</v>
      </c>
      <c r="C311">
        <v>59305</v>
      </c>
      <c r="D311" t="s">
        <v>144</v>
      </c>
      <c r="E311" t="s">
        <v>24</v>
      </c>
      <c r="F311" t="s">
        <v>24</v>
      </c>
      <c r="G311" t="s">
        <v>24</v>
      </c>
      <c r="J311">
        <v>0.01</v>
      </c>
      <c r="M311" t="s">
        <v>960</v>
      </c>
      <c r="N311" t="s">
        <v>24</v>
      </c>
      <c r="O311" t="s">
        <v>24</v>
      </c>
      <c r="P311" t="s">
        <v>24</v>
      </c>
      <c r="Q311" t="s">
        <v>24</v>
      </c>
      <c r="R311" t="s">
        <v>961</v>
      </c>
    </row>
    <row r="312" spans="1:18" x14ac:dyDescent="0.2">
      <c r="A312">
        <v>20</v>
      </c>
      <c r="B312" t="s">
        <v>962</v>
      </c>
      <c r="C312">
        <v>31223</v>
      </c>
      <c r="D312" t="s">
        <v>436</v>
      </c>
      <c r="E312" t="s">
        <v>24</v>
      </c>
      <c r="F312" t="s">
        <v>24</v>
      </c>
      <c r="G312" t="s">
        <v>24</v>
      </c>
      <c r="M312" t="s">
        <v>437</v>
      </c>
      <c r="N312" t="s">
        <v>24</v>
      </c>
      <c r="O312" t="s">
        <v>24</v>
      </c>
      <c r="P312" t="s">
        <v>24</v>
      </c>
      <c r="Q312" t="s">
        <v>24</v>
      </c>
      <c r="R312" t="s">
        <v>834</v>
      </c>
    </row>
    <row r="313" spans="1:18" x14ac:dyDescent="0.2">
      <c r="A313">
        <v>20</v>
      </c>
      <c r="B313" t="s">
        <v>963</v>
      </c>
      <c r="C313">
        <v>1540</v>
      </c>
      <c r="D313" t="s">
        <v>65</v>
      </c>
      <c r="E313" t="s">
        <v>24</v>
      </c>
      <c r="F313" t="s">
        <v>964</v>
      </c>
      <c r="G313" t="s">
        <v>24</v>
      </c>
      <c r="H313">
        <v>1400</v>
      </c>
      <c r="J313">
        <v>0.56999999999999995</v>
      </c>
      <c r="M313" t="s">
        <v>965</v>
      </c>
      <c r="N313" t="s">
        <v>24</v>
      </c>
      <c r="O313" t="s">
        <v>485</v>
      </c>
      <c r="P313" t="s">
        <v>966</v>
      </c>
      <c r="Q313" t="s">
        <v>967</v>
      </c>
      <c r="R313" t="s">
        <v>968</v>
      </c>
    </row>
    <row r="314" spans="1:18" x14ac:dyDescent="0.2">
      <c r="A314">
        <v>20</v>
      </c>
      <c r="B314" t="s">
        <v>969</v>
      </c>
      <c r="C314">
        <v>234600</v>
      </c>
      <c r="D314" t="s">
        <v>31</v>
      </c>
      <c r="E314" t="s">
        <v>24</v>
      </c>
      <c r="F314" t="s">
        <v>24</v>
      </c>
      <c r="G314" t="s">
        <v>24</v>
      </c>
      <c r="H314">
        <v>40</v>
      </c>
      <c r="J314">
        <v>0.15</v>
      </c>
      <c r="K314">
        <v>0.12</v>
      </c>
      <c r="M314" t="s">
        <v>711</v>
      </c>
      <c r="N314" t="s">
        <v>24</v>
      </c>
      <c r="O314" t="s">
        <v>412</v>
      </c>
      <c r="P314" t="s">
        <v>24</v>
      </c>
      <c r="Q314" t="s">
        <v>24</v>
      </c>
      <c r="R314" t="s">
        <v>24</v>
      </c>
    </row>
    <row r="315" spans="1:18" x14ac:dyDescent="0.2">
      <c r="A315">
        <v>20</v>
      </c>
      <c r="B315" t="s">
        <v>970</v>
      </c>
      <c r="C315">
        <v>240700</v>
      </c>
      <c r="D315" t="s">
        <v>31</v>
      </c>
      <c r="E315" t="s">
        <v>24</v>
      </c>
      <c r="F315" t="s">
        <v>24</v>
      </c>
      <c r="G315" t="s">
        <v>24</v>
      </c>
      <c r="H315">
        <v>0.1</v>
      </c>
      <c r="J315">
        <v>0.23</v>
      </c>
      <c r="K315">
        <v>2.0099999999999998</v>
      </c>
      <c r="M315" t="s">
        <v>33</v>
      </c>
      <c r="N315" t="s">
        <v>24</v>
      </c>
      <c r="O315" t="s">
        <v>34</v>
      </c>
      <c r="P315" t="s">
        <v>24</v>
      </c>
      <c r="Q315" t="s">
        <v>24</v>
      </c>
      <c r="R315" t="s">
        <v>24</v>
      </c>
    </row>
    <row r="316" spans="1:18" x14ac:dyDescent="0.2">
      <c r="A316">
        <v>20</v>
      </c>
      <c r="B316" t="s">
        <v>971</v>
      </c>
      <c r="C316">
        <v>31182</v>
      </c>
      <c r="D316" t="s">
        <v>436</v>
      </c>
      <c r="E316" t="s">
        <v>24</v>
      </c>
      <c r="F316" t="s">
        <v>24</v>
      </c>
      <c r="G316" t="s">
        <v>24</v>
      </c>
      <c r="M316" t="s">
        <v>440</v>
      </c>
      <c r="N316" t="s">
        <v>24</v>
      </c>
      <c r="O316" t="s">
        <v>24</v>
      </c>
      <c r="P316" t="s">
        <v>24</v>
      </c>
      <c r="Q316" t="s">
        <v>24</v>
      </c>
      <c r="R316" t="s">
        <v>834</v>
      </c>
    </row>
    <row r="317" spans="1:18" x14ac:dyDescent="0.2">
      <c r="A317">
        <v>20</v>
      </c>
      <c r="B317" t="s">
        <v>972</v>
      </c>
      <c r="C317">
        <v>31188</v>
      </c>
      <c r="D317" t="s">
        <v>436</v>
      </c>
      <c r="E317" t="s">
        <v>24</v>
      </c>
      <c r="F317" t="s">
        <v>24</v>
      </c>
      <c r="G317" t="s">
        <v>24</v>
      </c>
      <c r="M317" t="s">
        <v>437</v>
      </c>
      <c r="N317" t="s">
        <v>24</v>
      </c>
      <c r="O317" t="s">
        <v>24</v>
      </c>
      <c r="P317" t="s">
        <v>24</v>
      </c>
      <c r="Q317" t="s">
        <v>24</v>
      </c>
      <c r="R317" t="s">
        <v>834</v>
      </c>
    </row>
    <row r="318" spans="1:18" x14ac:dyDescent="0.2">
      <c r="A318">
        <v>20</v>
      </c>
      <c r="B318" t="s">
        <v>973</v>
      </c>
      <c r="C318">
        <v>341800</v>
      </c>
      <c r="D318" t="s">
        <v>31</v>
      </c>
      <c r="E318" t="s">
        <v>24</v>
      </c>
      <c r="F318" t="s">
        <v>24</v>
      </c>
      <c r="G318" t="s">
        <v>24</v>
      </c>
      <c r="H318">
        <v>0.1</v>
      </c>
      <c r="J318">
        <v>0.18</v>
      </c>
      <c r="K318">
        <v>4.01</v>
      </c>
      <c r="M318" t="s">
        <v>33</v>
      </c>
      <c r="N318" t="s">
        <v>24</v>
      </c>
      <c r="O318" t="s">
        <v>34</v>
      </c>
      <c r="P318" t="s">
        <v>24</v>
      </c>
      <c r="Q318" t="s">
        <v>24</v>
      </c>
      <c r="R318" t="s">
        <v>24</v>
      </c>
    </row>
    <row r="319" spans="1:18" x14ac:dyDescent="0.2">
      <c r="A319">
        <v>20</v>
      </c>
      <c r="B319" t="s">
        <v>974</v>
      </c>
      <c r="C319">
        <v>29320</v>
      </c>
      <c r="D319" t="s">
        <v>436</v>
      </c>
      <c r="E319" t="s">
        <v>24</v>
      </c>
      <c r="F319" t="s">
        <v>24</v>
      </c>
      <c r="G319" t="s">
        <v>24</v>
      </c>
      <c r="M319" t="s">
        <v>881</v>
      </c>
      <c r="N319" t="s">
        <v>24</v>
      </c>
      <c r="O319" t="s">
        <v>24</v>
      </c>
      <c r="P319" t="s">
        <v>24</v>
      </c>
      <c r="Q319" t="s">
        <v>24</v>
      </c>
      <c r="R319" t="s">
        <v>834</v>
      </c>
    </row>
    <row r="320" spans="1:18" x14ac:dyDescent="0.2">
      <c r="A320">
        <v>21</v>
      </c>
      <c r="B320" t="s">
        <v>975</v>
      </c>
      <c r="C320">
        <v>18200</v>
      </c>
      <c r="D320" t="s">
        <v>277</v>
      </c>
      <c r="E320" t="s">
        <v>24</v>
      </c>
      <c r="F320" t="s">
        <v>24</v>
      </c>
      <c r="G320" t="s">
        <v>24</v>
      </c>
      <c r="J320">
        <v>0</v>
      </c>
      <c r="M320" t="s">
        <v>24</v>
      </c>
      <c r="N320" t="s">
        <v>24</v>
      </c>
      <c r="O320" t="s">
        <v>24</v>
      </c>
      <c r="P320" t="s">
        <v>24</v>
      </c>
      <c r="Q320" t="s">
        <v>976</v>
      </c>
      <c r="R320" t="s">
        <v>977</v>
      </c>
    </row>
    <row r="321" spans="1:18" x14ac:dyDescent="0.2">
      <c r="A321">
        <v>21</v>
      </c>
      <c r="B321" t="s">
        <v>978</v>
      </c>
      <c r="C321">
        <v>3090</v>
      </c>
      <c r="D321" t="s">
        <v>65</v>
      </c>
      <c r="E321" t="s">
        <v>24</v>
      </c>
      <c r="F321" t="s">
        <v>979</v>
      </c>
      <c r="G321" t="s">
        <v>24</v>
      </c>
      <c r="H321">
        <v>13342.5</v>
      </c>
      <c r="I321">
        <v>20290000</v>
      </c>
      <c r="J321">
        <v>0.69</v>
      </c>
      <c r="M321" t="s">
        <v>980</v>
      </c>
      <c r="N321" t="s">
        <v>981</v>
      </c>
      <c r="O321" t="s">
        <v>485</v>
      </c>
      <c r="P321" t="s">
        <v>24</v>
      </c>
      <c r="Q321" t="s">
        <v>24</v>
      </c>
      <c r="R321" t="s">
        <v>982</v>
      </c>
    </row>
    <row r="322" spans="1:18" x14ac:dyDescent="0.2">
      <c r="A322">
        <v>21</v>
      </c>
      <c r="B322" t="s">
        <v>983</v>
      </c>
      <c r="C322">
        <v>130800</v>
      </c>
      <c r="D322" t="s">
        <v>31</v>
      </c>
      <c r="E322" t="s">
        <v>24</v>
      </c>
      <c r="F322" t="s">
        <v>24</v>
      </c>
      <c r="G322" t="s">
        <v>24</v>
      </c>
      <c r="H322">
        <v>10</v>
      </c>
      <c r="J322">
        <v>0.26</v>
      </c>
      <c r="M322" t="s">
        <v>112</v>
      </c>
      <c r="N322" t="s">
        <v>24</v>
      </c>
      <c r="O322" t="s">
        <v>412</v>
      </c>
      <c r="P322" t="s">
        <v>24</v>
      </c>
      <c r="Q322" t="s">
        <v>24</v>
      </c>
      <c r="R322" t="s">
        <v>24</v>
      </c>
    </row>
    <row r="323" spans="1:18" x14ac:dyDescent="0.2">
      <c r="A323">
        <v>21</v>
      </c>
      <c r="B323" t="s">
        <v>984</v>
      </c>
      <c r="C323">
        <v>140900</v>
      </c>
      <c r="D323" t="s">
        <v>31</v>
      </c>
      <c r="E323" t="s">
        <v>24</v>
      </c>
      <c r="F323" t="s">
        <v>24</v>
      </c>
      <c r="G323" t="s">
        <v>24</v>
      </c>
      <c r="H323">
        <v>0.1</v>
      </c>
      <c r="J323">
        <v>0.03</v>
      </c>
      <c r="M323" t="s">
        <v>33</v>
      </c>
      <c r="N323" t="s">
        <v>24</v>
      </c>
      <c r="O323" t="s">
        <v>34</v>
      </c>
      <c r="P323" t="s">
        <v>24</v>
      </c>
      <c r="Q323" t="s">
        <v>24</v>
      </c>
      <c r="R323" t="s">
        <v>24</v>
      </c>
    </row>
    <row r="324" spans="1:18" x14ac:dyDescent="0.2">
      <c r="A324">
        <v>21</v>
      </c>
      <c r="B324" t="s">
        <v>985</v>
      </c>
      <c r="C324">
        <v>31221</v>
      </c>
      <c r="D324" t="s">
        <v>436</v>
      </c>
      <c r="E324" t="s">
        <v>24</v>
      </c>
      <c r="F324" t="s">
        <v>24</v>
      </c>
      <c r="G324" t="s">
        <v>24</v>
      </c>
      <c r="M324" t="s">
        <v>437</v>
      </c>
      <c r="N324" t="s">
        <v>24</v>
      </c>
      <c r="O324" t="s">
        <v>24</v>
      </c>
      <c r="P324" t="s">
        <v>24</v>
      </c>
      <c r="Q324" t="s">
        <v>24</v>
      </c>
      <c r="R324" t="s">
        <v>834</v>
      </c>
    </row>
    <row r="325" spans="1:18" x14ac:dyDescent="0.2">
      <c r="A325">
        <v>21</v>
      </c>
      <c r="B325" t="s">
        <v>986</v>
      </c>
      <c r="C325">
        <v>31233</v>
      </c>
      <c r="D325" t="s">
        <v>436</v>
      </c>
      <c r="E325" t="s">
        <v>24</v>
      </c>
      <c r="F325" t="s">
        <v>24</v>
      </c>
      <c r="G325" t="s">
        <v>24</v>
      </c>
      <c r="M325" t="s">
        <v>987</v>
      </c>
      <c r="N325" t="s">
        <v>24</v>
      </c>
      <c r="O325" t="s">
        <v>24</v>
      </c>
      <c r="P325" t="s">
        <v>24</v>
      </c>
      <c r="Q325" t="s">
        <v>24</v>
      </c>
      <c r="R325" t="s">
        <v>877</v>
      </c>
    </row>
    <row r="326" spans="1:18" x14ac:dyDescent="0.2">
      <c r="A326">
        <v>21</v>
      </c>
      <c r="B326" t="s">
        <v>988</v>
      </c>
      <c r="C326">
        <v>31235</v>
      </c>
      <c r="D326" t="s">
        <v>436</v>
      </c>
      <c r="E326" t="s">
        <v>24</v>
      </c>
      <c r="F326" t="s">
        <v>24</v>
      </c>
      <c r="G326" t="s">
        <v>24</v>
      </c>
      <c r="M326" t="s">
        <v>440</v>
      </c>
      <c r="N326" t="s">
        <v>24</v>
      </c>
      <c r="O326" t="s">
        <v>24</v>
      </c>
      <c r="P326" t="s">
        <v>24</v>
      </c>
      <c r="Q326" t="s">
        <v>24</v>
      </c>
      <c r="R326" t="s">
        <v>834</v>
      </c>
    </row>
    <row r="327" spans="1:18" x14ac:dyDescent="0.2">
      <c r="A327">
        <v>21</v>
      </c>
      <c r="B327" t="s">
        <v>989</v>
      </c>
      <c r="C327">
        <v>1420</v>
      </c>
      <c r="D327" t="s">
        <v>65</v>
      </c>
      <c r="E327" t="s">
        <v>24</v>
      </c>
      <c r="F327" t="s">
        <v>990</v>
      </c>
      <c r="G327" t="s">
        <v>24</v>
      </c>
      <c r="H327">
        <v>92747.5</v>
      </c>
      <c r="I327">
        <v>40666666.666666664</v>
      </c>
      <c r="J327">
        <v>0.42</v>
      </c>
      <c r="M327" t="s">
        <v>991</v>
      </c>
      <c r="N327" t="s">
        <v>24</v>
      </c>
      <c r="O327" t="s">
        <v>992</v>
      </c>
      <c r="P327" t="s">
        <v>993</v>
      </c>
      <c r="Q327" t="s">
        <v>994</v>
      </c>
      <c r="R327" t="s">
        <v>995</v>
      </c>
    </row>
    <row r="328" spans="1:18" x14ac:dyDescent="0.2">
      <c r="A328">
        <v>21</v>
      </c>
      <c r="B328" t="s">
        <v>996</v>
      </c>
      <c r="C328">
        <v>18588</v>
      </c>
      <c r="D328" t="s">
        <v>277</v>
      </c>
      <c r="E328" t="s">
        <v>24</v>
      </c>
      <c r="F328" t="s">
        <v>24</v>
      </c>
      <c r="G328" t="s">
        <v>24</v>
      </c>
      <c r="J328">
        <v>0.01</v>
      </c>
      <c r="M328" t="s">
        <v>997</v>
      </c>
      <c r="N328" t="s">
        <v>24</v>
      </c>
      <c r="O328" t="s">
        <v>24</v>
      </c>
      <c r="P328" t="s">
        <v>24</v>
      </c>
      <c r="Q328" t="s">
        <v>24</v>
      </c>
      <c r="R328" t="s">
        <v>998</v>
      </c>
    </row>
    <row r="329" spans="1:18" x14ac:dyDescent="0.2">
      <c r="A329">
        <v>21</v>
      </c>
      <c r="B329" t="s">
        <v>999</v>
      </c>
      <c r="C329">
        <v>4190</v>
      </c>
      <c r="D329" t="s">
        <v>65</v>
      </c>
      <c r="E329" t="s">
        <v>24</v>
      </c>
      <c r="F329" t="s">
        <v>1000</v>
      </c>
      <c r="G329" t="s">
        <v>24</v>
      </c>
      <c r="J329">
        <v>0.22</v>
      </c>
      <c r="M329" t="s">
        <v>24</v>
      </c>
      <c r="N329" t="s">
        <v>24</v>
      </c>
      <c r="O329" t="s">
        <v>120</v>
      </c>
      <c r="P329" t="s">
        <v>24</v>
      </c>
      <c r="Q329" t="s">
        <v>24</v>
      </c>
      <c r="R329" t="s">
        <v>1001</v>
      </c>
    </row>
    <row r="330" spans="1:18" x14ac:dyDescent="0.2">
      <c r="A330">
        <v>21</v>
      </c>
      <c r="B330" t="s">
        <v>1002</v>
      </c>
      <c r="C330">
        <v>18065</v>
      </c>
      <c r="D330" t="s">
        <v>277</v>
      </c>
      <c r="E330" t="s">
        <v>24</v>
      </c>
      <c r="F330" t="s">
        <v>24</v>
      </c>
      <c r="G330" t="s">
        <v>24</v>
      </c>
      <c r="J330">
        <v>0.01</v>
      </c>
      <c r="M330" t="s">
        <v>1003</v>
      </c>
      <c r="N330" t="s">
        <v>24</v>
      </c>
      <c r="O330" t="s">
        <v>24</v>
      </c>
      <c r="P330" t="s">
        <v>24</v>
      </c>
      <c r="Q330" t="s">
        <v>24</v>
      </c>
      <c r="R330" t="s">
        <v>1004</v>
      </c>
    </row>
    <row r="331" spans="1:18" x14ac:dyDescent="0.2">
      <c r="A331">
        <v>21</v>
      </c>
      <c r="B331" t="s">
        <v>1005</v>
      </c>
      <c r="C331">
        <v>18642</v>
      </c>
      <c r="D331" t="s">
        <v>277</v>
      </c>
      <c r="E331" t="s">
        <v>24</v>
      </c>
      <c r="F331" t="s">
        <v>24</v>
      </c>
      <c r="G331" t="s">
        <v>24</v>
      </c>
      <c r="J331">
        <v>0.01</v>
      </c>
      <c r="M331" t="s">
        <v>1003</v>
      </c>
      <c r="N331" t="s">
        <v>24</v>
      </c>
      <c r="O331" t="s">
        <v>24</v>
      </c>
      <c r="P331" t="s">
        <v>24</v>
      </c>
      <c r="Q331" t="s">
        <v>1006</v>
      </c>
      <c r="R331" t="s">
        <v>1007</v>
      </c>
    </row>
    <row r="332" spans="1:18" x14ac:dyDescent="0.2">
      <c r="A332">
        <v>21</v>
      </c>
      <c r="B332" t="s">
        <v>1008</v>
      </c>
      <c r="C332">
        <v>296100</v>
      </c>
      <c r="D332" t="s">
        <v>31</v>
      </c>
      <c r="E332" t="s">
        <v>24</v>
      </c>
      <c r="F332" t="s">
        <v>24</v>
      </c>
      <c r="G332" t="s">
        <v>24</v>
      </c>
      <c r="H332">
        <v>0.1</v>
      </c>
      <c r="J332">
        <v>0.03</v>
      </c>
      <c r="M332" t="s">
        <v>33</v>
      </c>
      <c r="N332" t="s">
        <v>24</v>
      </c>
      <c r="O332" t="s">
        <v>34</v>
      </c>
      <c r="P332" t="s">
        <v>24</v>
      </c>
      <c r="Q332" t="s">
        <v>24</v>
      </c>
      <c r="R332" t="s">
        <v>24</v>
      </c>
    </row>
    <row r="333" spans="1:18" x14ac:dyDescent="0.2">
      <c r="A333">
        <v>21</v>
      </c>
      <c r="B333" t="s">
        <v>1009</v>
      </c>
      <c r="C333">
        <v>3630</v>
      </c>
      <c r="D333" t="s">
        <v>65</v>
      </c>
      <c r="E333" t="s">
        <v>24</v>
      </c>
      <c r="F333" t="s">
        <v>1010</v>
      </c>
      <c r="G333" t="s">
        <v>24</v>
      </c>
      <c r="J333">
        <v>0.15</v>
      </c>
      <c r="M333" t="s">
        <v>24</v>
      </c>
      <c r="N333" t="s">
        <v>24</v>
      </c>
      <c r="O333" t="s">
        <v>383</v>
      </c>
      <c r="P333" t="s">
        <v>1011</v>
      </c>
      <c r="Q333" t="s">
        <v>24</v>
      </c>
      <c r="R333" t="s">
        <v>1012</v>
      </c>
    </row>
    <row r="334" spans="1:18" x14ac:dyDescent="0.2">
      <c r="A334">
        <v>21</v>
      </c>
      <c r="B334" t="s">
        <v>1013</v>
      </c>
      <c r="C334">
        <v>374400</v>
      </c>
      <c r="D334" t="s">
        <v>31</v>
      </c>
      <c r="E334" t="s">
        <v>24</v>
      </c>
      <c r="F334" t="s">
        <v>24</v>
      </c>
      <c r="G334" t="s">
        <v>24</v>
      </c>
      <c r="H334">
        <v>0.1</v>
      </c>
      <c r="J334">
        <v>0.16</v>
      </c>
      <c r="K334">
        <v>0.03</v>
      </c>
      <c r="M334" t="s">
        <v>33</v>
      </c>
      <c r="N334" t="s">
        <v>24</v>
      </c>
      <c r="O334" t="s">
        <v>34</v>
      </c>
      <c r="P334" t="s">
        <v>24</v>
      </c>
      <c r="Q334" t="s">
        <v>24</v>
      </c>
      <c r="R334" t="s">
        <v>24</v>
      </c>
    </row>
    <row r="335" spans="1:18" x14ac:dyDescent="0.2">
      <c r="A335">
        <v>21</v>
      </c>
      <c r="B335" t="s">
        <v>1014</v>
      </c>
      <c r="C335">
        <v>3960</v>
      </c>
      <c r="D335" t="s">
        <v>65</v>
      </c>
      <c r="E335" t="s">
        <v>24</v>
      </c>
      <c r="F335" t="s">
        <v>1015</v>
      </c>
      <c r="G335" t="s">
        <v>24</v>
      </c>
      <c r="J335">
        <v>0.17</v>
      </c>
      <c r="M335" t="s">
        <v>24</v>
      </c>
      <c r="N335" t="s">
        <v>24</v>
      </c>
      <c r="O335" t="s">
        <v>103</v>
      </c>
      <c r="P335" t="s">
        <v>24</v>
      </c>
      <c r="Q335" t="s">
        <v>24</v>
      </c>
      <c r="R335" t="s">
        <v>1016</v>
      </c>
    </row>
    <row r="336" spans="1:18" x14ac:dyDescent="0.2">
      <c r="A336">
        <v>21</v>
      </c>
      <c r="B336" t="s">
        <v>1017</v>
      </c>
      <c r="C336">
        <v>18136</v>
      </c>
      <c r="D336" t="s">
        <v>277</v>
      </c>
      <c r="E336" t="s">
        <v>24</v>
      </c>
      <c r="F336" t="s">
        <v>24</v>
      </c>
      <c r="G336" t="s">
        <v>24</v>
      </c>
      <c r="J336">
        <v>0</v>
      </c>
      <c r="M336" t="s">
        <v>24</v>
      </c>
      <c r="N336" t="s">
        <v>24</v>
      </c>
      <c r="O336" t="s">
        <v>24</v>
      </c>
      <c r="P336" t="s">
        <v>24</v>
      </c>
      <c r="Q336" t="s">
        <v>1006</v>
      </c>
      <c r="R336" t="s">
        <v>1018</v>
      </c>
    </row>
    <row r="337" spans="1:18" x14ac:dyDescent="0.2">
      <c r="A337">
        <v>21</v>
      </c>
      <c r="B337" t="s">
        <v>941</v>
      </c>
      <c r="C337">
        <v>2481</v>
      </c>
      <c r="D337" t="s">
        <v>23</v>
      </c>
      <c r="E337" t="s">
        <v>24</v>
      </c>
      <c r="F337" t="s">
        <v>24</v>
      </c>
      <c r="G337" t="s">
        <v>864</v>
      </c>
      <c r="J337">
        <v>7.0000000000000007E-2</v>
      </c>
      <c r="L337">
        <v>0.01</v>
      </c>
      <c r="M337" t="s">
        <v>24</v>
      </c>
      <c r="N337" t="s">
        <v>24</v>
      </c>
      <c r="O337" t="s">
        <v>24</v>
      </c>
      <c r="P337" t="s">
        <v>24</v>
      </c>
      <c r="Q337" t="s">
        <v>24</v>
      </c>
      <c r="R337" t="s">
        <v>26</v>
      </c>
    </row>
    <row r="338" spans="1:18" x14ac:dyDescent="0.2">
      <c r="A338">
        <v>22</v>
      </c>
      <c r="B338" t="s">
        <v>1019</v>
      </c>
      <c r="C338">
        <v>17734</v>
      </c>
      <c r="D338" t="s">
        <v>187</v>
      </c>
      <c r="E338" t="s">
        <v>24</v>
      </c>
      <c r="F338" t="s">
        <v>24</v>
      </c>
      <c r="G338" t="s">
        <v>24</v>
      </c>
      <c r="J338">
        <v>0.02</v>
      </c>
      <c r="M338" t="s">
        <v>1020</v>
      </c>
      <c r="N338" t="s">
        <v>24</v>
      </c>
      <c r="O338" t="s">
        <v>24</v>
      </c>
      <c r="P338" t="s">
        <v>24</v>
      </c>
      <c r="Q338" t="s">
        <v>1021</v>
      </c>
      <c r="R338" t="s">
        <v>1022</v>
      </c>
    </row>
    <row r="339" spans="1:18" x14ac:dyDescent="0.2">
      <c r="A339">
        <v>22</v>
      </c>
      <c r="B339" t="s">
        <v>1023</v>
      </c>
      <c r="C339">
        <v>497</v>
      </c>
      <c r="D339" t="s">
        <v>23</v>
      </c>
      <c r="E339" t="s">
        <v>24</v>
      </c>
      <c r="F339" t="s">
        <v>24</v>
      </c>
      <c r="G339" t="s">
        <v>1024</v>
      </c>
      <c r="J339">
        <v>0</v>
      </c>
      <c r="L339">
        <v>0.02</v>
      </c>
      <c r="M339" t="s">
        <v>24</v>
      </c>
      <c r="N339" t="s">
        <v>24</v>
      </c>
      <c r="O339" t="s">
        <v>24</v>
      </c>
      <c r="P339" t="s">
        <v>24</v>
      </c>
      <c r="Q339" t="s">
        <v>24</v>
      </c>
      <c r="R339" t="s">
        <v>26</v>
      </c>
    </row>
    <row r="340" spans="1:18" x14ac:dyDescent="0.2">
      <c r="A340">
        <v>22</v>
      </c>
      <c r="B340" t="s">
        <v>1025</v>
      </c>
      <c r="C340">
        <v>8119</v>
      </c>
      <c r="D340" t="s">
        <v>37</v>
      </c>
      <c r="E340" t="s">
        <v>24</v>
      </c>
      <c r="F340" t="s">
        <v>24</v>
      </c>
      <c r="G340" t="s">
        <v>24</v>
      </c>
      <c r="J340">
        <v>0.01</v>
      </c>
      <c r="M340" t="s">
        <v>1026</v>
      </c>
      <c r="N340" t="s">
        <v>24</v>
      </c>
      <c r="O340" t="s">
        <v>24</v>
      </c>
      <c r="P340" t="s">
        <v>24</v>
      </c>
      <c r="Q340" t="s">
        <v>24</v>
      </c>
      <c r="R340" t="s">
        <v>1027</v>
      </c>
    </row>
    <row r="341" spans="1:18" x14ac:dyDescent="0.2">
      <c r="A341">
        <v>22</v>
      </c>
      <c r="B341" t="s">
        <v>1028</v>
      </c>
      <c r="C341">
        <v>59929</v>
      </c>
      <c r="D341" t="s">
        <v>144</v>
      </c>
      <c r="E341" t="s">
        <v>24</v>
      </c>
      <c r="F341" t="s">
        <v>24</v>
      </c>
      <c r="G341" t="s">
        <v>24</v>
      </c>
      <c r="M341" t="s">
        <v>24</v>
      </c>
      <c r="N341" t="s">
        <v>24</v>
      </c>
      <c r="O341" t="s">
        <v>24</v>
      </c>
      <c r="P341" t="s">
        <v>24</v>
      </c>
      <c r="Q341" t="s">
        <v>1029</v>
      </c>
      <c r="R341" t="s">
        <v>1030</v>
      </c>
    </row>
    <row r="342" spans="1:18" x14ac:dyDescent="0.2">
      <c r="A342">
        <v>22</v>
      </c>
      <c r="B342" t="s">
        <v>1031</v>
      </c>
      <c r="C342">
        <v>67300</v>
      </c>
      <c r="D342" t="s">
        <v>31</v>
      </c>
      <c r="E342" t="s">
        <v>24</v>
      </c>
      <c r="F342" t="s">
        <v>24</v>
      </c>
      <c r="G342" t="s">
        <v>24</v>
      </c>
      <c r="H342">
        <v>0.56666666666666665</v>
      </c>
      <c r="K342">
        <v>2.97</v>
      </c>
      <c r="M342" t="s">
        <v>1032</v>
      </c>
      <c r="N342" t="s">
        <v>24</v>
      </c>
      <c r="O342" t="s">
        <v>115</v>
      </c>
      <c r="P342" t="s">
        <v>24</v>
      </c>
      <c r="Q342" t="s">
        <v>24</v>
      </c>
      <c r="R342" t="s">
        <v>1033</v>
      </c>
    </row>
    <row r="343" spans="1:18" x14ac:dyDescent="0.2">
      <c r="A343">
        <v>22</v>
      </c>
      <c r="B343" t="s">
        <v>1034</v>
      </c>
      <c r="C343">
        <v>125400</v>
      </c>
      <c r="D343" t="s">
        <v>31</v>
      </c>
      <c r="E343" t="s">
        <v>24</v>
      </c>
      <c r="F343" t="s">
        <v>24</v>
      </c>
      <c r="G343" t="s">
        <v>602</v>
      </c>
      <c r="H343">
        <v>10</v>
      </c>
      <c r="J343">
        <v>0.45</v>
      </c>
      <c r="K343">
        <v>0.27</v>
      </c>
      <c r="M343" t="s">
        <v>112</v>
      </c>
      <c r="N343" t="s">
        <v>24</v>
      </c>
      <c r="O343" t="s">
        <v>412</v>
      </c>
      <c r="P343" t="s">
        <v>24</v>
      </c>
      <c r="Q343" t="s">
        <v>24</v>
      </c>
      <c r="R343" t="s">
        <v>24</v>
      </c>
    </row>
    <row r="344" spans="1:18" x14ac:dyDescent="0.2">
      <c r="A344">
        <v>22</v>
      </c>
      <c r="B344" t="s">
        <v>1035</v>
      </c>
      <c r="C344">
        <v>135300</v>
      </c>
      <c r="D344" t="s">
        <v>31</v>
      </c>
      <c r="E344" t="s">
        <v>24</v>
      </c>
      <c r="F344" t="s">
        <v>24</v>
      </c>
      <c r="G344" t="s">
        <v>24</v>
      </c>
      <c r="H344">
        <v>1</v>
      </c>
      <c r="J344">
        <v>0.37</v>
      </c>
      <c r="K344">
        <v>0.28999999999999998</v>
      </c>
      <c r="M344" t="s">
        <v>88</v>
      </c>
      <c r="N344" t="s">
        <v>24</v>
      </c>
      <c r="O344" t="s">
        <v>34</v>
      </c>
      <c r="P344" t="s">
        <v>24</v>
      </c>
      <c r="Q344" t="s">
        <v>24</v>
      </c>
      <c r="R344" t="s">
        <v>24</v>
      </c>
    </row>
    <row r="345" spans="1:18" x14ac:dyDescent="0.2">
      <c r="A345">
        <v>22</v>
      </c>
      <c r="B345" t="s">
        <v>1036</v>
      </c>
      <c r="C345">
        <v>1440</v>
      </c>
      <c r="D345" t="s">
        <v>23</v>
      </c>
      <c r="E345" t="s">
        <v>24</v>
      </c>
      <c r="F345" t="s">
        <v>24</v>
      </c>
      <c r="G345" t="s">
        <v>1037</v>
      </c>
      <c r="J345">
        <v>0.01</v>
      </c>
      <c r="L345">
        <v>0.01</v>
      </c>
      <c r="M345" t="s">
        <v>24</v>
      </c>
      <c r="N345" t="s">
        <v>24</v>
      </c>
      <c r="O345" t="s">
        <v>24</v>
      </c>
      <c r="P345" t="s">
        <v>24</v>
      </c>
      <c r="Q345" t="s">
        <v>24</v>
      </c>
      <c r="R345" t="s">
        <v>26</v>
      </c>
    </row>
    <row r="346" spans="1:18" x14ac:dyDescent="0.2">
      <c r="A346">
        <v>22</v>
      </c>
      <c r="B346" t="s">
        <v>1038</v>
      </c>
      <c r="C346">
        <v>59627</v>
      </c>
      <c r="D346" t="s">
        <v>144</v>
      </c>
      <c r="E346" t="s">
        <v>24</v>
      </c>
      <c r="F346" t="s">
        <v>24</v>
      </c>
      <c r="G346" t="s">
        <v>24</v>
      </c>
      <c r="H346">
        <v>300</v>
      </c>
      <c r="J346">
        <v>0.01</v>
      </c>
      <c r="M346" t="s">
        <v>718</v>
      </c>
      <c r="N346" t="s">
        <v>24</v>
      </c>
      <c r="O346" t="s">
        <v>24</v>
      </c>
      <c r="P346" t="s">
        <v>24</v>
      </c>
      <c r="Q346" t="s">
        <v>24</v>
      </c>
      <c r="R346" t="s">
        <v>1039</v>
      </c>
    </row>
    <row r="347" spans="1:18" x14ac:dyDescent="0.2">
      <c r="A347">
        <v>22</v>
      </c>
      <c r="B347" t="s">
        <v>1040</v>
      </c>
      <c r="C347">
        <v>59039</v>
      </c>
      <c r="D347" t="s">
        <v>144</v>
      </c>
      <c r="E347" t="s">
        <v>24</v>
      </c>
      <c r="F347" t="s">
        <v>24</v>
      </c>
      <c r="G347" t="s">
        <v>169</v>
      </c>
      <c r="J347">
        <v>0.01</v>
      </c>
      <c r="M347" t="s">
        <v>24</v>
      </c>
      <c r="N347" t="s">
        <v>24</v>
      </c>
      <c r="O347" t="s">
        <v>24</v>
      </c>
      <c r="P347" t="s">
        <v>24</v>
      </c>
      <c r="Q347" t="s">
        <v>24</v>
      </c>
      <c r="R347" t="s">
        <v>1041</v>
      </c>
    </row>
    <row r="348" spans="1:18" x14ac:dyDescent="0.2">
      <c r="A348">
        <v>22</v>
      </c>
      <c r="B348" t="s">
        <v>1042</v>
      </c>
      <c r="C348">
        <v>324400</v>
      </c>
      <c r="D348" t="s">
        <v>31</v>
      </c>
      <c r="E348" t="s">
        <v>24</v>
      </c>
      <c r="F348" t="s">
        <v>24</v>
      </c>
      <c r="G348" t="s">
        <v>95</v>
      </c>
      <c r="H348">
        <v>2</v>
      </c>
      <c r="J348">
        <v>0.52</v>
      </c>
      <c r="K348">
        <v>0.24</v>
      </c>
      <c r="M348" t="s">
        <v>195</v>
      </c>
      <c r="N348" t="s">
        <v>24</v>
      </c>
      <c r="O348" t="s">
        <v>196</v>
      </c>
      <c r="P348" t="s">
        <v>24</v>
      </c>
      <c r="Q348" t="s">
        <v>24</v>
      </c>
      <c r="R348" t="s">
        <v>24</v>
      </c>
    </row>
    <row r="349" spans="1:18" x14ac:dyDescent="0.2">
      <c r="A349">
        <v>22</v>
      </c>
      <c r="B349" t="s">
        <v>1043</v>
      </c>
      <c r="C349">
        <v>659</v>
      </c>
      <c r="D349" t="s">
        <v>23</v>
      </c>
      <c r="E349" t="s">
        <v>24</v>
      </c>
      <c r="F349" t="s">
        <v>24</v>
      </c>
      <c r="G349" t="s">
        <v>1044</v>
      </c>
      <c r="J349">
        <v>0.02</v>
      </c>
      <c r="L349">
        <v>0.01</v>
      </c>
      <c r="M349" t="s">
        <v>24</v>
      </c>
      <c r="N349" t="s">
        <v>24</v>
      </c>
      <c r="O349" t="s">
        <v>24</v>
      </c>
      <c r="P349" t="s">
        <v>24</v>
      </c>
      <c r="Q349" t="s">
        <v>24</v>
      </c>
      <c r="R349" t="s">
        <v>26</v>
      </c>
    </row>
    <row r="350" spans="1:18" x14ac:dyDescent="0.2">
      <c r="A350">
        <v>22</v>
      </c>
      <c r="B350" t="s">
        <v>1045</v>
      </c>
      <c r="C350">
        <v>670</v>
      </c>
      <c r="D350" t="s">
        <v>23</v>
      </c>
      <c r="E350" t="s">
        <v>24</v>
      </c>
      <c r="F350" t="s">
        <v>24</v>
      </c>
      <c r="G350" t="s">
        <v>1046</v>
      </c>
      <c r="J350">
        <v>0.02</v>
      </c>
      <c r="L350">
        <v>0.01</v>
      </c>
      <c r="M350" t="s">
        <v>24</v>
      </c>
      <c r="N350" t="s">
        <v>24</v>
      </c>
      <c r="O350" t="s">
        <v>24</v>
      </c>
      <c r="P350" t="s">
        <v>24</v>
      </c>
      <c r="Q350" t="s">
        <v>24</v>
      </c>
      <c r="R350" t="s">
        <v>26</v>
      </c>
    </row>
    <row r="351" spans="1:18" x14ac:dyDescent="0.2">
      <c r="A351">
        <v>22</v>
      </c>
      <c r="B351" t="s">
        <v>1047</v>
      </c>
      <c r="C351">
        <v>17775</v>
      </c>
      <c r="D351" t="s">
        <v>187</v>
      </c>
      <c r="E351" t="s">
        <v>24</v>
      </c>
      <c r="F351" t="s">
        <v>24</v>
      </c>
      <c r="G351" t="s">
        <v>24</v>
      </c>
      <c r="H351">
        <v>210</v>
      </c>
      <c r="J351">
        <v>2.5000000000000001E-2</v>
      </c>
      <c r="M351" t="s">
        <v>1048</v>
      </c>
      <c r="N351" t="s">
        <v>24</v>
      </c>
      <c r="O351" t="s">
        <v>24</v>
      </c>
      <c r="P351" t="s">
        <v>24</v>
      </c>
      <c r="Q351" t="s">
        <v>1049</v>
      </c>
      <c r="R351" t="s">
        <v>1050</v>
      </c>
    </row>
    <row r="352" spans="1:18" x14ac:dyDescent="0.2">
      <c r="A352">
        <v>22</v>
      </c>
      <c r="B352" t="s">
        <v>593</v>
      </c>
      <c r="C352">
        <v>433500</v>
      </c>
      <c r="D352" t="s">
        <v>31</v>
      </c>
      <c r="E352" t="s">
        <v>24</v>
      </c>
      <c r="F352" t="s">
        <v>24</v>
      </c>
      <c r="G352" t="s">
        <v>169</v>
      </c>
      <c r="H352">
        <v>0.1</v>
      </c>
      <c r="J352">
        <v>0.28000000000000003</v>
      </c>
      <c r="K352">
        <v>0.53</v>
      </c>
      <c r="M352" t="s">
        <v>33</v>
      </c>
      <c r="N352" t="s">
        <v>24</v>
      </c>
      <c r="O352" t="s">
        <v>34</v>
      </c>
      <c r="P352" t="s">
        <v>24</v>
      </c>
      <c r="Q352" t="s">
        <v>24</v>
      </c>
      <c r="R352" t="s">
        <v>24</v>
      </c>
    </row>
    <row r="353" spans="1:18" x14ac:dyDescent="0.2">
      <c r="A353">
        <v>23</v>
      </c>
      <c r="B353" t="s">
        <v>1051</v>
      </c>
      <c r="C353">
        <v>1319</v>
      </c>
      <c r="D353" t="s">
        <v>23</v>
      </c>
      <c r="E353" t="s">
        <v>24</v>
      </c>
      <c r="F353" t="s">
        <v>24</v>
      </c>
      <c r="G353" t="s">
        <v>1052</v>
      </c>
      <c r="J353">
        <v>0</v>
      </c>
      <c r="L353">
        <v>0.05</v>
      </c>
      <c r="M353" t="s">
        <v>24</v>
      </c>
      <c r="N353" t="s">
        <v>24</v>
      </c>
      <c r="O353" t="s">
        <v>24</v>
      </c>
      <c r="P353" t="s">
        <v>24</v>
      </c>
      <c r="Q353" t="s">
        <v>24</v>
      </c>
      <c r="R353" t="s">
        <v>26</v>
      </c>
    </row>
    <row r="354" spans="1:18" x14ac:dyDescent="0.2">
      <c r="A354">
        <v>23</v>
      </c>
      <c r="B354" t="s">
        <v>1053</v>
      </c>
      <c r="C354">
        <v>1487</v>
      </c>
      <c r="D354" t="s">
        <v>23</v>
      </c>
      <c r="E354" t="s">
        <v>24</v>
      </c>
      <c r="F354" t="s">
        <v>24</v>
      </c>
      <c r="G354" t="s">
        <v>1054</v>
      </c>
      <c r="J354">
        <v>0.01</v>
      </c>
      <c r="L354">
        <v>0.02</v>
      </c>
      <c r="M354" t="s">
        <v>24</v>
      </c>
      <c r="N354" t="s">
        <v>24</v>
      </c>
      <c r="O354" t="s">
        <v>24</v>
      </c>
      <c r="P354" t="s">
        <v>24</v>
      </c>
      <c r="Q354" t="s">
        <v>24</v>
      </c>
      <c r="R354" t="s">
        <v>26</v>
      </c>
    </row>
    <row r="355" spans="1:18" x14ac:dyDescent="0.2">
      <c r="A355">
        <v>23</v>
      </c>
      <c r="B355" t="s">
        <v>1055</v>
      </c>
      <c r="C355">
        <v>1660</v>
      </c>
      <c r="D355" t="s">
        <v>23</v>
      </c>
      <c r="E355" t="s">
        <v>24</v>
      </c>
      <c r="F355" t="s">
        <v>24</v>
      </c>
      <c r="G355" t="s">
        <v>1056</v>
      </c>
      <c r="J355">
        <v>0.03</v>
      </c>
      <c r="L355">
        <v>0.02</v>
      </c>
      <c r="M355" t="s">
        <v>24</v>
      </c>
      <c r="N355" t="s">
        <v>24</v>
      </c>
      <c r="O355" t="s">
        <v>24</v>
      </c>
      <c r="P355" t="s">
        <v>24</v>
      </c>
      <c r="Q355" t="s">
        <v>24</v>
      </c>
      <c r="R355" t="s">
        <v>26</v>
      </c>
    </row>
    <row r="356" spans="1:18" x14ac:dyDescent="0.2">
      <c r="A356">
        <v>23</v>
      </c>
      <c r="B356" t="s">
        <v>1057</v>
      </c>
      <c r="C356">
        <v>1767</v>
      </c>
      <c r="D356" t="s">
        <v>23</v>
      </c>
      <c r="E356" t="s">
        <v>24</v>
      </c>
      <c r="F356" t="s">
        <v>24</v>
      </c>
      <c r="G356" t="s">
        <v>1058</v>
      </c>
      <c r="J356">
        <v>0.01</v>
      </c>
      <c r="L356">
        <v>0.02</v>
      </c>
      <c r="M356" t="s">
        <v>24</v>
      </c>
      <c r="N356" t="s">
        <v>24</v>
      </c>
      <c r="O356" t="s">
        <v>24</v>
      </c>
      <c r="P356" t="s">
        <v>24</v>
      </c>
      <c r="Q356" t="s">
        <v>24</v>
      </c>
      <c r="R356" t="s">
        <v>26</v>
      </c>
    </row>
    <row r="357" spans="1:18" x14ac:dyDescent="0.2">
      <c r="A357">
        <v>23</v>
      </c>
      <c r="B357" t="s">
        <v>1059</v>
      </c>
      <c r="C357">
        <v>2128</v>
      </c>
      <c r="D357" t="s">
        <v>23</v>
      </c>
      <c r="E357" t="s">
        <v>24</v>
      </c>
      <c r="F357" t="s">
        <v>24</v>
      </c>
      <c r="G357" t="s">
        <v>1060</v>
      </c>
      <c r="J357">
        <v>0.04</v>
      </c>
      <c r="L357">
        <v>0.02</v>
      </c>
      <c r="M357" t="s">
        <v>24</v>
      </c>
      <c r="N357" t="s">
        <v>24</v>
      </c>
      <c r="O357" t="s">
        <v>24</v>
      </c>
      <c r="P357" t="s">
        <v>24</v>
      </c>
      <c r="Q357" t="s">
        <v>24</v>
      </c>
      <c r="R357" t="s">
        <v>26</v>
      </c>
    </row>
    <row r="358" spans="1:18" x14ac:dyDescent="0.2">
      <c r="A358">
        <v>23</v>
      </c>
      <c r="B358" t="s">
        <v>1061</v>
      </c>
      <c r="C358">
        <v>2479</v>
      </c>
      <c r="D358" t="s">
        <v>23</v>
      </c>
      <c r="E358" t="s">
        <v>24</v>
      </c>
      <c r="F358" t="s">
        <v>24</v>
      </c>
      <c r="G358" t="s">
        <v>1062</v>
      </c>
      <c r="J358">
        <v>0.01</v>
      </c>
      <c r="L358">
        <v>0.02</v>
      </c>
      <c r="M358" t="s">
        <v>24</v>
      </c>
      <c r="N358" t="s">
        <v>24</v>
      </c>
      <c r="O358" t="s">
        <v>24</v>
      </c>
      <c r="P358" t="s">
        <v>24</v>
      </c>
      <c r="Q358" t="s">
        <v>24</v>
      </c>
      <c r="R358" t="s">
        <v>26</v>
      </c>
    </row>
    <row r="359" spans="1:18" x14ac:dyDescent="0.2">
      <c r="A359">
        <v>24</v>
      </c>
      <c r="B359" t="s">
        <v>1063</v>
      </c>
      <c r="C359">
        <v>3270</v>
      </c>
      <c r="D359" t="s">
        <v>65</v>
      </c>
      <c r="E359" t="s">
        <v>24</v>
      </c>
      <c r="F359" t="s">
        <v>1064</v>
      </c>
      <c r="G359" t="s">
        <v>24</v>
      </c>
      <c r="H359">
        <v>56800</v>
      </c>
      <c r="I359">
        <v>9330000000</v>
      </c>
      <c r="J359">
        <v>0.17</v>
      </c>
      <c r="M359" t="s">
        <v>1065</v>
      </c>
      <c r="N359" t="s">
        <v>24</v>
      </c>
      <c r="O359" t="s">
        <v>208</v>
      </c>
      <c r="P359" t="s">
        <v>24</v>
      </c>
      <c r="Q359" t="s">
        <v>24</v>
      </c>
      <c r="R359" t="s">
        <v>1066</v>
      </c>
    </row>
    <row r="360" spans="1:18" x14ac:dyDescent="0.2">
      <c r="A360">
        <v>24</v>
      </c>
      <c r="B360" t="s">
        <v>1067</v>
      </c>
      <c r="C360">
        <v>3260</v>
      </c>
      <c r="D360" t="s">
        <v>65</v>
      </c>
      <c r="E360" t="s">
        <v>1068</v>
      </c>
      <c r="F360" t="s">
        <v>1069</v>
      </c>
      <c r="G360" t="s">
        <v>24</v>
      </c>
      <c r="J360">
        <v>0.22</v>
      </c>
      <c r="M360" t="s">
        <v>24</v>
      </c>
      <c r="N360" t="s">
        <v>24</v>
      </c>
      <c r="O360" t="s">
        <v>208</v>
      </c>
      <c r="P360" t="s">
        <v>24</v>
      </c>
      <c r="Q360" t="s">
        <v>24</v>
      </c>
      <c r="R360" t="s">
        <v>1070</v>
      </c>
    </row>
    <row r="361" spans="1:18" x14ac:dyDescent="0.2">
      <c r="A361">
        <v>24</v>
      </c>
      <c r="B361" t="s">
        <v>1071</v>
      </c>
      <c r="C361">
        <v>3280</v>
      </c>
      <c r="D361" t="s">
        <v>65</v>
      </c>
      <c r="E361" t="s">
        <v>24</v>
      </c>
      <c r="F361" t="s">
        <v>1072</v>
      </c>
      <c r="G361" t="s">
        <v>24</v>
      </c>
      <c r="J361">
        <v>0.17</v>
      </c>
      <c r="M361" t="s">
        <v>24</v>
      </c>
      <c r="N361" t="s">
        <v>24</v>
      </c>
      <c r="O361" t="s">
        <v>208</v>
      </c>
      <c r="P361" t="s">
        <v>24</v>
      </c>
      <c r="Q361" t="s">
        <v>24</v>
      </c>
      <c r="R361" t="s">
        <v>1073</v>
      </c>
    </row>
    <row r="362" spans="1:18" x14ac:dyDescent="0.2">
      <c r="A362">
        <v>24</v>
      </c>
      <c r="B362" t="s">
        <v>1074</v>
      </c>
      <c r="C362">
        <v>3710</v>
      </c>
      <c r="D362" t="s">
        <v>65</v>
      </c>
      <c r="E362" t="s">
        <v>24</v>
      </c>
      <c r="F362" t="s">
        <v>1075</v>
      </c>
      <c r="G362" t="s">
        <v>24</v>
      </c>
      <c r="H362">
        <v>700</v>
      </c>
      <c r="J362">
        <v>0.34</v>
      </c>
      <c r="M362" t="s">
        <v>24</v>
      </c>
      <c r="N362" t="s">
        <v>24</v>
      </c>
      <c r="O362" t="s">
        <v>103</v>
      </c>
      <c r="P362" t="s">
        <v>24</v>
      </c>
      <c r="Q362" t="s">
        <v>24</v>
      </c>
      <c r="R362" t="s">
        <v>1076</v>
      </c>
    </row>
    <row r="363" spans="1:18" x14ac:dyDescent="0.2">
      <c r="A363">
        <v>24</v>
      </c>
      <c r="B363" t="s">
        <v>1077</v>
      </c>
      <c r="C363">
        <v>3640</v>
      </c>
      <c r="D363" t="s">
        <v>65</v>
      </c>
      <c r="E363" t="s">
        <v>24</v>
      </c>
      <c r="F363" t="s">
        <v>1078</v>
      </c>
      <c r="G363" t="s">
        <v>24</v>
      </c>
      <c r="H363">
        <v>17750</v>
      </c>
      <c r="I363">
        <v>636000</v>
      </c>
      <c r="J363">
        <v>0.13</v>
      </c>
      <c r="M363" t="s">
        <v>1079</v>
      </c>
      <c r="N363" t="s">
        <v>24</v>
      </c>
      <c r="O363" t="s">
        <v>208</v>
      </c>
      <c r="P363" t="s">
        <v>24</v>
      </c>
      <c r="Q363" t="s">
        <v>24</v>
      </c>
      <c r="R363" t="s">
        <v>1080</v>
      </c>
    </row>
    <row r="364" spans="1:18" x14ac:dyDescent="0.2">
      <c r="A364">
        <v>24</v>
      </c>
      <c r="B364" t="s">
        <v>1081</v>
      </c>
      <c r="C364">
        <v>70707</v>
      </c>
      <c r="D364" t="s">
        <v>1082</v>
      </c>
      <c r="E364" t="s">
        <v>24</v>
      </c>
      <c r="F364" t="s">
        <v>1083</v>
      </c>
      <c r="G364" t="s">
        <v>24</v>
      </c>
      <c r="H364">
        <v>8000</v>
      </c>
      <c r="I364">
        <v>460000</v>
      </c>
      <c r="M364" t="s">
        <v>1084</v>
      </c>
      <c r="N364" t="s">
        <v>1085</v>
      </c>
      <c r="O364" t="s">
        <v>24</v>
      </c>
      <c r="P364" t="s">
        <v>24</v>
      </c>
      <c r="Q364" t="s">
        <v>1086</v>
      </c>
      <c r="R364" t="s">
        <v>1087</v>
      </c>
    </row>
    <row r="365" spans="1:18" x14ac:dyDescent="0.2">
      <c r="A365">
        <v>24</v>
      </c>
      <c r="B365" t="s">
        <v>1088</v>
      </c>
      <c r="C365">
        <v>70708</v>
      </c>
      <c r="D365" t="s">
        <v>1082</v>
      </c>
      <c r="E365" t="s">
        <v>24</v>
      </c>
      <c r="F365" t="s">
        <v>1089</v>
      </c>
      <c r="G365" t="s">
        <v>24</v>
      </c>
      <c r="H365">
        <v>6500</v>
      </c>
      <c r="I365">
        <v>160000</v>
      </c>
      <c r="M365" t="s">
        <v>1090</v>
      </c>
      <c r="N365" t="s">
        <v>24</v>
      </c>
      <c r="O365" t="s">
        <v>24</v>
      </c>
      <c r="P365" t="s">
        <v>24</v>
      </c>
      <c r="Q365" t="s">
        <v>1091</v>
      </c>
      <c r="R365" t="s">
        <v>1092</v>
      </c>
    </row>
    <row r="366" spans="1:18" x14ac:dyDescent="0.2">
      <c r="A366">
        <v>24</v>
      </c>
      <c r="B366" t="s">
        <v>1093</v>
      </c>
      <c r="C366">
        <v>1480</v>
      </c>
      <c r="D366" t="s">
        <v>65</v>
      </c>
      <c r="E366" t="s">
        <v>24</v>
      </c>
      <c r="F366" t="s">
        <v>1094</v>
      </c>
      <c r="G366" t="s">
        <v>549</v>
      </c>
      <c r="H366">
        <v>945580</v>
      </c>
      <c r="I366">
        <v>2250000</v>
      </c>
      <c r="J366">
        <v>0.34</v>
      </c>
      <c r="M366" t="s">
        <v>1095</v>
      </c>
      <c r="N366" t="s">
        <v>1096</v>
      </c>
      <c r="O366" t="s">
        <v>103</v>
      </c>
      <c r="P366" t="s">
        <v>1097</v>
      </c>
      <c r="Q366" t="s">
        <v>24</v>
      </c>
      <c r="R366" t="s">
        <v>1098</v>
      </c>
    </row>
    <row r="367" spans="1:18" x14ac:dyDescent="0.2">
      <c r="A367">
        <v>24</v>
      </c>
      <c r="B367" t="s">
        <v>1099</v>
      </c>
      <c r="C367">
        <v>3610</v>
      </c>
      <c r="D367" t="s">
        <v>65</v>
      </c>
      <c r="E367" t="s">
        <v>24</v>
      </c>
      <c r="F367" t="s">
        <v>1100</v>
      </c>
      <c r="G367" t="s">
        <v>24</v>
      </c>
      <c r="H367">
        <v>22476.666666666668</v>
      </c>
      <c r="I367">
        <v>785000</v>
      </c>
      <c r="J367">
        <v>0.19</v>
      </c>
      <c r="M367" t="s">
        <v>1101</v>
      </c>
      <c r="N367" t="s">
        <v>24</v>
      </c>
      <c r="O367" t="s">
        <v>208</v>
      </c>
      <c r="P367" t="s">
        <v>24</v>
      </c>
      <c r="Q367" t="s">
        <v>24</v>
      </c>
      <c r="R367" t="s">
        <v>1102</v>
      </c>
    </row>
    <row r="368" spans="1:18" x14ac:dyDescent="0.2">
      <c r="A368">
        <v>24</v>
      </c>
      <c r="B368" t="s">
        <v>1103</v>
      </c>
      <c r="C368">
        <v>70712</v>
      </c>
      <c r="D368" t="s">
        <v>1082</v>
      </c>
      <c r="E368" t="s">
        <v>24</v>
      </c>
      <c r="F368" t="s">
        <v>1104</v>
      </c>
      <c r="G368" t="s">
        <v>24</v>
      </c>
      <c r="H368">
        <v>4000</v>
      </c>
      <c r="I368">
        <v>100000</v>
      </c>
      <c r="M368" t="s">
        <v>1105</v>
      </c>
      <c r="N368" t="s">
        <v>1106</v>
      </c>
      <c r="O368" t="s">
        <v>24</v>
      </c>
      <c r="P368" t="s">
        <v>24</v>
      </c>
      <c r="Q368" t="s">
        <v>1107</v>
      </c>
      <c r="R368" t="s">
        <v>1108</v>
      </c>
    </row>
    <row r="369" spans="1:18" x14ac:dyDescent="0.2">
      <c r="A369">
        <v>24</v>
      </c>
      <c r="B369" t="s">
        <v>1109</v>
      </c>
      <c r="C369">
        <v>70716</v>
      </c>
      <c r="D369" t="s">
        <v>1082</v>
      </c>
      <c r="E369" t="s">
        <v>24</v>
      </c>
      <c r="F369" t="s">
        <v>1110</v>
      </c>
      <c r="G369" t="s">
        <v>24</v>
      </c>
      <c r="H369">
        <v>12000</v>
      </c>
      <c r="I369">
        <v>10000</v>
      </c>
      <c r="M369" t="s">
        <v>1111</v>
      </c>
      <c r="N369" t="s">
        <v>1112</v>
      </c>
      <c r="O369" t="s">
        <v>24</v>
      </c>
      <c r="P369" t="s">
        <v>24</v>
      </c>
      <c r="Q369" t="s">
        <v>1113</v>
      </c>
      <c r="R369" t="s">
        <v>1114</v>
      </c>
    </row>
    <row r="370" spans="1:18" x14ac:dyDescent="0.2">
      <c r="A370">
        <v>24</v>
      </c>
      <c r="B370" t="s">
        <v>1115</v>
      </c>
      <c r="C370">
        <v>70717</v>
      </c>
      <c r="D370" t="s">
        <v>1082</v>
      </c>
      <c r="E370" t="s">
        <v>24</v>
      </c>
      <c r="F370" t="s">
        <v>1116</v>
      </c>
      <c r="G370" t="s">
        <v>24</v>
      </c>
      <c r="H370">
        <v>18103.333333333332</v>
      </c>
      <c r="I370">
        <v>388655000</v>
      </c>
      <c r="M370" t="s">
        <v>1117</v>
      </c>
      <c r="N370" t="s">
        <v>1085</v>
      </c>
      <c r="O370" t="s">
        <v>24</v>
      </c>
      <c r="P370" t="s">
        <v>24</v>
      </c>
      <c r="Q370" t="s">
        <v>1118</v>
      </c>
      <c r="R370" t="s">
        <v>1119</v>
      </c>
    </row>
    <row r="371" spans="1:18" x14ac:dyDescent="0.2">
      <c r="A371">
        <v>24</v>
      </c>
      <c r="B371" t="s">
        <v>1120</v>
      </c>
      <c r="C371">
        <v>70728</v>
      </c>
      <c r="D371" t="s">
        <v>1082</v>
      </c>
      <c r="E371" t="s">
        <v>24</v>
      </c>
      <c r="F371" t="s">
        <v>1121</v>
      </c>
      <c r="G371" t="s">
        <v>24</v>
      </c>
      <c r="I371">
        <v>100000</v>
      </c>
      <c r="M371" t="s">
        <v>1122</v>
      </c>
      <c r="N371" t="s">
        <v>1123</v>
      </c>
      <c r="O371" t="s">
        <v>24</v>
      </c>
      <c r="P371" t="s">
        <v>24</v>
      </c>
      <c r="Q371" t="s">
        <v>1124</v>
      </c>
      <c r="R371" t="s">
        <v>1125</v>
      </c>
    </row>
    <row r="372" spans="1:18" x14ac:dyDescent="0.2">
      <c r="A372">
        <v>24</v>
      </c>
      <c r="B372" t="s">
        <v>1126</v>
      </c>
      <c r="C372">
        <v>70730</v>
      </c>
      <c r="D372" t="s">
        <v>1082</v>
      </c>
      <c r="E372" t="s">
        <v>24</v>
      </c>
      <c r="F372" t="s">
        <v>1127</v>
      </c>
      <c r="G372" t="s">
        <v>24</v>
      </c>
      <c r="H372">
        <v>1370</v>
      </c>
      <c r="I372">
        <v>100000</v>
      </c>
      <c r="M372" t="s">
        <v>1128</v>
      </c>
      <c r="N372" t="s">
        <v>1129</v>
      </c>
      <c r="O372" t="s">
        <v>24</v>
      </c>
      <c r="P372" t="s">
        <v>24</v>
      </c>
      <c r="Q372" t="s">
        <v>1124</v>
      </c>
      <c r="R372" t="s">
        <v>1130</v>
      </c>
    </row>
    <row r="373" spans="1:18" x14ac:dyDescent="0.2">
      <c r="A373">
        <v>24</v>
      </c>
      <c r="B373" t="s">
        <v>1131</v>
      </c>
      <c r="C373">
        <v>70737</v>
      </c>
      <c r="D373" t="s">
        <v>1082</v>
      </c>
      <c r="E373" t="s">
        <v>24</v>
      </c>
      <c r="F373" t="s">
        <v>1132</v>
      </c>
      <c r="G373" t="s">
        <v>24</v>
      </c>
      <c r="H373">
        <v>1350</v>
      </c>
      <c r="I373">
        <v>100000</v>
      </c>
      <c r="M373" t="s">
        <v>1133</v>
      </c>
      <c r="N373" t="s">
        <v>1123</v>
      </c>
      <c r="O373" t="s">
        <v>24</v>
      </c>
      <c r="P373" t="s">
        <v>24</v>
      </c>
      <c r="Q373" t="s">
        <v>1134</v>
      </c>
      <c r="R373" t="s">
        <v>1135</v>
      </c>
    </row>
    <row r="374" spans="1:18" x14ac:dyDescent="0.2">
      <c r="A374">
        <v>24</v>
      </c>
      <c r="B374" t="s">
        <v>1136</v>
      </c>
      <c r="C374">
        <v>70732</v>
      </c>
      <c r="D374" t="s">
        <v>1082</v>
      </c>
      <c r="E374" t="s">
        <v>24</v>
      </c>
      <c r="F374" t="s">
        <v>1137</v>
      </c>
      <c r="G374" t="s">
        <v>549</v>
      </c>
      <c r="H374">
        <v>10000</v>
      </c>
      <c r="I374">
        <v>31000</v>
      </c>
      <c r="M374" t="s">
        <v>1138</v>
      </c>
      <c r="N374" t="s">
        <v>1139</v>
      </c>
      <c r="O374" t="s">
        <v>24</v>
      </c>
      <c r="P374" t="s">
        <v>24</v>
      </c>
      <c r="Q374" t="s">
        <v>1140</v>
      </c>
      <c r="R374" t="s">
        <v>1141</v>
      </c>
    </row>
    <row r="375" spans="1:18" x14ac:dyDescent="0.2">
      <c r="A375">
        <v>24</v>
      </c>
      <c r="B375" t="s">
        <v>1142</v>
      </c>
      <c r="C375">
        <v>70733</v>
      </c>
      <c r="D375" t="s">
        <v>1082</v>
      </c>
      <c r="E375" t="s">
        <v>24</v>
      </c>
      <c r="F375" t="s">
        <v>1143</v>
      </c>
      <c r="G375" t="s">
        <v>24</v>
      </c>
      <c r="H375">
        <v>5000</v>
      </c>
      <c r="I375">
        <v>114500</v>
      </c>
      <c r="M375" t="s">
        <v>1144</v>
      </c>
      <c r="N375" t="s">
        <v>1123</v>
      </c>
      <c r="O375" t="s">
        <v>24</v>
      </c>
      <c r="P375" t="s">
        <v>24</v>
      </c>
      <c r="Q375" t="s">
        <v>1145</v>
      </c>
      <c r="R375" t="s">
        <v>1146</v>
      </c>
    </row>
    <row r="376" spans="1:18" x14ac:dyDescent="0.2">
      <c r="A376">
        <v>24</v>
      </c>
      <c r="B376" t="s">
        <v>1147</v>
      </c>
      <c r="C376">
        <v>70833</v>
      </c>
      <c r="D376" t="s">
        <v>1082</v>
      </c>
      <c r="E376" t="s">
        <v>24</v>
      </c>
      <c r="F376" t="s">
        <v>1148</v>
      </c>
      <c r="G376" t="s">
        <v>24</v>
      </c>
      <c r="H376">
        <v>630</v>
      </c>
      <c r="I376">
        <v>3550000</v>
      </c>
      <c r="M376" t="s">
        <v>1149</v>
      </c>
      <c r="N376" t="s">
        <v>1085</v>
      </c>
      <c r="O376" t="s">
        <v>24</v>
      </c>
      <c r="P376" t="s">
        <v>24</v>
      </c>
      <c r="Q376" t="s">
        <v>1150</v>
      </c>
      <c r="R376" t="s">
        <v>1151</v>
      </c>
    </row>
    <row r="377" spans="1:18" x14ac:dyDescent="0.2">
      <c r="A377">
        <v>24</v>
      </c>
      <c r="B377" t="s">
        <v>1152</v>
      </c>
      <c r="C377">
        <v>70700</v>
      </c>
      <c r="D377" t="s">
        <v>1082</v>
      </c>
      <c r="E377" t="s">
        <v>24</v>
      </c>
      <c r="F377" t="s">
        <v>1153</v>
      </c>
      <c r="G377" t="s">
        <v>24</v>
      </c>
      <c r="H377">
        <v>5000</v>
      </c>
      <c r="I377">
        <v>1575000</v>
      </c>
      <c r="M377" t="s">
        <v>1154</v>
      </c>
      <c r="N377" t="s">
        <v>1155</v>
      </c>
      <c r="O377" t="s">
        <v>24</v>
      </c>
      <c r="P377" t="s">
        <v>24</v>
      </c>
      <c r="Q377" t="s">
        <v>1156</v>
      </c>
      <c r="R377" t="s">
        <v>1157</v>
      </c>
    </row>
    <row r="378" spans="1:18" x14ac:dyDescent="0.2">
      <c r="A378">
        <v>24</v>
      </c>
      <c r="B378" t="s">
        <v>1158</v>
      </c>
      <c r="C378">
        <v>70701</v>
      </c>
      <c r="D378" t="s">
        <v>1082</v>
      </c>
      <c r="E378" t="s">
        <v>24</v>
      </c>
      <c r="F378" t="s">
        <v>1159</v>
      </c>
      <c r="G378" t="s">
        <v>549</v>
      </c>
      <c r="H378">
        <v>2233.3333333333335</v>
      </c>
      <c r="I378">
        <v>175366.66666666666</v>
      </c>
      <c r="M378" t="s">
        <v>1160</v>
      </c>
      <c r="N378" t="s">
        <v>1161</v>
      </c>
      <c r="O378" t="s">
        <v>24</v>
      </c>
      <c r="P378" t="s">
        <v>24</v>
      </c>
      <c r="Q378" t="s">
        <v>1162</v>
      </c>
      <c r="R378" t="s">
        <v>1163</v>
      </c>
    </row>
    <row r="379" spans="1:18" x14ac:dyDescent="0.2">
      <c r="A379">
        <v>24</v>
      </c>
      <c r="B379" t="s">
        <v>1164</v>
      </c>
      <c r="C379">
        <v>3070</v>
      </c>
      <c r="D379" t="s">
        <v>65</v>
      </c>
      <c r="E379" t="s">
        <v>24</v>
      </c>
      <c r="F379" t="s">
        <v>1165</v>
      </c>
      <c r="G379" t="s">
        <v>549</v>
      </c>
      <c r="H379">
        <v>293738.33333333331</v>
      </c>
      <c r="I379">
        <v>1250000</v>
      </c>
      <c r="J379">
        <v>0.35499999999999998</v>
      </c>
      <c r="M379" t="s">
        <v>1166</v>
      </c>
      <c r="N379" t="s">
        <v>1167</v>
      </c>
      <c r="O379" t="s">
        <v>992</v>
      </c>
      <c r="P379" t="s">
        <v>24</v>
      </c>
      <c r="Q379" t="s">
        <v>24</v>
      </c>
      <c r="R379" t="s">
        <v>1168</v>
      </c>
    </row>
    <row r="380" spans="1:18" x14ac:dyDescent="0.2">
      <c r="A380">
        <v>24</v>
      </c>
      <c r="B380" t="s">
        <v>1169</v>
      </c>
      <c r="C380">
        <v>70736</v>
      </c>
      <c r="D380" t="s">
        <v>1082</v>
      </c>
      <c r="E380" t="s">
        <v>24</v>
      </c>
      <c r="F380" t="s">
        <v>1170</v>
      </c>
      <c r="G380" t="s">
        <v>24</v>
      </c>
      <c r="H380">
        <v>11100</v>
      </c>
      <c r="I380">
        <v>1250000</v>
      </c>
      <c r="M380" t="s">
        <v>1171</v>
      </c>
      <c r="N380" t="s">
        <v>1129</v>
      </c>
      <c r="O380" t="s">
        <v>24</v>
      </c>
      <c r="P380" t="s">
        <v>24</v>
      </c>
      <c r="Q380" t="s">
        <v>1124</v>
      </c>
      <c r="R380" t="s">
        <v>1172</v>
      </c>
    </row>
    <row r="381" spans="1:18" x14ac:dyDescent="0.2">
      <c r="A381">
        <v>25</v>
      </c>
      <c r="B381" t="s">
        <v>1173</v>
      </c>
      <c r="C381">
        <v>4970</v>
      </c>
      <c r="D381" t="s">
        <v>65</v>
      </c>
      <c r="E381" t="s">
        <v>24</v>
      </c>
      <c r="F381" t="s">
        <v>1174</v>
      </c>
      <c r="G381" t="s">
        <v>24</v>
      </c>
      <c r="I381">
        <v>1500</v>
      </c>
      <c r="J381">
        <v>0.15</v>
      </c>
      <c r="M381" t="s">
        <v>24</v>
      </c>
      <c r="N381" t="s">
        <v>1175</v>
      </c>
      <c r="O381" t="s">
        <v>208</v>
      </c>
      <c r="P381" t="s">
        <v>1176</v>
      </c>
      <c r="Q381" t="s">
        <v>1177</v>
      </c>
      <c r="R381" t="s">
        <v>1178</v>
      </c>
    </row>
    <row r="382" spans="1:18" x14ac:dyDescent="0.2">
      <c r="A382">
        <v>25</v>
      </c>
      <c r="B382" t="s">
        <v>595</v>
      </c>
      <c r="C382">
        <v>3130</v>
      </c>
      <c r="D382" t="s">
        <v>65</v>
      </c>
      <c r="E382" t="s">
        <v>24</v>
      </c>
      <c r="F382" t="s">
        <v>596</v>
      </c>
      <c r="G382" t="s">
        <v>1179</v>
      </c>
      <c r="H382">
        <v>34900</v>
      </c>
      <c r="I382">
        <v>89316.666666666672</v>
      </c>
      <c r="J382">
        <v>0.22</v>
      </c>
      <c r="M382" t="s">
        <v>597</v>
      </c>
      <c r="N382" t="s">
        <v>598</v>
      </c>
      <c r="O382" t="s">
        <v>485</v>
      </c>
      <c r="P382" t="s">
        <v>599</v>
      </c>
      <c r="Q382" t="s">
        <v>600</v>
      </c>
      <c r="R382" t="s">
        <v>601</v>
      </c>
    </row>
    <row r="383" spans="1:18" x14ac:dyDescent="0.2">
      <c r="A383">
        <v>25</v>
      </c>
      <c r="B383" t="s">
        <v>1180</v>
      </c>
      <c r="C383">
        <v>5370</v>
      </c>
      <c r="D383" t="s">
        <v>65</v>
      </c>
      <c r="E383" t="s">
        <v>24</v>
      </c>
      <c r="F383" t="s">
        <v>1181</v>
      </c>
      <c r="G383" t="s">
        <v>24</v>
      </c>
      <c r="J383">
        <v>0.14000000000000001</v>
      </c>
      <c r="M383" t="s">
        <v>24</v>
      </c>
      <c r="N383" t="s">
        <v>24</v>
      </c>
      <c r="O383" t="s">
        <v>103</v>
      </c>
      <c r="P383" t="s">
        <v>1182</v>
      </c>
      <c r="Q383" t="s">
        <v>1183</v>
      </c>
      <c r="R383" t="s">
        <v>1184</v>
      </c>
    </row>
    <row r="384" spans="1:18" x14ac:dyDescent="0.2">
      <c r="A384">
        <v>25</v>
      </c>
      <c r="B384" t="s">
        <v>1185</v>
      </c>
      <c r="C384">
        <v>70158</v>
      </c>
      <c r="D384" t="s">
        <v>1186</v>
      </c>
      <c r="E384" t="s">
        <v>24</v>
      </c>
      <c r="F384" t="s">
        <v>1187</v>
      </c>
      <c r="G384" t="s">
        <v>24</v>
      </c>
      <c r="H384">
        <v>360</v>
      </c>
      <c r="I384">
        <v>1368.75</v>
      </c>
      <c r="J384">
        <v>0.58666666666666667</v>
      </c>
      <c r="M384" t="s">
        <v>1188</v>
      </c>
      <c r="N384" t="s">
        <v>1189</v>
      </c>
      <c r="O384" t="s">
        <v>24</v>
      </c>
      <c r="P384" t="s">
        <v>1190</v>
      </c>
      <c r="Q384" t="s">
        <v>24</v>
      </c>
      <c r="R384" t="s">
        <v>1191</v>
      </c>
    </row>
    <row r="385" spans="1:18" x14ac:dyDescent="0.2">
      <c r="A385">
        <v>25</v>
      </c>
      <c r="B385" t="s">
        <v>1192</v>
      </c>
      <c r="C385">
        <v>70157</v>
      </c>
      <c r="D385" t="s">
        <v>1186</v>
      </c>
      <c r="E385" t="s">
        <v>24</v>
      </c>
      <c r="F385" t="s">
        <v>1193</v>
      </c>
      <c r="G385" t="s">
        <v>24</v>
      </c>
      <c r="H385">
        <v>325</v>
      </c>
      <c r="I385">
        <v>52300</v>
      </c>
      <c r="J385">
        <v>2</v>
      </c>
      <c r="M385" t="s">
        <v>1194</v>
      </c>
      <c r="N385" t="s">
        <v>24</v>
      </c>
      <c r="O385" t="s">
        <v>24</v>
      </c>
      <c r="P385" t="s">
        <v>24</v>
      </c>
      <c r="Q385" t="s">
        <v>24</v>
      </c>
      <c r="R385" t="s">
        <v>1195</v>
      </c>
    </row>
    <row r="386" spans="1:18" x14ac:dyDescent="0.2">
      <c r="A386">
        <v>25</v>
      </c>
      <c r="B386" t="s">
        <v>643</v>
      </c>
      <c r="C386">
        <v>3370</v>
      </c>
      <c r="D386" t="s">
        <v>65</v>
      </c>
      <c r="E386" t="s">
        <v>24</v>
      </c>
      <c r="F386" t="s">
        <v>644</v>
      </c>
      <c r="G386" t="s">
        <v>1196</v>
      </c>
      <c r="I386">
        <v>21000</v>
      </c>
      <c r="J386">
        <v>0.17</v>
      </c>
      <c r="M386" t="s">
        <v>646</v>
      </c>
      <c r="N386" t="s">
        <v>24</v>
      </c>
      <c r="O386" t="s">
        <v>68</v>
      </c>
      <c r="P386" t="s">
        <v>24</v>
      </c>
      <c r="Q386" t="s">
        <v>647</v>
      </c>
      <c r="R386" t="s">
        <v>648</v>
      </c>
    </row>
    <row r="387" spans="1:18" x14ac:dyDescent="0.2">
      <c r="A387">
        <v>25</v>
      </c>
      <c r="B387" t="s">
        <v>1197</v>
      </c>
      <c r="C387">
        <v>70151</v>
      </c>
      <c r="D387" t="s">
        <v>1186</v>
      </c>
      <c r="E387" t="s">
        <v>24</v>
      </c>
      <c r="F387" t="s">
        <v>1198</v>
      </c>
      <c r="G387" t="s">
        <v>24</v>
      </c>
      <c r="H387">
        <v>42.216666666666669</v>
      </c>
      <c r="I387">
        <v>580</v>
      </c>
      <c r="J387">
        <v>0.23499999999999999</v>
      </c>
      <c r="M387" t="s">
        <v>1199</v>
      </c>
      <c r="N387" t="s">
        <v>1200</v>
      </c>
      <c r="O387" t="s">
        <v>24</v>
      </c>
      <c r="P387" t="s">
        <v>24</v>
      </c>
      <c r="Q387" t="s">
        <v>1201</v>
      </c>
      <c r="R387" t="s">
        <v>1202</v>
      </c>
    </row>
    <row r="388" spans="1:18" x14ac:dyDescent="0.2">
      <c r="A388">
        <v>25</v>
      </c>
      <c r="B388" t="s">
        <v>1203</v>
      </c>
      <c r="C388">
        <v>70152</v>
      </c>
      <c r="D388" t="s">
        <v>1186</v>
      </c>
      <c r="E388" t="s">
        <v>24</v>
      </c>
      <c r="F388" t="s">
        <v>1204</v>
      </c>
      <c r="G388" t="s">
        <v>24</v>
      </c>
      <c r="I388">
        <v>200</v>
      </c>
      <c r="J388">
        <v>0.28999999999999998</v>
      </c>
      <c r="M388" t="s">
        <v>24</v>
      </c>
      <c r="N388" t="s">
        <v>1205</v>
      </c>
      <c r="O388" t="s">
        <v>24</v>
      </c>
      <c r="P388" t="s">
        <v>24</v>
      </c>
      <c r="Q388" t="s">
        <v>24</v>
      </c>
      <c r="R388" t="s">
        <v>1206</v>
      </c>
    </row>
    <row r="389" spans="1:18" x14ac:dyDescent="0.2">
      <c r="A389">
        <v>25</v>
      </c>
      <c r="B389" t="s">
        <v>693</v>
      </c>
      <c r="C389">
        <v>5160</v>
      </c>
      <c r="D389" t="s">
        <v>65</v>
      </c>
      <c r="E389" t="s">
        <v>24</v>
      </c>
      <c r="F389" t="s">
        <v>694</v>
      </c>
      <c r="G389" t="s">
        <v>1207</v>
      </c>
      <c r="H389">
        <v>280</v>
      </c>
      <c r="I389">
        <v>10527.666666666666</v>
      </c>
      <c r="J389">
        <v>0.17</v>
      </c>
      <c r="M389" t="s">
        <v>695</v>
      </c>
      <c r="N389" t="s">
        <v>696</v>
      </c>
      <c r="O389" t="s">
        <v>208</v>
      </c>
      <c r="P389" t="s">
        <v>697</v>
      </c>
      <c r="Q389" t="s">
        <v>24</v>
      </c>
      <c r="R389" t="s">
        <v>698</v>
      </c>
    </row>
    <row r="390" spans="1:18" x14ac:dyDescent="0.2">
      <c r="A390">
        <v>25</v>
      </c>
      <c r="B390" t="s">
        <v>1208</v>
      </c>
      <c r="C390">
        <v>70800</v>
      </c>
      <c r="D390" t="s">
        <v>795</v>
      </c>
      <c r="E390" t="s">
        <v>24</v>
      </c>
      <c r="F390" t="s">
        <v>1209</v>
      </c>
      <c r="G390" t="s">
        <v>24</v>
      </c>
      <c r="H390">
        <v>3255.3333333333335</v>
      </c>
      <c r="I390">
        <v>2617679</v>
      </c>
      <c r="M390" t="s">
        <v>1210</v>
      </c>
      <c r="N390" t="s">
        <v>24</v>
      </c>
      <c r="O390" t="s">
        <v>24</v>
      </c>
      <c r="P390" t="s">
        <v>24</v>
      </c>
      <c r="Q390" t="s">
        <v>24</v>
      </c>
      <c r="R390" t="s">
        <v>1211</v>
      </c>
    </row>
    <row r="391" spans="1:18" x14ac:dyDescent="0.2">
      <c r="A391">
        <v>25</v>
      </c>
      <c r="B391" t="s">
        <v>653</v>
      </c>
      <c r="C391">
        <v>3560</v>
      </c>
      <c r="D391" t="s">
        <v>65</v>
      </c>
      <c r="E391" t="s">
        <v>24</v>
      </c>
      <c r="F391" t="s">
        <v>654</v>
      </c>
      <c r="G391" t="s">
        <v>1212</v>
      </c>
      <c r="I391">
        <v>20000</v>
      </c>
      <c r="J391">
        <v>0.15</v>
      </c>
      <c r="M391" t="s">
        <v>24</v>
      </c>
      <c r="N391" t="s">
        <v>656</v>
      </c>
      <c r="O391" t="s">
        <v>120</v>
      </c>
      <c r="P391" t="s">
        <v>657</v>
      </c>
      <c r="Q391" t="s">
        <v>24</v>
      </c>
      <c r="R391" t="s">
        <v>658</v>
      </c>
    </row>
    <row r="392" spans="1:18" x14ac:dyDescent="0.2">
      <c r="A392">
        <v>25</v>
      </c>
      <c r="B392" t="s">
        <v>1213</v>
      </c>
      <c r="C392">
        <v>70749</v>
      </c>
      <c r="D392" t="s">
        <v>795</v>
      </c>
      <c r="E392" t="s">
        <v>24</v>
      </c>
      <c r="F392" t="s">
        <v>1214</v>
      </c>
      <c r="G392" t="s">
        <v>24</v>
      </c>
      <c r="H392">
        <v>2158.3333333333335</v>
      </c>
      <c r="I392">
        <v>467561</v>
      </c>
      <c r="M392" t="s">
        <v>24</v>
      </c>
      <c r="N392" t="s">
        <v>24</v>
      </c>
      <c r="O392" t="s">
        <v>24</v>
      </c>
      <c r="P392" t="s">
        <v>24</v>
      </c>
      <c r="Q392" t="s">
        <v>24</v>
      </c>
      <c r="R392" t="s">
        <v>1215</v>
      </c>
    </row>
    <row r="393" spans="1:18" x14ac:dyDescent="0.2">
      <c r="A393">
        <v>25</v>
      </c>
      <c r="B393" t="s">
        <v>1216</v>
      </c>
      <c r="C393">
        <v>70751</v>
      </c>
      <c r="D393" t="s">
        <v>795</v>
      </c>
      <c r="E393" t="s">
        <v>24</v>
      </c>
      <c r="F393" t="s">
        <v>1217</v>
      </c>
      <c r="G393" t="s">
        <v>24</v>
      </c>
      <c r="H393">
        <v>6640</v>
      </c>
      <c r="I393">
        <v>36266.666666666664</v>
      </c>
      <c r="M393" t="s">
        <v>24</v>
      </c>
      <c r="N393" t="s">
        <v>1218</v>
      </c>
      <c r="O393" t="s">
        <v>24</v>
      </c>
      <c r="P393" t="s">
        <v>24</v>
      </c>
      <c r="Q393" t="s">
        <v>24</v>
      </c>
      <c r="R393" t="s">
        <v>1219</v>
      </c>
    </row>
    <row r="394" spans="1:18" x14ac:dyDescent="0.2">
      <c r="A394">
        <v>25</v>
      </c>
      <c r="B394" t="s">
        <v>607</v>
      </c>
      <c r="C394">
        <v>3080</v>
      </c>
      <c r="D394" t="s">
        <v>65</v>
      </c>
      <c r="E394" t="s">
        <v>24</v>
      </c>
      <c r="F394" t="s">
        <v>608</v>
      </c>
      <c r="G394" t="s">
        <v>1220</v>
      </c>
      <c r="I394">
        <v>22000</v>
      </c>
      <c r="J394">
        <v>0.2</v>
      </c>
      <c r="M394" t="s">
        <v>610</v>
      </c>
      <c r="N394" t="s">
        <v>24</v>
      </c>
      <c r="O394" t="s">
        <v>68</v>
      </c>
      <c r="P394" t="s">
        <v>24</v>
      </c>
      <c r="Q394" t="s">
        <v>24</v>
      </c>
      <c r="R394" t="s">
        <v>611</v>
      </c>
    </row>
    <row r="395" spans="1:18" x14ac:dyDescent="0.2">
      <c r="A395">
        <v>25</v>
      </c>
      <c r="B395" t="s">
        <v>1158</v>
      </c>
      <c r="C395">
        <v>70701</v>
      </c>
      <c r="D395" t="s">
        <v>1082</v>
      </c>
      <c r="E395" t="s">
        <v>24</v>
      </c>
      <c r="F395" t="s">
        <v>1159</v>
      </c>
      <c r="G395" t="s">
        <v>1221</v>
      </c>
      <c r="H395">
        <v>2233.3333333333335</v>
      </c>
      <c r="I395">
        <v>175366.66666666666</v>
      </c>
      <c r="M395" t="s">
        <v>1160</v>
      </c>
      <c r="N395" t="s">
        <v>1161</v>
      </c>
      <c r="O395" t="s">
        <v>24</v>
      </c>
      <c r="P395" t="s">
        <v>24</v>
      </c>
      <c r="Q395" t="s">
        <v>1162</v>
      </c>
      <c r="R395" t="s">
        <v>1163</v>
      </c>
    </row>
    <row r="396" spans="1:18" x14ac:dyDescent="0.2">
      <c r="A396">
        <v>25</v>
      </c>
      <c r="B396" t="s">
        <v>1222</v>
      </c>
      <c r="C396">
        <v>70100</v>
      </c>
      <c r="D396" t="s">
        <v>48</v>
      </c>
      <c r="E396" t="s">
        <v>24</v>
      </c>
      <c r="F396" t="s">
        <v>1223</v>
      </c>
      <c r="G396" t="s">
        <v>24</v>
      </c>
      <c r="H396">
        <v>252.5</v>
      </c>
      <c r="J396">
        <v>0.11</v>
      </c>
      <c r="M396" t="s">
        <v>1224</v>
      </c>
      <c r="N396" t="s">
        <v>24</v>
      </c>
      <c r="O396" t="s">
        <v>24</v>
      </c>
      <c r="P396" t="s">
        <v>24</v>
      </c>
      <c r="Q396" t="s">
        <v>24</v>
      </c>
      <c r="R396" t="s">
        <v>1225</v>
      </c>
    </row>
    <row r="397" spans="1:18" x14ac:dyDescent="0.2">
      <c r="A397">
        <v>25</v>
      </c>
      <c r="B397" t="s">
        <v>767</v>
      </c>
      <c r="C397">
        <v>4090</v>
      </c>
      <c r="D397" t="s">
        <v>65</v>
      </c>
      <c r="E397" t="s">
        <v>24</v>
      </c>
      <c r="F397" t="s">
        <v>768</v>
      </c>
      <c r="G397" t="s">
        <v>1226</v>
      </c>
      <c r="H397">
        <v>660</v>
      </c>
      <c r="I397">
        <v>9633.3333333333339</v>
      </c>
      <c r="J397">
        <v>0.13500000000000001</v>
      </c>
      <c r="M397" t="s">
        <v>769</v>
      </c>
      <c r="N397" t="s">
        <v>770</v>
      </c>
      <c r="O397" t="s">
        <v>208</v>
      </c>
      <c r="P397" t="s">
        <v>771</v>
      </c>
      <c r="Q397" t="s">
        <v>772</v>
      </c>
      <c r="R397" t="s">
        <v>773</v>
      </c>
    </row>
    <row r="398" spans="1:18" x14ac:dyDescent="0.2">
      <c r="A398">
        <v>25</v>
      </c>
      <c r="B398" t="s">
        <v>586</v>
      </c>
      <c r="C398">
        <v>4610</v>
      </c>
      <c r="D398" t="s">
        <v>65</v>
      </c>
      <c r="E398" t="s">
        <v>587</v>
      </c>
      <c r="F398" t="s">
        <v>588</v>
      </c>
      <c r="G398" t="s">
        <v>169</v>
      </c>
      <c r="H398">
        <v>26750</v>
      </c>
      <c r="I398">
        <v>2000</v>
      </c>
      <c r="J398">
        <v>0.14000000000000001</v>
      </c>
      <c r="M398" t="s">
        <v>589</v>
      </c>
      <c r="N398" t="s">
        <v>24</v>
      </c>
      <c r="O398" t="s">
        <v>208</v>
      </c>
      <c r="P398" t="s">
        <v>590</v>
      </c>
      <c r="Q398" t="s">
        <v>591</v>
      </c>
      <c r="R398" t="s">
        <v>592</v>
      </c>
    </row>
    <row r="399" spans="1:18" x14ac:dyDescent="0.2">
      <c r="A399">
        <v>25</v>
      </c>
      <c r="B399" t="s">
        <v>671</v>
      </c>
      <c r="C399">
        <v>3360</v>
      </c>
      <c r="D399" t="s">
        <v>65</v>
      </c>
      <c r="E399" t="s">
        <v>24</v>
      </c>
      <c r="F399" t="s">
        <v>672</v>
      </c>
      <c r="G399" t="s">
        <v>1196</v>
      </c>
      <c r="H399">
        <v>1410</v>
      </c>
      <c r="I399">
        <v>6312600</v>
      </c>
      <c r="J399">
        <v>0.27</v>
      </c>
      <c r="M399" t="s">
        <v>673</v>
      </c>
      <c r="N399" t="s">
        <v>24</v>
      </c>
      <c r="O399" t="s">
        <v>208</v>
      </c>
      <c r="P399" t="s">
        <v>674</v>
      </c>
      <c r="Q399" t="s">
        <v>24</v>
      </c>
      <c r="R399" t="s">
        <v>675</v>
      </c>
    </row>
    <row r="400" spans="1:18" x14ac:dyDescent="0.2">
      <c r="A400">
        <v>25</v>
      </c>
      <c r="B400" t="s">
        <v>1227</v>
      </c>
      <c r="C400">
        <v>70163</v>
      </c>
      <c r="D400" t="s">
        <v>1186</v>
      </c>
      <c r="E400" t="s">
        <v>24</v>
      </c>
      <c r="F400" t="s">
        <v>1228</v>
      </c>
      <c r="G400" t="s">
        <v>24</v>
      </c>
      <c r="H400">
        <v>12</v>
      </c>
      <c r="I400">
        <v>51.23</v>
      </c>
      <c r="J400">
        <v>0.7</v>
      </c>
      <c r="M400" t="s">
        <v>24</v>
      </c>
      <c r="N400" t="s">
        <v>1229</v>
      </c>
      <c r="O400" t="s">
        <v>24</v>
      </c>
      <c r="P400" t="s">
        <v>24</v>
      </c>
      <c r="Q400" t="s">
        <v>24</v>
      </c>
      <c r="R400" t="s">
        <v>1230</v>
      </c>
    </row>
    <row r="401" spans="1:18" x14ac:dyDescent="0.2">
      <c r="A401">
        <v>26</v>
      </c>
      <c r="B401" t="s">
        <v>149</v>
      </c>
      <c r="C401">
        <v>70111</v>
      </c>
      <c r="D401" t="s">
        <v>48</v>
      </c>
      <c r="E401" t="s">
        <v>24</v>
      </c>
      <c r="F401" t="s">
        <v>150</v>
      </c>
      <c r="G401" t="s">
        <v>1231</v>
      </c>
      <c r="H401">
        <v>893.74444444444441</v>
      </c>
      <c r="I401">
        <v>2330</v>
      </c>
      <c r="J401">
        <v>0.05</v>
      </c>
      <c r="M401" t="s">
        <v>152</v>
      </c>
      <c r="N401" t="s">
        <v>24</v>
      </c>
      <c r="O401" t="s">
        <v>24</v>
      </c>
      <c r="P401" t="s">
        <v>24</v>
      </c>
      <c r="Q401" t="s">
        <v>24</v>
      </c>
      <c r="R401" t="s">
        <v>153</v>
      </c>
    </row>
    <row r="402" spans="1:18" x14ac:dyDescent="0.2">
      <c r="A402">
        <v>26</v>
      </c>
      <c r="B402" t="s">
        <v>295</v>
      </c>
      <c r="C402">
        <v>70113</v>
      </c>
      <c r="D402" t="s">
        <v>48</v>
      </c>
      <c r="E402" t="s">
        <v>24</v>
      </c>
      <c r="F402" t="s">
        <v>296</v>
      </c>
      <c r="G402" t="s">
        <v>1232</v>
      </c>
      <c r="H402">
        <v>128.75</v>
      </c>
      <c r="I402">
        <v>275</v>
      </c>
      <c r="J402">
        <v>7.0000000000000007E-2</v>
      </c>
      <c r="M402" t="s">
        <v>298</v>
      </c>
      <c r="N402" t="s">
        <v>299</v>
      </c>
      <c r="O402" t="s">
        <v>24</v>
      </c>
      <c r="P402" t="s">
        <v>24</v>
      </c>
      <c r="Q402" t="s">
        <v>300</v>
      </c>
      <c r="R402" t="s">
        <v>301</v>
      </c>
    </row>
    <row r="403" spans="1:18" x14ac:dyDescent="0.2">
      <c r="A403">
        <v>26</v>
      </c>
      <c r="B403" t="s">
        <v>1233</v>
      </c>
      <c r="C403">
        <v>70120</v>
      </c>
      <c r="D403" t="s">
        <v>48</v>
      </c>
      <c r="E403" t="s">
        <v>24</v>
      </c>
      <c r="F403" t="s">
        <v>1234</v>
      </c>
      <c r="G403" t="s">
        <v>1235</v>
      </c>
      <c r="H403">
        <v>3236.25</v>
      </c>
      <c r="I403">
        <v>10</v>
      </c>
      <c r="J403">
        <v>0.04</v>
      </c>
      <c r="M403" t="s">
        <v>1236</v>
      </c>
      <c r="N403" t="s">
        <v>24</v>
      </c>
      <c r="O403" t="s">
        <v>1237</v>
      </c>
      <c r="P403" t="s">
        <v>24</v>
      </c>
      <c r="Q403" t="s">
        <v>1238</v>
      </c>
      <c r="R403" t="s">
        <v>1239</v>
      </c>
    </row>
    <row r="404" spans="1:18" x14ac:dyDescent="0.2">
      <c r="A404">
        <v>26</v>
      </c>
      <c r="B404" t="s">
        <v>314</v>
      </c>
      <c r="C404">
        <v>70119</v>
      </c>
      <c r="D404" t="s">
        <v>48</v>
      </c>
      <c r="E404" t="s">
        <v>24</v>
      </c>
      <c r="F404" t="s">
        <v>315</v>
      </c>
      <c r="G404" t="s">
        <v>1235</v>
      </c>
      <c r="H404">
        <v>1100</v>
      </c>
      <c r="J404">
        <v>0.04</v>
      </c>
      <c r="M404" t="s">
        <v>317</v>
      </c>
      <c r="N404" t="s">
        <v>24</v>
      </c>
      <c r="O404" t="s">
        <v>24</v>
      </c>
      <c r="P404" t="s">
        <v>24</v>
      </c>
      <c r="Q404" t="s">
        <v>318</v>
      </c>
      <c r="R404" t="s">
        <v>319</v>
      </c>
    </row>
    <row r="405" spans="1:18" x14ac:dyDescent="0.2">
      <c r="A405">
        <v>26</v>
      </c>
      <c r="B405" t="s">
        <v>1240</v>
      </c>
      <c r="C405">
        <v>70104</v>
      </c>
      <c r="D405" t="s">
        <v>48</v>
      </c>
      <c r="E405" t="s">
        <v>1241</v>
      </c>
      <c r="F405" t="s">
        <v>1242</v>
      </c>
      <c r="G405" t="s">
        <v>24</v>
      </c>
      <c r="H405">
        <v>612.66666666666663</v>
      </c>
      <c r="J405">
        <v>0.09</v>
      </c>
      <c r="M405" t="s">
        <v>1243</v>
      </c>
      <c r="N405" t="s">
        <v>24</v>
      </c>
      <c r="O405" t="s">
        <v>24</v>
      </c>
      <c r="P405" t="s">
        <v>24</v>
      </c>
      <c r="Q405" t="s">
        <v>24</v>
      </c>
      <c r="R405" t="s">
        <v>1244</v>
      </c>
    </row>
    <row r="406" spans="1:18" x14ac:dyDescent="0.2">
      <c r="A406">
        <v>26</v>
      </c>
      <c r="B406" t="s">
        <v>1245</v>
      </c>
      <c r="C406">
        <v>70107</v>
      </c>
      <c r="D406" t="s">
        <v>48</v>
      </c>
      <c r="E406" t="s">
        <v>24</v>
      </c>
      <c r="F406" t="s">
        <v>1246</v>
      </c>
      <c r="G406" t="s">
        <v>1232</v>
      </c>
      <c r="H406">
        <v>1300</v>
      </c>
      <c r="M406" t="s">
        <v>1247</v>
      </c>
      <c r="N406" t="s">
        <v>24</v>
      </c>
      <c r="O406" t="s">
        <v>24</v>
      </c>
      <c r="P406" t="s">
        <v>24</v>
      </c>
      <c r="Q406" t="s">
        <v>1248</v>
      </c>
      <c r="R406" t="s">
        <v>1249</v>
      </c>
    </row>
    <row r="407" spans="1:18" x14ac:dyDescent="0.2">
      <c r="A407">
        <v>26</v>
      </c>
      <c r="B407" t="s">
        <v>1250</v>
      </c>
      <c r="C407">
        <v>70752</v>
      </c>
      <c r="D407" t="s">
        <v>795</v>
      </c>
      <c r="E407" t="s">
        <v>24</v>
      </c>
      <c r="F407" t="s">
        <v>1251</v>
      </c>
      <c r="G407" t="s">
        <v>24</v>
      </c>
      <c r="H407">
        <v>650</v>
      </c>
      <c r="I407">
        <v>662000</v>
      </c>
      <c r="M407" t="s">
        <v>1252</v>
      </c>
      <c r="N407" t="s">
        <v>1253</v>
      </c>
      <c r="O407" t="s">
        <v>24</v>
      </c>
      <c r="P407" t="s">
        <v>24</v>
      </c>
      <c r="Q407" t="s">
        <v>24</v>
      </c>
      <c r="R407" t="s">
        <v>1254</v>
      </c>
    </row>
    <row r="408" spans="1:18" x14ac:dyDescent="0.2">
      <c r="A408">
        <v>26</v>
      </c>
      <c r="B408" t="s">
        <v>1255</v>
      </c>
      <c r="C408">
        <v>70715</v>
      </c>
      <c r="D408" t="s">
        <v>1082</v>
      </c>
      <c r="E408" t="s">
        <v>24</v>
      </c>
      <c r="F408" t="s">
        <v>1256</v>
      </c>
      <c r="G408" t="s">
        <v>1257</v>
      </c>
      <c r="H408">
        <v>5100</v>
      </c>
      <c r="I408">
        <v>10000</v>
      </c>
      <c r="M408" t="s">
        <v>1258</v>
      </c>
      <c r="N408" t="s">
        <v>1085</v>
      </c>
      <c r="O408" t="s">
        <v>24</v>
      </c>
      <c r="P408" t="s">
        <v>24</v>
      </c>
      <c r="Q408" t="s">
        <v>1259</v>
      </c>
      <c r="R408" t="s">
        <v>1260</v>
      </c>
    </row>
    <row r="409" spans="1:18" x14ac:dyDescent="0.2">
      <c r="A409">
        <v>26</v>
      </c>
      <c r="B409" t="s">
        <v>1261</v>
      </c>
      <c r="C409">
        <v>70174</v>
      </c>
      <c r="D409" t="s">
        <v>1186</v>
      </c>
      <c r="E409" t="s">
        <v>24</v>
      </c>
      <c r="F409" t="s">
        <v>1262</v>
      </c>
      <c r="G409" t="s">
        <v>549</v>
      </c>
      <c r="J409">
        <v>1.1299999999999999</v>
      </c>
      <c r="M409" t="s">
        <v>1263</v>
      </c>
      <c r="N409" t="s">
        <v>24</v>
      </c>
      <c r="O409" t="s">
        <v>24</v>
      </c>
      <c r="P409" t="s">
        <v>24</v>
      </c>
      <c r="Q409" t="s">
        <v>1264</v>
      </c>
      <c r="R409" t="s">
        <v>1265</v>
      </c>
    </row>
    <row r="410" spans="1:18" x14ac:dyDescent="0.2">
      <c r="A410">
        <v>26</v>
      </c>
      <c r="B410" t="s">
        <v>1266</v>
      </c>
      <c r="C410">
        <v>70771</v>
      </c>
      <c r="D410" t="s">
        <v>795</v>
      </c>
      <c r="E410" t="s">
        <v>24</v>
      </c>
      <c r="F410" t="s">
        <v>1267</v>
      </c>
      <c r="G410" t="s">
        <v>24</v>
      </c>
      <c r="H410">
        <v>717</v>
      </c>
      <c r="I410">
        <v>106</v>
      </c>
      <c r="M410" t="s">
        <v>24</v>
      </c>
      <c r="N410" t="s">
        <v>24</v>
      </c>
      <c r="O410" t="s">
        <v>24</v>
      </c>
      <c r="P410" t="s">
        <v>24</v>
      </c>
      <c r="Q410" t="s">
        <v>24</v>
      </c>
      <c r="R410" t="s">
        <v>1268</v>
      </c>
    </row>
    <row r="411" spans="1:18" x14ac:dyDescent="0.2">
      <c r="A411">
        <v>26</v>
      </c>
      <c r="B411" t="s">
        <v>1269</v>
      </c>
      <c r="C411">
        <v>70123</v>
      </c>
      <c r="D411" t="s">
        <v>48</v>
      </c>
      <c r="E411" t="s">
        <v>24</v>
      </c>
      <c r="F411" t="s">
        <v>1270</v>
      </c>
      <c r="G411" t="s">
        <v>24</v>
      </c>
      <c r="J411">
        <v>7.0000000000000007E-2</v>
      </c>
      <c r="M411" t="s">
        <v>1271</v>
      </c>
      <c r="N411" t="s">
        <v>24</v>
      </c>
      <c r="O411" t="s">
        <v>24</v>
      </c>
      <c r="P411" t="s">
        <v>24</v>
      </c>
      <c r="Q411" t="s">
        <v>1272</v>
      </c>
      <c r="R411" t="s">
        <v>1273</v>
      </c>
    </row>
    <row r="412" spans="1:18" x14ac:dyDescent="0.2">
      <c r="A412">
        <v>26</v>
      </c>
      <c r="B412" t="s">
        <v>1274</v>
      </c>
      <c r="C412">
        <v>70127</v>
      </c>
      <c r="D412" t="s">
        <v>48</v>
      </c>
      <c r="E412" t="s">
        <v>24</v>
      </c>
      <c r="F412" t="s">
        <v>1275</v>
      </c>
      <c r="G412" t="s">
        <v>24</v>
      </c>
      <c r="H412">
        <v>4015.5</v>
      </c>
      <c r="I412">
        <v>120</v>
      </c>
      <c r="J412">
        <v>0.08</v>
      </c>
      <c r="M412" t="s">
        <v>1276</v>
      </c>
      <c r="N412" t="s">
        <v>24</v>
      </c>
      <c r="O412" t="s">
        <v>24</v>
      </c>
      <c r="P412" t="s">
        <v>24</v>
      </c>
      <c r="Q412" t="s">
        <v>24</v>
      </c>
      <c r="R412" t="s">
        <v>1277</v>
      </c>
    </row>
    <row r="413" spans="1:18" x14ac:dyDescent="0.2">
      <c r="A413">
        <v>26</v>
      </c>
      <c r="B413" t="s">
        <v>359</v>
      </c>
      <c r="C413">
        <v>70105</v>
      </c>
      <c r="D413" t="s">
        <v>48</v>
      </c>
      <c r="E413" t="s">
        <v>24</v>
      </c>
      <c r="F413" t="s">
        <v>360</v>
      </c>
      <c r="G413" t="s">
        <v>1278</v>
      </c>
      <c r="H413">
        <v>110</v>
      </c>
      <c r="J413">
        <v>0.01</v>
      </c>
      <c r="M413" t="s">
        <v>362</v>
      </c>
      <c r="N413" t="s">
        <v>24</v>
      </c>
      <c r="O413" t="s">
        <v>24</v>
      </c>
      <c r="P413" t="s">
        <v>24</v>
      </c>
      <c r="Q413" t="s">
        <v>363</v>
      </c>
      <c r="R413" t="s">
        <v>364</v>
      </c>
    </row>
    <row r="414" spans="1:18" x14ac:dyDescent="0.2">
      <c r="A414">
        <v>26</v>
      </c>
      <c r="B414" t="s">
        <v>365</v>
      </c>
      <c r="C414">
        <v>70106</v>
      </c>
      <c r="D414" t="s">
        <v>48</v>
      </c>
      <c r="E414" t="s">
        <v>24</v>
      </c>
      <c r="F414" t="s">
        <v>366</v>
      </c>
      <c r="G414" t="s">
        <v>1278</v>
      </c>
      <c r="H414">
        <v>444</v>
      </c>
      <c r="J414">
        <v>0.01</v>
      </c>
      <c r="M414" t="s">
        <v>367</v>
      </c>
      <c r="N414" t="s">
        <v>24</v>
      </c>
      <c r="O414" t="s">
        <v>24</v>
      </c>
      <c r="P414" t="s">
        <v>24</v>
      </c>
      <c r="Q414" t="s">
        <v>368</v>
      </c>
      <c r="R414" t="s">
        <v>369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175D-667E-1C4A-99D8-BB98EC134F2A}">
  <dimension ref="A1:D91"/>
  <sheetViews>
    <sheetView workbookViewId="0"/>
  </sheetViews>
  <sheetFormatPr baseColWidth="10" defaultColWidth="11" defaultRowHeight="16" x14ac:dyDescent="0.2"/>
  <cols>
    <col min="1" max="1" width="20.6640625" customWidth="1"/>
    <col min="2" max="2" width="15.33203125" customWidth="1"/>
    <col min="3" max="3" width="51.6640625" customWidth="1"/>
    <col min="4" max="4" width="174.33203125" customWidth="1"/>
  </cols>
  <sheetData>
    <row r="1" spans="1:4" ht="34.5" customHeight="1" x14ac:dyDescent="0.3">
      <c r="A1" s="29" t="s">
        <v>2499</v>
      </c>
      <c r="B1" s="29"/>
      <c r="C1" s="30"/>
      <c r="D1" s="30"/>
    </row>
    <row r="2" spans="1:4" s="31" customFormat="1" x14ac:dyDescent="0.2">
      <c r="A2" s="31" t="s">
        <v>2500</v>
      </c>
      <c r="C2" s="31" t="s">
        <v>2501</v>
      </c>
      <c r="D2" s="31" t="s">
        <v>2502</v>
      </c>
    </row>
    <row r="3" spans="1:4" x14ac:dyDescent="0.2">
      <c r="A3" t="s">
        <v>2503</v>
      </c>
      <c r="C3" t="s">
        <v>2504</v>
      </c>
      <c r="D3" s="32" t="s">
        <v>2505</v>
      </c>
    </row>
    <row r="4" spans="1:4" x14ac:dyDescent="0.2">
      <c r="A4" t="s">
        <v>2503</v>
      </c>
      <c r="C4" t="s">
        <v>2506</v>
      </c>
      <c r="D4" t="s">
        <v>2507</v>
      </c>
    </row>
    <row r="5" spans="1:4" x14ac:dyDescent="0.2">
      <c r="A5" t="s">
        <v>2503</v>
      </c>
      <c r="C5" t="s">
        <v>2508</v>
      </c>
      <c r="D5" s="32" t="s">
        <v>2509</v>
      </c>
    </row>
    <row r="6" spans="1:4" x14ac:dyDescent="0.2">
      <c r="A6" t="s">
        <v>2503</v>
      </c>
      <c r="C6" t="s">
        <v>2510</v>
      </c>
      <c r="D6" t="s">
        <v>2511</v>
      </c>
    </row>
    <row r="7" spans="1:4" x14ac:dyDescent="0.2">
      <c r="A7" t="s">
        <v>2503</v>
      </c>
      <c r="C7" t="s">
        <v>2512</v>
      </c>
      <c r="D7" s="32" t="s">
        <v>2513</v>
      </c>
    </row>
    <row r="8" spans="1:4" x14ac:dyDescent="0.2">
      <c r="A8" t="s">
        <v>48</v>
      </c>
      <c r="B8" t="s">
        <v>2514</v>
      </c>
      <c r="C8" t="s">
        <v>2510</v>
      </c>
      <c r="D8" s="32" t="s">
        <v>2511</v>
      </c>
    </row>
    <row r="9" spans="1:4" x14ac:dyDescent="0.2">
      <c r="A9" t="s">
        <v>48</v>
      </c>
      <c r="B9" t="s">
        <v>2514</v>
      </c>
      <c r="C9" t="s">
        <v>2515</v>
      </c>
      <c r="D9" s="32" t="s">
        <v>1294</v>
      </c>
    </row>
    <row r="10" spans="1:4" x14ac:dyDescent="0.2">
      <c r="A10" t="s">
        <v>48</v>
      </c>
      <c r="B10" t="s">
        <v>2514</v>
      </c>
      <c r="C10" t="s">
        <v>2512</v>
      </c>
      <c r="D10" s="32" t="s">
        <v>2516</v>
      </c>
    </row>
    <row r="11" spans="1:4" x14ac:dyDescent="0.2">
      <c r="A11" t="s">
        <v>48</v>
      </c>
      <c r="B11" t="s">
        <v>2514</v>
      </c>
      <c r="C11" t="s">
        <v>2517</v>
      </c>
      <c r="D11" s="32" t="s">
        <v>1307</v>
      </c>
    </row>
    <row r="12" spans="1:4" x14ac:dyDescent="0.2">
      <c r="A12" t="s">
        <v>48</v>
      </c>
      <c r="B12" t="s">
        <v>2514</v>
      </c>
      <c r="C12" t="s">
        <v>2518</v>
      </c>
      <c r="D12" s="32" t="s">
        <v>2519</v>
      </c>
    </row>
    <row r="13" spans="1:4" x14ac:dyDescent="0.2">
      <c r="A13" t="s">
        <v>48</v>
      </c>
      <c r="B13" t="s">
        <v>2514</v>
      </c>
      <c r="C13" t="s">
        <v>2504</v>
      </c>
      <c r="D13" s="32" t="s">
        <v>2520</v>
      </c>
    </row>
    <row r="14" spans="1:4" x14ac:dyDescent="0.2">
      <c r="A14" t="s">
        <v>144</v>
      </c>
      <c r="B14" t="s">
        <v>2521</v>
      </c>
      <c r="C14" t="s">
        <v>2522</v>
      </c>
      <c r="D14" s="32" t="s">
        <v>2523</v>
      </c>
    </row>
    <row r="15" spans="1:4" x14ac:dyDescent="0.2">
      <c r="A15" t="s">
        <v>144</v>
      </c>
      <c r="B15" t="s">
        <v>2521</v>
      </c>
      <c r="C15" t="s">
        <v>2504</v>
      </c>
      <c r="D15" s="32" t="s">
        <v>2524</v>
      </c>
    </row>
    <row r="16" spans="1:4" x14ac:dyDescent="0.2">
      <c r="A16" t="s">
        <v>144</v>
      </c>
      <c r="B16" t="s">
        <v>2521</v>
      </c>
      <c r="C16" t="s">
        <v>2525</v>
      </c>
      <c r="D16" s="32" t="s">
        <v>2526</v>
      </c>
    </row>
    <row r="17" spans="1:4" x14ac:dyDescent="0.2">
      <c r="A17" t="s">
        <v>144</v>
      </c>
      <c r="B17" t="s">
        <v>2521</v>
      </c>
      <c r="C17" t="s">
        <v>2527</v>
      </c>
      <c r="D17" s="32" t="s">
        <v>1448</v>
      </c>
    </row>
    <row r="18" spans="1:4" x14ac:dyDescent="0.2">
      <c r="A18" t="s">
        <v>65</v>
      </c>
      <c r="B18" t="s">
        <v>2528</v>
      </c>
      <c r="C18" t="s">
        <v>2529</v>
      </c>
      <c r="D18" s="32" t="s">
        <v>2530</v>
      </c>
    </row>
    <row r="19" spans="1:4" x14ac:dyDescent="0.2">
      <c r="A19" t="s">
        <v>65</v>
      </c>
      <c r="B19" t="s">
        <v>2528</v>
      </c>
      <c r="C19" t="s">
        <v>2531</v>
      </c>
      <c r="D19" s="32" t="s">
        <v>1505</v>
      </c>
    </row>
    <row r="20" spans="1:4" x14ac:dyDescent="0.2">
      <c r="A20" t="s">
        <v>65</v>
      </c>
      <c r="B20" t="s">
        <v>2528</v>
      </c>
      <c r="C20" t="s">
        <v>2518</v>
      </c>
      <c r="D20" s="32" t="s">
        <v>2532</v>
      </c>
    </row>
    <row r="21" spans="1:4" x14ac:dyDescent="0.2">
      <c r="A21" t="s">
        <v>65</v>
      </c>
      <c r="B21" t="s">
        <v>2528</v>
      </c>
      <c r="C21" t="s">
        <v>2512</v>
      </c>
      <c r="D21" s="32" t="s">
        <v>2533</v>
      </c>
    </row>
    <row r="22" spans="1:4" x14ac:dyDescent="0.2">
      <c r="A22" t="s">
        <v>65</v>
      </c>
      <c r="B22" t="s">
        <v>2528</v>
      </c>
      <c r="C22" t="s">
        <v>2534</v>
      </c>
      <c r="D22" s="32" t="s">
        <v>2535</v>
      </c>
    </row>
    <row r="23" spans="1:4" x14ac:dyDescent="0.2">
      <c r="A23" t="s">
        <v>65</v>
      </c>
      <c r="B23" t="s">
        <v>2528</v>
      </c>
      <c r="C23" t="s">
        <v>2536</v>
      </c>
      <c r="D23" s="32" t="s">
        <v>2537</v>
      </c>
    </row>
    <row r="24" spans="1:4" x14ac:dyDescent="0.2">
      <c r="A24" t="s">
        <v>23</v>
      </c>
      <c r="B24" t="s">
        <v>2538</v>
      </c>
      <c r="C24" t="s">
        <v>2539</v>
      </c>
      <c r="D24" t="s">
        <v>2540</v>
      </c>
    </row>
    <row r="25" spans="1:4" x14ac:dyDescent="0.2">
      <c r="A25" t="s">
        <v>23</v>
      </c>
      <c r="B25" t="s">
        <v>2538</v>
      </c>
      <c r="C25" t="s">
        <v>2541</v>
      </c>
      <c r="D25" s="32" t="s">
        <v>1283</v>
      </c>
    </row>
    <row r="26" spans="1:4" x14ac:dyDescent="0.2">
      <c r="A26" t="s">
        <v>23</v>
      </c>
      <c r="B26" t="s">
        <v>2538</v>
      </c>
      <c r="C26" t="s">
        <v>2542</v>
      </c>
      <c r="D26" s="32" t="s">
        <v>2543</v>
      </c>
    </row>
    <row r="27" spans="1:4" x14ac:dyDescent="0.2">
      <c r="A27" t="s">
        <v>23</v>
      </c>
      <c r="B27" t="s">
        <v>2538</v>
      </c>
      <c r="C27" t="s">
        <v>2512</v>
      </c>
      <c r="D27" s="32" t="s">
        <v>2544</v>
      </c>
    </row>
    <row r="28" spans="1:4" x14ac:dyDescent="0.2">
      <c r="A28" t="s">
        <v>1082</v>
      </c>
      <c r="B28" t="s">
        <v>2545</v>
      </c>
      <c r="C28" t="s">
        <v>2546</v>
      </c>
      <c r="D28" s="32" t="s">
        <v>2547</v>
      </c>
    </row>
    <row r="29" spans="1:4" x14ac:dyDescent="0.2">
      <c r="A29" t="s">
        <v>471</v>
      </c>
      <c r="B29" t="s">
        <v>2548</v>
      </c>
      <c r="C29" t="s">
        <v>2512</v>
      </c>
      <c r="D29" s="32" t="s">
        <v>2549</v>
      </c>
    </row>
    <row r="30" spans="1:4" x14ac:dyDescent="0.2">
      <c r="A30" t="s">
        <v>471</v>
      </c>
      <c r="B30" t="s">
        <v>2548</v>
      </c>
      <c r="C30" t="s">
        <v>2550</v>
      </c>
      <c r="D30" s="32" t="s">
        <v>2551</v>
      </c>
    </row>
    <row r="31" spans="1:4" x14ac:dyDescent="0.2">
      <c r="A31" t="s">
        <v>277</v>
      </c>
      <c r="B31" t="s">
        <v>2552</v>
      </c>
      <c r="C31" t="s">
        <v>2504</v>
      </c>
      <c r="D31" s="32" t="s">
        <v>2553</v>
      </c>
    </row>
    <row r="32" spans="1:4" x14ac:dyDescent="0.2">
      <c r="A32" t="s">
        <v>277</v>
      </c>
      <c r="B32" t="s">
        <v>2552</v>
      </c>
      <c r="C32" t="s">
        <v>2554</v>
      </c>
      <c r="D32" t="s">
        <v>2555</v>
      </c>
    </row>
    <row r="33" spans="1:4" x14ac:dyDescent="0.2">
      <c r="A33" t="s">
        <v>221</v>
      </c>
      <c r="B33" t="s">
        <v>2556</v>
      </c>
      <c r="C33" t="s">
        <v>2504</v>
      </c>
      <c r="D33" s="32" t="s">
        <v>2557</v>
      </c>
    </row>
    <row r="34" spans="1:4" x14ac:dyDescent="0.2">
      <c r="A34" t="s">
        <v>1948</v>
      </c>
      <c r="B34" t="s">
        <v>2558</v>
      </c>
      <c r="C34" t="s">
        <v>2559</v>
      </c>
      <c r="D34" t="s">
        <v>2560</v>
      </c>
    </row>
    <row r="35" spans="1:4" x14ac:dyDescent="0.2">
      <c r="A35" t="s">
        <v>1948</v>
      </c>
      <c r="B35" t="s">
        <v>2558</v>
      </c>
      <c r="C35" t="s">
        <v>2504</v>
      </c>
      <c r="D35" s="32" t="s">
        <v>2561</v>
      </c>
    </row>
    <row r="36" spans="1:4" x14ac:dyDescent="0.2">
      <c r="A36" t="s">
        <v>894</v>
      </c>
      <c r="B36" t="s">
        <v>2562</v>
      </c>
      <c r="C36" t="s">
        <v>2563</v>
      </c>
      <c r="D36" s="32" t="s">
        <v>2564</v>
      </c>
    </row>
    <row r="37" spans="1:4" x14ac:dyDescent="0.2">
      <c r="A37" t="s">
        <v>436</v>
      </c>
      <c r="B37" t="s">
        <v>2565</v>
      </c>
      <c r="C37" t="s">
        <v>2512</v>
      </c>
      <c r="D37" s="32" t="s">
        <v>2566</v>
      </c>
    </row>
    <row r="38" spans="1:4" x14ac:dyDescent="0.2">
      <c r="A38" t="s">
        <v>436</v>
      </c>
      <c r="B38" t="s">
        <v>2565</v>
      </c>
      <c r="C38" t="s">
        <v>2504</v>
      </c>
      <c r="D38" s="32" t="s">
        <v>2567</v>
      </c>
    </row>
    <row r="39" spans="1:4" x14ac:dyDescent="0.2">
      <c r="A39" t="s">
        <v>436</v>
      </c>
      <c r="B39" t="s">
        <v>2565</v>
      </c>
      <c r="C39" t="s">
        <v>2568</v>
      </c>
      <c r="D39" s="32" t="s">
        <v>2069</v>
      </c>
    </row>
    <row r="40" spans="1:4" x14ac:dyDescent="0.2">
      <c r="A40" t="s">
        <v>436</v>
      </c>
      <c r="B40" t="s">
        <v>2565</v>
      </c>
      <c r="C40" t="s">
        <v>2569</v>
      </c>
      <c r="D40" s="32" t="s">
        <v>2054</v>
      </c>
    </row>
    <row r="41" spans="1:4" x14ac:dyDescent="0.2">
      <c r="A41" t="s">
        <v>436</v>
      </c>
      <c r="B41" t="s">
        <v>2565</v>
      </c>
      <c r="C41" t="s">
        <v>2570</v>
      </c>
      <c r="D41" s="32" t="s">
        <v>2056</v>
      </c>
    </row>
    <row r="42" spans="1:4" x14ac:dyDescent="0.2">
      <c r="A42" t="s">
        <v>436</v>
      </c>
      <c r="B42" t="s">
        <v>2565</v>
      </c>
      <c r="C42" t="s">
        <v>2571</v>
      </c>
      <c r="D42" s="32" t="s">
        <v>2068</v>
      </c>
    </row>
    <row r="43" spans="1:4" x14ac:dyDescent="0.2">
      <c r="A43" t="s">
        <v>465</v>
      </c>
      <c r="B43" t="s">
        <v>2572</v>
      </c>
      <c r="D43" s="32"/>
    </row>
    <row r="44" spans="1:4" x14ac:dyDescent="0.2">
      <c r="A44" t="s">
        <v>37</v>
      </c>
      <c r="B44" t="s">
        <v>2573</v>
      </c>
      <c r="C44" t="s">
        <v>2512</v>
      </c>
      <c r="D44" t="s">
        <v>2574</v>
      </c>
    </row>
    <row r="45" spans="1:4" x14ac:dyDescent="0.2">
      <c r="A45" t="s">
        <v>37</v>
      </c>
      <c r="B45" t="s">
        <v>2573</v>
      </c>
      <c r="C45" t="s">
        <v>2504</v>
      </c>
      <c r="D45" s="32" t="s">
        <v>2575</v>
      </c>
    </row>
    <row r="46" spans="1:4" x14ac:dyDescent="0.2">
      <c r="A46" t="s">
        <v>37</v>
      </c>
      <c r="B46" t="s">
        <v>2573</v>
      </c>
      <c r="C46" t="s">
        <v>2576</v>
      </c>
      <c r="D46" s="32" t="s">
        <v>2197</v>
      </c>
    </row>
    <row r="47" spans="1:4" x14ac:dyDescent="0.2">
      <c r="A47" t="s">
        <v>2490</v>
      </c>
      <c r="B47" t="s">
        <v>2577</v>
      </c>
      <c r="D47" s="32"/>
    </row>
    <row r="48" spans="1:4" x14ac:dyDescent="0.2">
      <c r="A48" t="s">
        <v>225</v>
      </c>
      <c r="B48" t="s">
        <v>2578</v>
      </c>
      <c r="C48" t="s">
        <v>2579</v>
      </c>
      <c r="D48" s="32" t="s">
        <v>2580</v>
      </c>
    </row>
    <row r="49" spans="1:4" x14ac:dyDescent="0.2">
      <c r="A49" t="s">
        <v>225</v>
      </c>
      <c r="B49" t="s">
        <v>2578</v>
      </c>
      <c r="C49" t="s">
        <v>2581</v>
      </c>
      <c r="D49" s="32" t="s">
        <v>2582</v>
      </c>
    </row>
    <row r="50" spans="1:4" x14ac:dyDescent="0.2">
      <c r="A50" t="s">
        <v>225</v>
      </c>
      <c r="B50" t="s">
        <v>2578</v>
      </c>
      <c r="C50" t="s">
        <v>2504</v>
      </c>
      <c r="D50" s="32" t="s">
        <v>2583</v>
      </c>
    </row>
    <row r="51" spans="1:4" x14ac:dyDescent="0.2">
      <c r="A51" t="s">
        <v>225</v>
      </c>
      <c r="B51" t="s">
        <v>2578</v>
      </c>
      <c r="C51" t="s">
        <v>2512</v>
      </c>
      <c r="D51" s="32" t="s">
        <v>2584</v>
      </c>
    </row>
    <row r="52" spans="1:4" x14ac:dyDescent="0.2">
      <c r="A52" t="s">
        <v>225</v>
      </c>
      <c r="B52" t="s">
        <v>2578</v>
      </c>
      <c r="C52" t="s">
        <v>2585</v>
      </c>
      <c r="D52" s="32" t="s">
        <v>2586</v>
      </c>
    </row>
    <row r="53" spans="1:4" x14ac:dyDescent="0.2">
      <c r="A53" t="s">
        <v>187</v>
      </c>
      <c r="B53" t="s">
        <v>2587</v>
      </c>
      <c r="C53" t="s">
        <v>2588</v>
      </c>
      <c r="D53" s="32" t="s">
        <v>2589</v>
      </c>
    </row>
    <row r="54" spans="1:4" x14ac:dyDescent="0.2">
      <c r="A54" t="s">
        <v>187</v>
      </c>
      <c r="B54" t="s">
        <v>2587</v>
      </c>
      <c r="C54" t="s">
        <v>2504</v>
      </c>
      <c r="D54" s="32" t="s">
        <v>2590</v>
      </c>
    </row>
    <row r="55" spans="1:4" x14ac:dyDescent="0.2">
      <c r="A55" t="s">
        <v>187</v>
      </c>
      <c r="B55" t="s">
        <v>2587</v>
      </c>
      <c r="C55" t="s">
        <v>2569</v>
      </c>
      <c r="D55" s="32" t="s">
        <v>2054</v>
      </c>
    </row>
    <row r="56" spans="1:4" x14ac:dyDescent="0.2">
      <c r="A56" t="s">
        <v>187</v>
      </c>
      <c r="B56" t="s">
        <v>2587</v>
      </c>
      <c r="C56" t="s">
        <v>2591</v>
      </c>
      <c r="D56" s="32" t="s">
        <v>2592</v>
      </c>
    </row>
    <row r="57" spans="1:4" x14ac:dyDescent="0.2">
      <c r="A57" t="s">
        <v>73</v>
      </c>
      <c r="B57" t="s">
        <v>2593</v>
      </c>
      <c r="C57" t="s">
        <v>2512</v>
      </c>
      <c r="D57" s="32" t="s">
        <v>2594</v>
      </c>
    </row>
    <row r="58" spans="1:4" x14ac:dyDescent="0.2">
      <c r="A58" t="s">
        <v>73</v>
      </c>
      <c r="B58" t="s">
        <v>2593</v>
      </c>
      <c r="C58" t="s">
        <v>2504</v>
      </c>
      <c r="D58" s="32" t="s">
        <v>2595</v>
      </c>
    </row>
    <row r="59" spans="1:4" x14ac:dyDescent="0.2">
      <c r="A59" t="s">
        <v>73</v>
      </c>
      <c r="B59" t="s">
        <v>2593</v>
      </c>
      <c r="C59" t="s">
        <v>2596</v>
      </c>
      <c r="D59" s="32" t="s">
        <v>2597</v>
      </c>
    </row>
    <row r="60" spans="1:4" x14ac:dyDescent="0.2">
      <c r="A60" t="s">
        <v>2352</v>
      </c>
      <c r="B60" t="s">
        <v>2598</v>
      </c>
      <c r="C60" t="s">
        <v>2599</v>
      </c>
      <c r="D60" s="32" t="s">
        <v>2560</v>
      </c>
    </row>
    <row r="61" spans="1:4" x14ac:dyDescent="0.2">
      <c r="A61" t="s">
        <v>2352</v>
      </c>
      <c r="B61" t="s">
        <v>2598</v>
      </c>
      <c r="C61" t="s">
        <v>2504</v>
      </c>
      <c r="D61" s="32" t="s">
        <v>2600</v>
      </c>
    </row>
    <row r="62" spans="1:4" x14ac:dyDescent="0.2">
      <c r="A62" t="s">
        <v>1186</v>
      </c>
      <c r="B62" t="s">
        <v>2601</v>
      </c>
      <c r="C62" t="s">
        <v>2512</v>
      </c>
      <c r="D62" s="32" t="s">
        <v>2516</v>
      </c>
    </row>
    <row r="63" spans="1:4" x14ac:dyDescent="0.2">
      <c r="A63" t="s">
        <v>1186</v>
      </c>
      <c r="B63" t="s">
        <v>2601</v>
      </c>
      <c r="C63" t="s">
        <v>2504</v>
      </c>
      <c r="D63" s="32" t="s">
        <v>2602</v>
      </c>
    </row>
    <row r="64" spans="1:4" x14ac:dyDescent="0.2">
      <c r="A64" t="s">
        <v>1186</v>
      </c>
      <c r="B64" t="s">
        <v>2601</v>
      </c>
      <c r="C64" t="s">
        <v>2518</v>
      </c>
      <c r="D64" s="32" t="s">
        <v>2519</v>
      </c>
    </row>
    <row r="65" spans="1:4" x14ac:dyDescent="0.2">
      <c r="A65" t="s">
        <v>1186</v>
      </c>
      <c r="B65" t="s">
        <v>2601</v>
      </c>
      <c r="C65" t="s">
        <v>2603</v>
      </c>
      <c r="D65" s="32" t="s">
        <v>2604</v>
      </c>
    </row>
    <row r="66" spans="1:4" x14ac:dyDescent="0.2">
      <c r="A66" t="s">
        <v>31</v>
      </c>
      <c r="B66" t="s">
        <v>2605</v>
      </c>
      <c r="C66" t="s">
        <v>2606</v>
      </c>
      <c r="D66" s="32" t="s">
        <v>2409</v>
      </c>
    </row>
    <row r="67" spans="1:4" x14ac:dyDescent="0.2">
      <c r="A67" t="s">
        <v>31</v>
      </c>
      <c r="B67" t="s">
        <v>2605</v>
      </c>
      <c r="C67" t="s">
        <v>2607</v>
      </c>
      <c r="D67" s="32" t="s">
        <v>2406</v>
      </c>
    </row>
    <row r="68" spans="1:4" x14ac:dyDescent="0.2">
      <c r="A68" t="s">
        <v>31</v>
      </c>
      <c r="B68" t="s">
        <v>2605</v>
      </c>
      <c r="C68" t="s">
        <v>2608</v>
      </c>
      <c r="D68" s="32" t="s">
        <v>2394</v>
      </c>
    </row>
    <row r="69" spans="1:4" ht="15.75" customHeight="1" x14ac:dyDescent="0.2">
      <c r="A69" t="s">
        <v>45</v>
      </c>
      <c r="B69" t="s">
        <v>2609</v>
      </c>
      <c r="C69" t="s">
        <v>2610</v>
      </c>
      <c r="D69" t="s">
        <v>2560</v>
      </c>
    </row>
    <row r="70" spans="1:4" ht="15.75" customHeight="1" x14ac:dyDescent="0.2">
      <c r="A70" t="s">
        <v>45</v>
      </c>
      <c r="B70" t="s">
        <v>2609</v>
      </c>
      <c r="C70" t="s">
        <v>2504</v>
      </c>
      <c r="D70" s="32" t="s">
        <v>2611</v>
      </c>
    </row>
    <row r="72" spans="1:4" x14ac:dyDescent="0.2">
      <c r="A72" s="31" t="s">
        <v>2612</v>
      </c>
    </row>
    <row r="73" spans="1:4" x14ac:dyDescent="0.2">
      <c r="A73" t="s">
        <v>2613</v>
      </c>
      <c r="B73" s="32" t="s">
        <v>2614</v>
      </c>
    </row>
    <row r="74" spans="1:4" x14ac:dyDescent="0.2">
      <c r="A74" t="s">
        <v>2615</v>
      </c>
      <c r="B74" s="32" t="s">
        <v>2616</v>
      </c>
    </row>
    <row r="75" spans="1:4" x14ac:dyDescent="0.2">
      <c r="A75" t="s">
        <v>2617</v>
      </c>
      <c r="B75" s="32" t="s">
        <v>2618</v>
      </c>
    </row>
    <row r="76" spans="1:4" x14ac:dyDescent="0.2">
      <c r="A76" t="s">
        <v>2619</v>
      </c>
      <c r="B76" s="32" t="s">
        <v>2620</v>
      </c>
    </row>
    <row r="77" spans="1:4" x14ac:dyDescent="0.2">
      <c r="A77" t="s">
        <v>2621</v>
      </c>
      <c r="B77" s="32" t="s">
        <v>2406</v>
      </c>
    </row>
    <row r="78" spans="1:4" x14ac:dyDescent="0.2">
      <c r="A78" t="s">
        <v>2622</v>
      </c>
      <c r="B78" s="32" t="s">
        <v>2623</v>
      </c>
    </row>
    <row r="79" spans="1:4" x14ac:dyDescent="0.2">
      <c r="A79" t="s">
        <v>2624</v>
      </c>
      <c r="B79" s="32" t="s">
        <v>1283</v>
      </c>
    </row>
    <row r="80" spans="1:4" x14ac:dyDescent="0.2">
      <c r="A80" t="s">
        <v>2625</v>
      </c>
      <c r="B80" s="32" t="s">
        <v>2626</v>
      </c>
    </row>
    <row r="81" spans="1:2" x14ac:dyDescent="0.2">
      <c r="A81" t="s">
        <v>2627</v>
      </c>
      <c r="B81" s="32" t="s">
        <v>2628</v>
      </c>
    </row>
    <row r="83" spans="1:2" x14ac:dyDescent="0.2">
      <c r="A83" s="31" t="s">
        <v>2629</v>
      </c>
    </row>
    <row r="84" spans="1:2" x14ac:dyDescent="0.2">
      <c r="A84" s="31" t="s">
        <v>2630</v>
      </c>
    </row>
    <row r="85" spans="1:2" x14ac:dyDescent="0.2">
      <c r="A85" s="31" t="s">
        <v>2631</v>
      </c>
    </row>
    <row r="86" spans="1:2" x14ac:dyDescent="0.2">
      <c r="A86" t="s">
        <v>2632</v>
      </c>
    </row>
    <row r="87" spans="1:2" x14ac:dyDescent="0.2">
      <c r="A87" t="s">
        <v>2633</v>
      </c>
    </row>
    <row r="88" spans="1:2" x14ac:dyDescent="0.2">
      <c r="A88" t="s">
        <v>2634</v>
      </c>
    </row>
    <row r="89" spans="1:2" x14ac:dyDescent="0.2">
      <c r="A89" t="s">
        <v>2635</v>
      </c>
    </row>
    <row r="90" spans="1:2" x14ac:dyDescent="0.2">
      <c r="A90" t="s">
        <v>2636</v>
      </c>
    </row>
    <row r="91" spans="1:2" ht="15.75" customHeight="1" x14ac:dyDescent="0.2">
      <c r="A91" t="s">
        <v>2637</v>
      </c>
    </row>
  </sheetData>
  <hyperlinks>
    <hyperlink ref="D4" r:id="rId1" xr:uid="{5E842636-7932-DA45-80AB-FBBFC2B213DE}"/>
    <hyperlink ref="D19" r:id="rId2" xr:uid="{74222D69-18A4-354D-AA92-18E93879F6B5}"/>
    <hyperlink ref="D34" r:id="rId3" xr:uid="{5794247F-A5D3-C44D-A7B3-32E0540DBA0C}"/>
    <hyperlink ref="D66" r:id="rId4" xr:uid="{3B60401D-F751-AA44-914A-3E4D1CC706A1}"/>
    <hyperlink ref="D24" r:id="rId5" xr:uid="{7BA2ECB9-E9AE-A345-B676-04D077FE9144}"/>
    <hyperlink ref="D14" r:id="rId6" location="b49" xr:uid="{7269FBB5-E198-D34E-98BB-6B712DD718D6}"/>
    <hyperlink ref="D16" r:id="rId7" xr:uid="{7543D7A7-6B07-834C-8721-C67CC2D7A21D}"/>
    <hyperlink ref="D9" r:id="rId8" xr:uid="{327C7BD3-45BB-1E4B-9BB2-44D4797A4524}"/>
    <hyperlink ref="D5" r:id="rId9" xr:uid="{2807981F-34DC-E54C-B1CC-0487FBCAC93B}"/>
    <hyperlink ref="D68" r:id="rId10" xr:uid="{4F8D4EAB-771F-9D48-932B-FFEB6FA7E3F8}"/>
    <hyperlink ref="D48" r:id="rId11" xr:uid="{F96753F1-E2F8-874C-A00D-1A073C7D3F4B}"/>
    <hyperlink ref="D60" r:id="rId12" xr:uid="{58C118A9-BE77-1141-83F8-219B07B1CA25}"/>
    <hyperlink ref="D69" r:id="rId13" xr:uid="{013D7BE0-91D8-AF4E-B067-138A3E2EE031}"/>
    <hyperlink ref="D17" r:id="rId14" xr:uid="{998A5B01-3319-F140-929F-4583F1145806}"/>
    <hyperlink ref="D52" r:id="rId15" xr:uid="{5651EE83-6AE6-824B-A318-F051FDCCDF72}"/>
    <hyperlink ref="D3" r:id="rId16" location="gsc.tab=0" xr:uid="{1FE7E135-4800-D64C-B4C5-76A505D6CA4F}"/>
    <hyperlink ref="D23" r:id="rId17" xr:uid="{163449D1-EB5C-9046-98C4-3003A641AC14}"/>
    <hyperlink ref="D6" r:id="rId18" xr:uid="{EB1C067B-59FF-7E4D-A819-36771091D2D3}"/>
    <hyperlink ref="D10" r:id="rId19" xr:uid="{02F7F1A3-88BB-3149-9187-00B4062ACA9F}"/>
    <hyperlink ref="D32" r:id="rId20" xr:uid="{872EFE54-0440-C048-8A4D-16A0520FFDC3}"/>
    <hyperlink ref="D31" r:id="rId21" xr:uid="{063F6A65-6E2D-C640-81BF-C0A777C12E02}"/>
    <hyperlink ref="D13" r:id="rId22" location="gsc.tab=0" xr:uid="{D9E107A0-2B2A-3441-BB69-77AF6D505BAB}"/>
    <hyperlink ref="D8" r:id="rId23" xr:uid="{BD9E3C28-D1B5-F046-B592-CF0FAE333DDB}"/>
    <hyperlink ref="D22" r:id="rId24" xr:uid="{682D81F3-E6FF-B342-9DA2-500BDFD2FA67}"/>
    <hyperlink ref="D15" r:id="rId25" xr:uid="{5178BB8E-1376-724F-B280-A06C9BC8D2F1}"/>
    <hyperlink ref="D33" r:id="rId26" xr:uid="{312A4BB8-ADD6-234E-9251-D35DF7B3503A}"/>
    <hyperlink ref="D62" r:id="rId27" xr:uid="{431352E4-2E55-8F44-B7A7-456D9C16C777}"/>
    <hyperlink ref="D44" r:id="rId28" xr:uid="{EC260A6C-CF72-4844-BD61-46BF7A97985E}"/>
    <hyperlink ref="D37" r:id="rId29" xr:uid="{35C78E3A-B5BA-9341-8FD8-1D3FC6A5E670}"/>
    <hyperlink ref="D29" r:id="rId30" xr:uid="{9ECF041E-BE23-F745-A3AD-0B6EB3F704A1}"/>
    <hyperlink ref="D51" r:id="rId31" xr:uid="{4448EB3D-B7F2-8F45-AD38-18C2F77119CD}"/>
    <hyperlink ref="D27" r:id="rId32" xr:uid="{18D74121-4079-5944-995C-3B17B23DD290}"/>
    <hyperlink ref="D57" r:id="rId33" xr:uid="{4B566E7C-F852-7048-8434-85984508D658}"/>
    <hyperlink ref="D21" r:id="rId34" xr:uid="{8EABD192-5889-A346-B498-9F37C692BFB5}"/>
    <hyperlink ref="D65" r:id="rId35" xr:uid="{445F44C5-20BF-FE44-99E4-B137F2B781A1}"/>
    <hyperlink ref="D11" r:id="rId36" xr:uid="{676E295A-347A-D242-B9B4-796132D1F444}"/>
    <hyperlink ref="D26" r:id="rId37" xr:uid="{5A17B767-E581-DE40-A983-3D07B7E9E4DB}"/>
    <hyperlink ref="D59" r:id="rId38" xr:uid="{FC8C6966-5092-BE45-AB16-68AF5FFED99F}"/>
    <hyperlink ref="D30" r:id="rId39" xr:uid="{3D9F2933-0F04-0A40-8AC7-31405E9EDC03}"/>
    <hyperlink ref="D46" r:id="rId40" xr:uid="{D28CEA05-EED0-4E47-ADD2-45E555AD3A37}"/>
    <hyperlink ref="D36" r:id="rId41" xr:uid="{A8763922-C349-CE41-94DB-3132C1192E59}"/>
    <hyperlink ref="D53" r:id="rId42" xr:uid="{0FDA597A-8955-EC4A-B6D1-41E389C1EE43}"/>
    <hyperlink ref="D63" r:id="rId43" location="gsc.tab=0" xr:uid="{8D827CB9-5D48-3F4B-AA71-75BD8ED1C497}"/>
    <hyperlink ref="D58" r:id="rId44" xr:uid="{13B924BD-2093-2042-B8D5-2D3DE1AF4880}"/>
    <hyperlink ref="D38" r:id="rId45" xr:uid="{4BCF2BE1-3495-724A-9E50-1425678FF9A5}"/>
    <hyperlink ref="D50" r:id="rId46" xr:uid="{49059F80-42AC-344B-B1C4-82733E87C5E9}"/>
    <hyperlink ref="D49" r:id="rId47" xr:uid="{878B0DD5-FA1D-454E-83AA-79264117173F}"/>
    <hyperlink ref="D54" r:id="rId48" location="gsc.tab=0" xr:uid="{2FBB9ABC-D938-0246-BC9E-10D95EB6D27B}"/>
    <hyperlink ref="D35" r:id="rId49" location="gsc.tab=0" xr:uid="{059C8059-0C09-DE40-93C5-27E5F2F5422E}"/>
    <hyperlink ref="D61" r:id="rId50" location="gsc.tab=0" xr:uid="{38183D34-DB49-544E-BF60-18275B81F4EE}"/>
    <hyperlink ref="D70" r:id="rId51" location="gsc.tab=0" xr:uid="{A1B08F6B-76A3-3945-802F-661CB61EA5AB}"/>
    <hyperlink ref="D45" r:id="rId52" xr:uid="{DD7DF789-C055-1749-8699-C082280B0D24}"/>
    <hyperlink ref="D12" r:id="rId53" xr:uid="{723C0D80-E35F-5B4C-8C9F-939AFFED7352}"/>
    <hyperlink ref="D20" r:id="rId54" xr:uid="{EB9191E7-7D26-0B40-B9EF-7B7E18BA6B59}"/>
    <hyperlink ref="D64" r:id="rId55" xr:uid="{63245611-E5F8-6F4C-8E5B-9F267A0938A0}"/>
    <hyperlink ref="D67" r:id="rId56" xr:uid="{5F2DC2EC-115C-D94C-BCD1-22C9793E22C4}"/>
    <hyperlink ref="D18" r:id="rId57" xr:uid="{FB593B3C-E8BB-1F44-B847-AFA54AFD18A0}"/>
    <hyperlink ref="D25" r:id="rId58" xr:uid="{B16B5216-15AD-2F4A-97B6-505EEE26CD3F}"/>
    <hyperlink ref="D28" r:id="rId59" xr:uid="{2A818F49-BCB1-5846-AF0D-4F25578929DE}"/>
    <hyperlink ref="D39" r:id="rId60" xr:uid="{5BCC820A-B64D-D74B-9BF7-26F56CCC92E8}"/>
    <hyperlink ref="D42" r:id="rId61" xr:uid="{5AF589B2-0BD6-3B48-BE62-580CBC522072}"/>
    <hyperlink ref="D55" r:id="rId62" xr:uid="{CE3E5B14-661E-304C-8016-36085A93E665}"/>
    <hyperlink ref="D56" r:id="rId63" xr:uid="{43C1D840-3B49-6948-A3A4-959F70E5E509}"/>
    <hyperlink ref="D7" r:id="rId64" xr:uid="{55406F44-9684-6044-8527-12611801DD18}"/>
    <hyperlink ref="B73" r:id="rId65" xr:uid="{C34811CB-BD4A-374F-AC33-A834DF4AF821}"/>
    <hyperlink ref="B74" r:id="rId66" xr:uid="{9D128791-EAA1-4240-BFD8-123D3A895572}"/>
    <hyperlink ref="B75" r:id="rId67" xr:uid="{6FF0B22D-34A2-8649-A403-FB859AFB163E}"/>
    <hyperlink ref="B76" r:id="rId68" xr:uid="{83155FC2-9AF1-E640-9030-F58DFF900D93}"/>
    <hyperlink ref="B77" r:id="rId69" xr:uid="{A24ADB36-4E74-F648-87E8-AD6357E746E0}"/>
    <hyperlink ref="B79" r:id="rId70" xr:uid="{4E8FCD50-20DC-8442-9211-B73E16E6A7CD}"/>
    <hyperlink ref="B80" r:id="rId71" xr:uid="{4D85ED2F-0F2A-F548-AC49-010B92618C23}"/>
    <hyperlink ref="B81" r:id="rId72" xr:uid="{2432255F-F8AA-9942-B652-11DA0853B195}"/>
    <hyperlink ref="B78" r:id="rId73" xr:uid="{C69A6FEB-17BB-7A4A-8433-CDAB04A1050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E6F9-B295-254C-9B95-5BF1F13B0737}">
  <dimension ref="A1:L9952"/>
  <sheetViews>
    <sheetView workbookViewId="0"/>
  </sheetViews>
  <sheetFormatPr baseColWidth="10" defaultRowHeight="16" x14ac:dyDescent="0.2"/>
  <cols>
    <col min="4" max="4" width="48" customWidth="1"/>
    <col min="5" max="5" width="17.83203125" customWidth="1"/>
    <col min="6" max="6" width="24" customWidth="1"/>
  </cols>
  <sheetData>
    <row r="1" spans="1:6" x14ac:dyDescent="0.2">
      <c r="A1" s="35" t="s">
        <v>7947</v>
      </c>
      <c r="B1" s="35" t="s">
        <v>7939</v>
      </c>
      <c r="C1" s="35" t="s">
        <v>2638</v>
      </c>
      <c r="D1" s="35" t="s">
        <v>2639</v>
      </c>
      <c r="E1" s="35" t="s">
        <v>7943</v>
      </c>
      <c r="F1" s="35" t="s">
        <v>7945</v>
      </c>
    </row>
    <row r="2" spans="1:6" x14ac:dyDescent="0.2">
      <c r="A2" s="33">
        <v>1</v>
      </c>
      <c r="B2" s="33" t="s">
        <v>48</v>
      </c>
      <c r="C2" s="33">
        <v>70124</v>
      </c>
      <c r="D2" s="33" t="s">
        <v>47</v>
      </c>
      <c r="E2" s="33">
        <v>4</v>
      </c>
      <c r="F2" s="33">
        <v>1</v>
      </c>
    </row>
    <row r="3" spans="1:6" x14ac:dyDescent="0.2">
      <c r="A3" s="33">
        <v>1</v>
      </c>
      <c r="B3" s="33" t="s">
        <v>48</v>
      </c>
      <c r="C3" s="33">
        <v>70101</v>
      </c>
      <c r="D3" s="33" t="s">
        <v>55</v>
      </c>
      <c r="E3" s="33">
        <v>4</v>
      </c>
      <c r="F3" s="33">
        <v>1</v>
      </c>
    </row>
    <row r="4" spans="1:6" x14ac:dyDescent="0.2">
      <c r="A4" s="33">
        <v>1</v>
      </c>
      <c r="B4" s="33" t="s">
        <v>23</v>
      </c>
      <c r="C4" s="33">
        <v>498</v>
      </c>
      <c r="D4" s="33" t="s">
        <v>22</v>
      </c>
      <c r="E4" s="33">
        <v>4</v>
      </c>
      <c r="F4" s="33">
        <v>0.2</v>
      </c>
    </row>
    <row r="5" spans="1:6" x14ac:dyDescent="0.2">
      <c r="A5" s="33">
        <v>1</v>
      </c>
      <c r="B5" s="33" t="s">
        <v>23</v>
      </c>
      <c r="C5" s="33">
        <v>69</v>
      </c>
      <c r="D5" s="33" t="s">
        <v>2640</v>
      </c>
      <c r="E5" s="33">
        <v>4</v>
      </c>
      <c r="F5" s="33">
        <v>0.2</v>
      </c>
    </row>
    <row r="6" spans="1:6" x14ac:dyDescent="0.2">
      <c r="A6" s="33">
        <v>1</v>
      </c>
      <c r="B6" s="33" t="s">
        <v>23</v>
      </c>
      <c r="C6" s="33">
        <v>921</v>
      </c>
      <c r="D6" s="33" t="s">
        <v>2641</v>
      </c>
      <c r="E6" s="33">
        <v>2</v>
      </c>
      <c r="F6" s="33">
        <v>0.2</v>
      </c>
    </row>
    <row r="7" spans="1:6" x14ac:dyDescent="0.2">
      <c r="A7" s="33">
        <v>1</v>
      </c>
      <c r="B7" s="33" t="s">
        <v>23</v>
      </c>
      <c r="C7" s="33">
        <v>985</v>
      </c>
      <c r="D7" s="33" t="s">
        <v>2642</v>
      </c>
      <c r="E7" s="33"/>
      <c r="F7" s="33">
        <v>0.2</v>
      </c>
    </row>
    <row r="8" spans="1:6" x14ac:dyDescent="0.2">
      <c r="A8" s="33">
        <v>1</v>
      </c>
      <c r="B8" s="33" t="s">
        <v>23</v>
      </c>
      <c r="C8" s="33">
        <v>1004</v>
      </c>
      <c r="D8" s="33" t="s">
        <v>2643</v>
      </c>
      <c r="E8" s="33"/>
      <c r="F8" s="33">
        <v>0.2</v>
      </c>
    </row>
    <row r="9" spans="1:6" x14ac:dyDescent="0.2">
      <c r="A9" s="33">
        <v>1</v>
      </c>
      <c r="B9" s="33" t="s">
        <v>23</v>
      </c>
      <c r="C9" s="33">
        <v>1063</v>
      </c>
      <c r="D9" s="33" t="s">
        <v>29</v>
      </c>
      <c r="E9" s="33">
        <v>4</v>
      </c>
      <c r="F9" s="33">
        <v>0.2</v>
      </c>
    </row>
    <row r="10" spans="1:6" x14ac:dyDescent="0.2">
      <c r="A10" s="33">
        <v>1</v>
      </c>
      <c r="B10" s="33" t="s">
        <v>23</v>
      </c>
      <c r="C10" s="33">
        <v>365</v>
      </c>
      <c r="D10" s="33" t="s">
        <v>2644</v>
      </c>
      <c r="E10" s="33"/>
      <c r="F10" s="33">
        <v>0.2</v>
      </c>
    </row>
    <row r="11" spans="1:6" x14ac:dyDescent="0.2">
      <c r="A11" s="33">
        <v>1</v>
      </c>
      <c r="B11" s="33" t="s">
        <v>23</v>
      </c>
      <c r="C11" s="33">
        <v>1325</v>
      </c>
      <c r="D11" s="33" t="s">
        <v>2645</v>
      </c>
      <c r="E11" s="33">
        <v>2</v>
      </c>
      <c r="F11" s="33">
        <v>0.2</v>
      </c>
    </row>
    <row r="12" spans="1:6" x14ac:dyDescent="0.2">
      <c r="A12" s="33">
        <v>1</v>
      </c>
      <c r="B12" s="33" t="s">
        <v>23</v>
      </c>
      <c r="C12" s="33">
        <v>168</v>
      </c>
      <c r="D12" s="33" t="s">
        <v>2646</v>
      </c>
      <c r="E12" s="33">
        <v>4</v>
      </c>
      <c r="F12" s="33">
        <v>1</v>
      </c>
    </row>
    <row r="13" spans="1:6" x14ac:dyDescent="0.2">
      <c r="A13" s="33">
        <v>1</v>
      </c>
      <c r="B13" s="33" t="s">
        <v>23</v>
      </c>
      <c r="C13" s="33">
        <v>1538</v>
      </c>
      <c r="D13" s="33" t="s">
        <v>2647</v>
      </c>
      <c r="E13" s="33"/>
      <c r="F13" s="33">
        <v>0.2</v>
      </c>
    </row>
    <row r="14" spans="1:6" x14ac:dyDescent="0.2">
      <c r="A14" s="33">
        <v>1</v>
      </c>
      <c r="B14" s="33" t="s">
        <v>23</v>
      </c>
      <c r="C14" s="33">
        <v>289</v>
      </c>
      <c r="D14" s="33" t="s">
        <v>2648</v>
      </c>
      <c r="E14" s="33">
        <v>4</v>
      </c>
      <c r="F14" s="33">
        <v>1</v>
      </c>
    </row>
    <row r="15" spans="1:6" x14ac:dyDescent="0.2">
      <c r="A15" s="33">
        <v>1</v>
      </c>
      <c r="B15" s="33" t="s">
        <v>23</v>
      </c>
      <c r="C15" s="33">
        <v>314</v>
      </c>
      <c r="D15" s="33" t="s">
        <v>42</v>
      </c>
      <c r="E15" s="33"/>
      <c r="F15" s="33">
        <v>0.2</v>
      </c>
    </row>
    <row r="16" spans="1:6" x14ac:dyDescent="0.2">
      <c r="A16" s="33">
        <v>1</v>
      </c>
      <c r="B16" s="33" t="s">
        <v>23</v>
      </c>
      <c r="C16" s="33">
        <v>323</v>
      </c>
      <c r="D16" s="33" t="s">
        <v>2649</v>
      </c>
      <c r="E16" s="33">
        <v>3</v>
      </c>
      <c r="F16" s="33">
        <v>0.2</v>
      </c>
    </row>
    <row r="17" spans="1:12" x14ac:dyDescent="0.2">
      <c r="A17" s="33">
        <v>1</v>
      </c>
      <c r="B17" s="33" t="s">
        <v>23</v>
      </c>
      <c r="C17" s="33">
        <v>331</v>
      </c>
      <c r="D17" s="33" t="s">
        <v>2650</v>
      </c>
      <c r="E17" s="33"/>
      <c r="F17" s="33">
        <v>0.2</v>
      </c>
    </row>
    <row r="18" spans="1:12" x14ac:dyDescent="0.2">
      <c r="A18" s="33">
        <v>1</v>
      </c>
      <c r="B18" s="33" t="s">
        <v>23</v>
      </c>
      <c r="C18" s="33">
        <v>1722</v>
      </c>
      <c r="D18" s="33" t="s">
        <v>2651</v>
      </c>
      <c r="E18" s="33"/>
      <c r="F18" s="33">
        <v>0.2</v>
      </c>
    </row>
    <row r="19" spans="1:12" x14ac:dyDescent="0.2">
      <c r="A19" s="33">
        <v>1</v>
      </c>
      <c r="B19" s="33" t="s">
        <v>23</v>
      </c>
      <c r="C19" s="33">
        <v>1117</v>
      </c>
      <c r="D19" s="33" t="s">
        <v>2652</v>
      </c>
      <c r="E19" s="33"/>
      <c r="F19" s="33">
        <v>0.2</v>
      </c>
      <c r="L19">
        <v>4</v>
      </c>
    </row>
    <row r="20" spans="1:12" x14ac:dyDescent="0.2">
      <c r="A20" s="33">
        <v>1</v>
      </c>
      <c r="B20" s="33" t="s">
        <v>23</v>
      </c>
      <c r="C20" s="33">
        <v>1815</v>
      </c>
      <c r="D20" s="33" t="s">
        <v>43</v>
      </c>
      <c r="E20" s="33">
        <v>4</v>
      </c>
      <c r="F20" s="33">
        <v>0.2</v>
      </c>
    </row>
    <row r="21" spans="1:12" x14ac:dyDescent="0.2">
      <c r="A21" s="33">
        <v>1</v>
      </c>
      <c r="B21" s="33" t="s">
        <v>23</v>
      </c>
      <c r="C21" s="33">
        <v>1817</v>
      </c>
      <c r="D21" s="33" t="s">
        <v>2653</v>
      </c>
      <c r="E21" s="33"/>
      <c r="F21" s="33">
        <v>0.2</v>
      </c>
    </row>
    <row r="22" spans="1:12" x14ac:dyDescent="0.2">
      <c r="A22" s="33">
        <v>1</v>
      </c>
      <c r="B22" s="33" t="s">
        <v>23</v>
      </c>
      <c r="C22" s="33">
        <v>1818</v>
      </c>
      <c r="D22" s="33" t="s">
        <v>2654</v>
      </c>
      <c r="E22" s="33"/>
      <c r="F22" s="33">
        <v>0.2</v>
      </c>
    </row>
    <row r="23" spans="1:12" x14ac:dyDescent="0.2">
      <c r="A23" s="33">
        <v>1</v>
      </c>
      <c r="B23" s="33" t="s">
        <v>23</v>
      </c>
      <c r="C23" s="33">
        <v>1822</v>
      </c>
      <c r="D23" s="33" t="s">
        <v>2655</v>
      </c>
      <c r="E23" s="33"/>
      <c r="F23" s="33">
        <v>0.2</v>
      </c>
    </row>
    <row r="24" spans="1:12" x14ac:dyDescent="0.2">
      <c r="A24" s="33">
        <v>1</v>
      </c>
      <c r="B24" s="33" t="s">
        <v>23</v>
      </c>
      <c r="C24" s="33">
        <v>2113</v>
      </c>
      <c r="D24" s="33" t="s">
        <v>2656</v>
      </c>
      <c r="E24" s="33">
        <v>2</v>
      </c>
      <c r="F24" s="33">
        <v>1</v>
      </c>
    </row>
    <row r="25" spans="1:12" x14ac:dyDescent="0.2">
      <c r="A25" s="33">
        <v>1</v>
      </c>
      <c r="B25" s="33" t="s">
        <v>23</v>
      </c>
      <c r="C25" s="33">
        <v>3984</v>
      </c>
      <c r="D25" s="33" t="s">
        <v>2657</v>
      </c>
      <c r="E25" s="33">
        <v>4</v>
      </c>
      <c r="F25" s="33">
        <v>0.2</v>
      </c>
    </row>
    <row r="26" spans="1:12" x14ac:dyDescent="0.2">
      <c r="A26" s="33">
        <v>1</v>
      </c>
      <c r="B26" s="33" t="s">
        <v>23</v>
      </c>
      <c r="C26" s="33">
        <v>459</v>
      </c>
      <c r="D26" s="33" t="s">
        <v>2658</v>
      </c>
      <c r="E26" s="33">
        <v>3</v>
      </c>
      <c r="F26" s="33">
        <v>1</v>
      </c>
    </row>
    <row r="27" spans="1:12" x14ac:dyDescent="0.2">
      <c r="A27" s="33">
        <v>1</v>
      </c>
      <c r="B27" s="33" t="s">
        <v>23</v>
      </c>
      <c r="C27" s="33">
        <v>469</v>
      </c>
      <c r="D27" s="33" t="s">
        <v>2659</v>
      </c>
      <c r="E27" s="33"/>
      <c r="F27" s="33">
        <v>0.2</v>
      </c>
    </row>
    <row r="28" spans="1:12" x14ac:dyDescent="0.2">
      <c r="A28" s="33">
        <v>1</v>
      </c>
      <c r="B28" s="33" t="s">
        <v>23</v>
      </c>
      <c r="C28" s="33">
        <v>2546</v>
      </c>
      <c r="D28" s="33" t="s">
        <v>2660</v>
      </c>
      <c r="E28" s="33">
        <v>4</v>
      </c>
      <c r="F28" s="33">
        <v>1</v>
      </c>
    </row>
    <row r="29" spans="1:12" x14ac:dyDescent="0.2">
      <c r="A29" s="33">
        <v>1</v>
      </c>
      <c r="B29" s="33" t="s">
        <v>277</v>
      </c>
      <c r="C29" s="33">
        <v>18061</v>
      </c>
      <c r="D29" s="33" t="s">
        <v>2661</v>
      </c>
      <c r="E29" s="33">
        <v>1</v>
      </c>
      <c r="F29" s="33">
        <v>0.2</v>
      </c>
    </row>
    <row r="30" spans="1:12" x14ac:dyDescent="0.2">
      <c r="A30" s="33">
        <v>1</v>
      </c>
      <c r="B30" s="33" t="s">
        <v>277</v>
      </c>
      <c r="C30" s="33">
        <v>18063</v>
      </c>
      <c r="D30" s="33" t="s">
        <v>2662</v>
      </c>
      <c r="E30" s="33"/>
      <c r="F30" s="33">
        <v>0.2</v>
      </c>
    </row>
    <row r="31" spans="1:12" x14ac:dyDescent="0.2">
      <c r="A31" s="33">
        <v>1</v>
      </c>
      <c r="B31" s="33" t="s">
        <v>277</v>
      </c>
      <c r="C31" s="33">
        <v>18064</v>
      </c>
      <c r="D31" s="33" t="s">
        <v>2663</v>
      </c>
      <c r="E31" s="33"/>
      <c r="F31" s="33">
        <v>0.2</v>
      </c>
    </row>
    <row r="32" spans="1:12" x14ac:dyDescent="0.2">
      <c r="A32" s="33">
        <v>1</v>
      </c>
      <c r="B32" s="33" t="s">
        <v>277</v>
      </c>
      <c r="C32" s="33">
        <v>18397</v>
      </c>
      <c r="D32" s="33" t="s">
        <v>2664</v>
      </c>
      <c r="E32" s="33">
        <v>4</v>
      </c>
      <c r="F32" s="33">
        <v>0.2</v>
      </c>
    </row>
    <row r="33" spans="1:6" x14ac:dyDescent="0.2">
      <c r="A33" s="33">
        <v>1</v>
      </c>
      <c r="B33" s="33" t="s">
        <v>1948</v>
      </c>
      <c r="C33" s="33">
        <v>17011</v>
      </c>
      <c r="D33" s="33" t="s">
        <v>2665</v>
      </c>
      <c r="E33" s="33">
        <v>2</v>
      </c>
      <c r="F33" s="33">
        <v>1</v>
      </c>
    </row>
    <row r="34" spans="1:6" x14ac:dyDescent="0.2">
      <c r="A34" s="33">
        <v>1</v>
      </c>
      <c r="B34" s="33" t="s">
        <v>1948</v>
      </c>
      <c r="C34" s="33">
        <v>17087</v>
      </c>
      <c r="D34" s="33" t="s">
        <v>2666</v>
      </c>
      <c r="E34" s="33">
        <v>1</v>
      </c>
      <c r="F34" s="33">
        <v>1</v>
      </c>
    </row>
    <row r="35" spans="1:6" x14ac:dyDescent="0.2">
      <c r="A35" s="33">
        <v>1</v>
      </c>
      <c r="B35" s="33" t="s">
        <v>1948</v>
      </c>
      <c r="C35" s="33">
        <v>17089</v>
      </c>
      <c r="D35" s="33" t="s">
        <v>2667</v>
      </c>
      <c r="E35" s="33">
        <v>1</v>
      </c>
      <c r="F35" s="33">
        <v>1</v>
      </c>
    </row>
    <row r="36" spans="1:6" x14ac:dyDescent="0.2">
      <c r="A36" s="33">
        <v>1</v>
      </c>
      <c r="B36" s="33" t="s">
        <v>894</v>
      </c>
      <c r="C36" s="33">
        <v>324</v>
      </c>
      <c r="D36" s="33" t="s">
        <v>1958</v>
      </c>
      <c r="E36" s="33"/>
      <c r="F36" s="33">
        <v>0.2</v>
      </c>
    </row>
    <row r="37" spans="1:6" x14ac:dyDescent="0.2">
      <c r="A37" s="33">
        <v>1</v>
      </c>
      <c r="B37" s="33" t="s">
        <v>894</v>
      </c>
      <c r="C37" s="33">
        <v>1295</v>
      </c>
      <c r="D37" s="33" t="s">
        <v>1977</v>
      </c>
      <c r="E37" s="33">
        <v>1</v>
      </c>
      <c r="F37" s="33">
        <v>0.2</v>
      </c>
    </row>
    <row r="38" spans="1:6" x14ac:dyDescent="0.2">
      <c r="A38" s="33">
        <v>1</v>
      </c>
      <c r="B38" s="33" t="s">
        <v>894</v>
      </c>
      <c r="C38" s="33">
        <v>7374</v>
      </c>
      <c r="D38" s="33" t="s">
        <v>2668</v>
      </c>
      <c r="E38" s="33"/>
      <c r="F38" s="33">
        <v>0.2</v>
      </c>
    </row>
    <row r="39" spans="1:6" x14ac:dyDescent="0.2">
      <c r="A39" s="33">
        <v>1</v>
      </c>
      <c r="B39" s="33" t="s">
        <v>894</v>
      </c>
      <c r="C39" s="33">
        <v>7660</v>
      </c>
      <c r="D39" s="33" t="s">
        <v>2669</v>
      </c>
      <c r="E39" s="33"/>
      <c r="F39" s="33">
        <v>0.2</v>
      </c>
    </row>
    <row r="40" spans="1:6" x14ac:dyDescent="0.2">
      <c r="A40" s="33">
        <v>1</v>
      </c>
      <c r="B40" s="33" t="s">
        <v>894</v>
      </c>
      <c r="C40" s="33">
        <v>2771</v>
      </c>
      <c r="D40" s="33" t="s">
        <v>1997</v>
      </c>
      <c r="E40" s="33">
        <v>4</v>
      </c>
      <c r="F40" s="33">
        <v>0.2</v>
      </c>
    </row>
    <row r="41" spans="1:6" x14ac:dyDescent="0.2">
      <c r="A41" s="33">
        <v>1</v>
      </c>
      <c r="B41" s="33" t="s">
        <v>894</v>
      </c>
      <c r="C41" s="33">
        <v>3185</v>
      </c>
      <c r="D41" s="33" t="s">
        <v>2670</v>
      </c>
      <c r="E41" s="33"/>
      <c r="F41" s="33">
        <v>0.2</v>
      </c>
    </row>
    <row r="42" spans="1:6" x14ac:dyDescent="0.2">
      <c r="A42" s="33">
        <v>1</v>
      </c>
      <c r="B42" s="33" t="s">
        <v>894</v>
      </c>
      <c r="C42" s="33">
        <v>4096</v>
      </c>
      <c r="D42" s="33" t="s">
        <v>2671</v>
      </c>
      <c r="E42" s="33"/>
      <c r="F42" s="33">
        <v>0.2</v>
      </c>
    </row>
    <row r="43" spans="1:6" x14ac:dyDescent="0.2">
      <c r="A43" s="33">
        <v>1</v>
      </c>
      <c r="B43" s="33" t="s">
        <v>894</v>
      </c>
      <c r="C43" s="33">
        <v>4943</v>
      </c>
      <c r="D43" s="33" t="s">
        <v>2672</v>
      </c>
      <c r="E43" s="33"/>
      <c r="F43" s="33">
        <v>0.2</v>
      </c>
    </row>
    <row r="44" spans="1:6" x14ac:dyDescent="0.2">
      <c r="A44" s="33">
        <v>1</v>
      </c>
      <c r="B44" s="33" t="s">
        <v>894</v>
      </c>
      <c r="C44" s="33">
        <v>5092</v>
      </c>
      <c r="D44" s="33" t="s">
        <v>2023</v>
      </c>
      <c r="E44" s="33"/>
      <c r="F44" s="33">
        <v>0.2</v>
      </c>
    </row>
    <row r="45" spans="1:6" x14ac:dyDescent="0.2">
      <c r="A45" s="33">
        <v>1</v>
      </c>
      <c r="B45" s="33" t="s">
        <v>894</v>
      </c>
      <c r="C45" s="33">
        <v>21640</v>
      </c>
      <c r="D45" s="33" t="s">
        <v>2028</v>
      </c>
      <c r="E45" s="33"/>
      <c r="F45" s="33">
        <v>0.2</v>
      </c>
    </row>
    <row r="46" spans="1:6" x14ac:dyDescent="0.2">
      <c r="A46" s="33">
        <v>1</v>
      </c>
      <c r="B46" s="33" t="s">
        <v>894</v>
      </c>
      <c r="C46" s="33">
        <v>11814</v>
      </c>
      <c r="D46" s="33" t="s">
        <v>2673</v>
      </c>
      <c r="E46" s="33"/>
      <c r="F46" s="33">
        <v>0.2</v>
      </c>
    </row>
    <row r="47" spans="1:6" x14ac:dyDescent="0.2">
      <c r="A47" s="33">
        <v>1</v>
      </c>
      <c r="B47" s="33" t="s">
        <v>894</v>
      </c>
      <c r="C47" s="33">
        <v>7965</v>
      </c>
      <c r="D47" s="33" t="s">
        <v>2674</v>
      </c>
      <c r="E47" s="33"/>
      <c r="F47" s="33">
        <v>0.2</v>
      </c>
    </row>
    <row r="48" spans="1:6" x14ac:dyDescent="0.2">
      <c r="A48" s="33">
        <v>1</v>
      </c>
      <c r="B48" s="33" t="s">
        <v>894</v>
      </c>
      <c r="C48" s="33">
        <v>6520</v>
      </c>
      <c r="D48" s="33" t="s">
        <v>2675</v>
      </c>
      <c r="E48" s="33"/>
      <c r="F48" s="33">
        <v>0.2</v>
      </c>
    </row>
    <row r="49" spans="1:6" x14ac:dyDescent="0.2">
      <c r="A49" s="33">
        <v>1</v>
      </c>
      <c r="B49" s="33" t="s">
        <v>894</v>
      </c>
      <c r="C49" s="33">
        <v>8008</v>
      </c>
      <c r="D49" s="33" t="s">
        <v>2676</v>
      </c>
      <c r="E49" s="33">
        <v>4</v>
      </c>
      <c r="F49" s="33">
        <v>0.2</v>
      </c>
    </row>
    <row r="50" spans="1:6" x14ac:dyDescent="0.2">
      <c r="A50" s="33">
        <v>1</v>
      </c>
      <c r="B50" s="33" t="s">
        <v>894</v>
      </c>
      <c r="C50" s="33">
        <v>6526</v>
      </c>
      <c r="D50" s="33" t="s">
        <v>2677</v>
      </c>
      <c r="E50" s="33"/>
      <c r="F50" s="33">
        <v>0.2</v>
      </c>
    </row>
    <row r="51" spans="1:6" x14ac:dyDescent="0.2">
      <c r="A51" s="33">
        <v>1</v>
      </c>
      <c r="B51" s="33" t="s">
        <v>436</v>
      </c>
      <c r="C51" s="33">
        <v>31044</v>
      </c>
      <c r="D51" s="33" t="s">
        <v>2678</v>
      </c>
      <c r="E51" s="33"/>
      <c r="F51" s="33">
        <v>1</v>
      </c>
    </row>
    <row r="52" spans="1:6" x14ac:dyDescent="0.2">
      <c r="A52" s="33">
        <v>1</v>
      </c>
      <c r="B52" s="33" t="s">
        <v>37</v>
      </c>
      <c r="C52" s="33">
        <v>8006</v>
      </c>
      <c r="D52" s="33" t="s">
        <v>2187</v>
      </c>
      <c r="E52" s="33">
        <v>2</v>
      </c>
      <c r="F52" s="33">
        <v>1</v>
      </c>
    </row>
    <row r="53" spans="1:6" x14ac:dyDescent="0.2">
      <c r="A53" s="33">
        <v>1</v>
      </c>
      <c r="B53" s="33" t="s">
        <v>37</v>
      </c>
      <c r="C53" s="33">
        <v>8005</v>
      </c>
      <c r="D53" s="33" t="s">
        <v>2189</v>
      </c>
      <c r="E53" s="33">
        <v>3</v>
      </c>
      <c r="F53" s="33">
        <v>0.2</v>
      </c>
    </row>
    <row r="54" spans="1:6" x14ac:dyDescent="0.2">
      <c r="A54" s="33">
        <v>1</v>
      </c>
      <c r="B54" s="33" t="s">
        <v>37</v>
      </c>
      <c r="C54" s="33">
        <v>8010</v>
      </c>
      <c r="D54" s="33" t="s">
        <v>36</v>
      </c>
      <c r="E54" s="33">
        <v>1</v>
      </c>
      <c r="F54" s="33">
        <v>1</v>
      </c>
    </row>
    <row r="55" spans="1:6" x14ac:dyDescent="0.2">
      <c r="A55" s="33">
        <v>1</v>
      </c>
      <c r="B55" s="33" t="s">
        <v>37</v>
      </c>
      <c r="C55" s="33">
        <v>8012</v>
      </c>
      <c r="D55" s="33" t="s">
        <v>40</v>
      </c>
      <c r="E55" s="33">
        <v>3</v>
      </c>
      <c r="F55" s="33">
        <v>1</v>
      </c>
    </row>
    <row r="56" spans="1:6" x14ac:dyDescent="0.2">
      <c r="A56" s="33">
        <v>1</v>
      </c>
      <c r="B56" s="33" t="s">
        <v>225</v>
      </c>
      <c r="C56" s="33">
        <v>17220</v>
      </c>
      <c r="D56" s="33" t="s">
        <v>2679</v>
      </c>
      <c r="E56" s="33"/>
      <c r="F56" s="33">
        <v>0.2</v>
      </c>
    </row>
    <row r="57" spans="1:6" x14ac:dyDescent="0.2">
      <c r="A57" s="33">
        <v>1</v>
      </c>
      <c r="B57" s="33" t="s">
        <v>2352</v>
      </c>
      <c r="C57" s="33">
        <v>17378</v>
      </c>
      <c r="D57" s="33" t="s">
        <v>2680</v>
      </c>
      <c r="E57" s="33">
        <v>4</v>
      </c>
      <c r="F57" s="33">
        <v>0.2</v>
      </c>
    </row>
    <row r="58" spans="1:6" x14ac:dyDescent="0.2">
      <c r="A58" s="33">
        <v>1</v>
      </c>
      <c r="B58" s="33" t="s">
        <v>2352</v>
      </c>
      <c r="C58" s="33">
        <v>17384</v>
      </c>
      <c r="D58" s="33" t="s">
        <v>2681</v>
      </c>
      <c r="E58" s="33"/>
      <c r="F58" s="33">
        <v>1</v>
      </c>
    </row>
    <row r="59" spans="1:6" x14ac:dyDescent="0.2">
      <c r="A59" s="33">
        <v>1</v>
      </c>
      <c r="B59" s="33" t="s">
        <v>2352</v>
      </c>
      <c r="C59" s="33">
        <v>17430</v>
      </c>
      <c r="D59" s="33" t="s">
        <v>2682</v>
      </c>
      <c r="E59" s="33"/>
      <c r="F59" s="33">
        <v>1</v>
      </c>
    </row>
    <row r="60" spans="1:6" x14ac:dyDescent="0.2">
      <c r="A60" s="33">
        <v>1</v>
      </c>
      <c r="B60" s="33" t="s">
        <v>2352</v>
      </c>
      <c r="C60" s="33">
        <v>17389</v>
      </c>
      <c r="D60" s="33" t="s">
        <v>2683</v>
      </c>
      <c r="E60" s="33">
        <v>1</v>
      </c>
      <c r="F60" s="33">
        <v>1</v>
      </c>
    </row>
    <row r="61" spans="1:6" x14ac:dyDescent="0.2">
      <c r="A61" s="33">
        <v>1</v>
      </c>
      <c r="B61" s="33" t="s">
        <v>2352</v>
      </c>
      <c r="C61" s="33">
        <v>17413</v>
      </c>
      <c r="D61" s="33" t="s">
        <v>2684</v>
      </c>
      <c r="E61" s="33">
        <v>2</v>
      </c>
      <c r="F61" s="33">
        <v>1</v>
      </c>
    </row>
    <row r="62" spans="1:6" x14ac:dyDescent="0.2">
      <c r="A62" s="33">
        <v>1</v>
      </c>
      <c r="B62" s="33" t="s">
        <v>2352</v>
      </c>
      <c r="C62" s="33">
        <v>17343</v>
      </c>
      <c r="D62" s="33" t="s">
        <v>2685</v>
      </c>
      <c r="E62" s="33">
        <v>4</v>
      </c>
      <c r="F62" s="33">
        <v>1</v>
      </c>
    </row>
    <row r="63" spans="1:6" x14ac:dyDescent="0.2">
      <c r="A63" s="33">
        <v>1</v>
      </c>
      <c r="B63" s="33" t="s">
        <v>2352</v>
      </c>
      <c r="C63" s="33">
        <v>17346</v>
      </c>
      <c r="D63" s="33" t="s">
        <v>2356</v>
      </c>
      <c r="E63" s="33"/>
      <c r="F63" s="33">
        <v>1</v>
      </c>
    </row>
    <row r="64" spans="1:6" x14ac:dyDescent="0.2">
      <c r="A64" s="33">
        <v>1</v>
      </c>
      <c r="B64" s="33" t="s">
        <v>2352</v>
      </c>
      <c r="C64" s="33">
        <v>17349</v>
      </c>
      <c r="D64" s="33" t="s">
        <v>2686</v>
      </c>
      <c r="E64" s="33">
        <v>3</v>
      </c>
      <c r="F64" s="33">
        <v>0.2</v>
      </c>
    </row>
    <row r="65" spans="1:6" x14ac:dyDescent="0.2">
      <c r="A65" s="33">
        <v>1</v>
      </c>
      <c r="B65" s="33" t="s">
        <v>2352</v>
      </c>
      <c r="C65" s="33">
        <v>17374</v>
      </c>
      <c r="D65" s="33" t="s">
        <v>2687</v>
      </c>
      <c r="E65" s="33">
        <v>1</v>
      </c>
      <c r="F65" s="33">
        <v>1</v>
      </c>
    </row>
    <row r="66" spans="1:6" x14ac:dyDescent="0.2">
      <c r="A66" s="33">
        <v>1</v>
      </c>
      <c r="B66" s="33" t="s">
        <v>2352</v>
      </c>
      <c r="C66" s="33">
        <v>17375</v>
      </c>
      <c r="D66" s="33" t="s">
        <v>2688</v>
      </c>
      <c r="E66" s="33">
        <v>4</v>
      </c>
      <c r="F66" s="33">
        <v>0.2</v>
      </c>
    </row>
    <row r="67" spans="1:6" x14ac:dyDescent="0.2">
      <c r="A67" s="33">
        <v>1</v>
      </c>
      <c r="B67" s="33" t="s">
        <v>2352</v>
      </c>
      <c r="C67" s="33">
        <v>17377</v>
      </c>
      <c r="D67" s="33" t="s">
        <v>2689</v>
      </c>
      <c r="E67" s="33">
        <v>1</v>
      </c>
      <c r="F67" s="33">
        <v>1</v>
      </c>
    </row>
    <row r="68" spans="1:6" x14ac:dyDescent="0.2">
      <c r="A68" s="33">
        <v>1</v>
      </c>
      <c r="B68" s="33" t="s">
        <v>2352</v>
      </c>
      <c r="C68" s="33">
        <v>17412</v>
      </c>
      <c r="D68" s="33" t="s">
        <v>2690</v>
      </c>
      <c r="E68" s="33">
        <v>1</v>
      </c>
      <c r="F68" s="33">
        <v>1</v>
      </c>
    </row>
    <row r="69" spans="1:6" x14ac:dyDescent="0.2">
      <c r="A69" s="33">
        <v>1</v>
      </c>
      <c r="B69" s="33" t="s">
        <v>2352</v>
      </c>
      <c r="C69" s="33">
        <v>17325</v>
      </c>
      <c r="D69" s="33" t="s">
        <v>2691</v>
      </c>
      <c r="E69" s="33">
        <v>3</v>
      </c>
      <c r="F69" s="33">
        <v>0.2</v>
      </c>
    </row>
    <row r="70" spans="1:6" x14ac:dyDescent="0.2">
      <c r="A70" s="33">
        <v>1</v>
      </c>
      <c r="B70" s="33" t="s">
        <v>2352</v>
      </c>
      <c r="C70" s="33">
        <v>17416</v>
      </c>
      <c r="D70" s="33" t="s">
        <v>2692</v>
      </c>
      <c r="E70" s="33">
        <v>4</v>
      </c>
      <c r="F70" s="33">
        <v>0.2</v>
      </c>
    </row>
    <row r="71" spans="1:6" x14ac:dyDescent="0.2">
      <c r="A71" s="33">
        <v>1</v>
      </c>
      <c r="B71" s="33" t="s">
        <v>2352</v>
      </c>
      <c r="C71" s="33">
        <v>17327</v>
      </c>
      <c r="D71" s="33" t="s">
        <v>2358</v>
      </c>
      <c r="E71" s="33">
        <v>4</v>
      </c>
      <c r="F71" s="33">
        <v>1</v>
      </c>
    </row>
    <row r="72" spans="1:6" x14ac:dyDescent="0.2">
      <c r="A72" s="33">
        <v>1</v>
      </c>
      <c r="B72" s="33" t="s">
        <v>2352</v>
      </c>
      <c r="C72" s="33">
        <v>17397</v>
      </c>
      <c r="D72" s="33" t="s">
        <v>2693</v>
      </c>
      <c r="E72" s="33">
        <v>3</v>
      </c>
      <c r="F72" s="33">
        <v>0.2</v>
      </c>
    </row>
    <row r="73" spans="1:6" x14ac:dyDescent="0.2">
      <c r="A73" s="33">
        <v>1</v>
      </c>
      <c r="B73" s="33" t="s">
        <v>2352</v>
      </c>
      <c r="C73" s="33">
        <v>17331</v>
      </c>
      <c r="D73" s="33" t="s">
        <v>2694</v>
      </c>
      <c r="E73" s="33"/>
      <c r="F73" s="33">
        <v>0.2</v>
      </c>
    </row>
    <row r="74" spans="1:6" x14ac:dyDescent="0.2">
      <c r="A74" s="33">
        <v>1</v>
      </c>
      <c r="B74" s="33" t="s">
        <v>2352</v>
      </c>
      <c r="C74" s="33">
        <v>17340</v>
      </c>
      <c r="D74" s="33" t="s">
        <v>2695</v>
      </c>
      <c r="E74" s="33"/>
      <c r="F74" s="33">
        <v>0.2</v>
      </c>
    </row>
    <row r="75" spans="1:6" x14ac:dyDescent="0.2">
      <c r="A75" s="33">
        <v>1</v>
      </c>
      <c r="B75" s="33" t="s">
        <v>31</v>
      </c>
      <c r="C75" s="33">
        <v>5700</v>
      </c>
      <c r="D75" s="33" t="s">
        <v>2696</v>
      </c>
      <c r="E75" s="33">
        <v>4</v>
      </c>
      <c r="F75" s="33">
        <v>0.2</v>
      </c>
    </row>
    <row r="76" spans="1:6" x14ac:dyDescent="0.2">
      <c r="A76" s="33">
        <v>1</v>
      </c>
      <c r="B76" s="33" t="s">
        <v>31</v>
      </c>
      <c r="C76" s="33">
        <v>42000</v>
      </c>
      <c r="D76" s="33" t="s">
        <v>2402</v>
      </c>
      <c r="E76" s="33"/>
      <c r="F76" s="33">
        <v>0.2</v>
      </c>
    </row>
    <row r="77" spans="1:6" x14ac:dyDescent="0.2">
      <c r="A77" s="33">
        <v>1</v>
      </c>
      <c r="B77" s="33" t="s">
        <v>31</v>
      </c>
      <c r="C77" s="33">
        <v>78300</v>
      </c>
      <c r="D77" s="33" t="s">
        <v>86</v>
      </c>
      <c r="E77" s="33"/>
      <c r="F77" s="33">
        <v>0.2</v>
      </c>
    </row>
    <row r="78" spans="1:6" x14ac:dyDescent="0.2">
      <c r="A78" s="33">
        <v>1</v>
      </c>
      <c r="B78" s="33" t="s">
        <v>31</v>
      </c>
      <c r="C78" s="33">
        <v>78400</v>
      </c>
      <c r="D78" s="33" t="s">
        <v>2697</v>
      </c>
      <c r="E78" s="33">
        <v>4</v>
      </c>
      <c r="F78" s="33">
        <v>0.2</v>
      </c>
    </row>
    <row r="79" spans="1:6" x14ac:dyDescent="0.2">
      <c r="A79" s="33">
        <v>1</v>
      </c>
      <c r="B79" s="33" t="s">
        <v>31</v>
      </c>
      <c r="C79" s="33">
        <v>80400</v>
      </c>
      <c r="D79" s="33" t="s">
        <v>2698</v>
      </c>
      <c r="E79" s="33">
        <v>4</v>
      </c>
      <c r="F79" s="33">
        <v>0.2</v>
      </c>
    </row>
    <row r="80" spans="1:6" x14ac:dyDescent="0.2">
      <c r="A80" s="33">
        <v>1</v>
      </c>
      <c r="B80" s="33" t="s">
        <v>31</v>
      </c>
      <c r="C80" s="33">
        <v>83900</v>
      </c>
      <c r="D80" s="33" t="s">
        <v>89</v>
      </c>
      <c r="E80" s="33">
        <v>4</v>
      </c>
      <c r="F80" s="33">
        <v>0.2</v>
      </c>
    </row>
    <row r="81" spans="1:6" x14ac:dyDescent="0.2">
      <c r="A81" s="33">
        <v>1</v>
      </c>
      <c r="B81" s="33" t="s">
        <v>31</v>
      </c>
      <c r="C81" s="33">
        <v>87800</v>
      </c>
      <c r="D81" s="33" t="s">
        <v>90</v>
      </c>
      <c r="E81" s="33"/>
      <c r="F81" s="33">
        <v>0.2</v>
      </c>
    </row>
    <row r="82" spans="1:6" x14ac:dyDescent="0.2">
      <c r="A82" s="33">
        <v>1</v>
      </c>
      <c r="B82" s="33" t="s">
        <v>31</v>
      </c>
      <c r="C82" s="33">
        <v>89100</v>
      </c>
      <c r="D82" s="33" t="s">
        <v>2699</v>
      </c>
      <c r="E82" s="33"/>
      <c r="F82" s="33">
        <v>0.2</v>
      </c>
    </row>
    <row r="83" spans="1:6" x14ac:dyDescent="0.2">
      <c r="A83" s="33">
        <v>1</v>
      </c>
      <c r="B83" s="33" t="s">
        <v>31</v>
      </c>
      <c r="C83" s="33">
        <v>89900</v>
      </c>
      <c r="D83" s="33" t="s">
        <v>2700</v>
      </c>
      <c r="E83" s="33">
        <v>3</v>
      </c>
      <c r="F83" s="33">
        <v>0.2</v>
      </c>
    </row>
    <row r="84" spans="1:6" x14ac:dyDescent="0.2">
      <c r="A84" s="33">
        <v>1</v>
      </c>
      <c r="B84" s="33" t="s">
        <v>31</v>
      </c>
      <c r="C84" s="33">
        <v>90900</v>
      </c>
      <c r="D84" s="33" t="s">
        <v>2701</v>
      </c>
      <c r="E84" s="33">
        <v>3</v>
      </c>
      <c r="F84" s="33">
        <v>0.2</v>
      </c>
    </row>
    <row r="85" spans="1:6" x14ac:dyDescent="0.2">
      <c r="A85" s="33">
        <v>1</v>
      </c>
      <c r="B85" s="33" t="s">
        <v>31</v>
      </c>
      <c r="C85" s="33">
        <v>97300</v>
      </c>
      <c r="D85" s="33" t="s">
        <v>2702</v>
      </c>
      <c r="E85" s="33">
        <v>4</v>
      </c>
      <c r="F85" s="33">
        <v>0.2</v>
      </c>
    </row>
    <row r="86" spans="1:6" x14ac:dyDescent="0.2">
      <c r="A86" s="33">
        <v>1</v>
      </c>
      <c r="B86" s="33" t="s">
        <v>31</v>
      </c>
      <c r="C86" s="33">
        <v>112600</v>
      </c>
      <c r="D86" s="33" t="s">
        <v>30</v>
      </c>
      <c r="E86" s="33"/>
      <c r="F86" s="33">
        <v>0.2</v>
      </c>
    </row>
    <row r="87" spans="1:6" x14ac:dyDescent="0.2">
      <c r="A87" s="33">
        <v>1</v>
      </c>
      <c r="B87" s="33" t="s">
        <v>31</v>
      </c>
      <c r="C87" s="33">
        <v>117100</v>
      </c>
      <c r="D87" s="33" t="s">
        <v>35</v>
      </c>
      <c r="E87" s="33">
        <v>3</v>
      </c>
      <c r="F87" s="33">
        <v>1</v>
      </c>
    </row>
    <row r="88" spans="1:6" x14ac:dyDescent="0.2">
      <c r="A88" s="33">
        <v>1</v>
      </c>
      <c r="B88" s="33" t="s">
        <v>31</v>
      </c>
      <c r="C88" s="33">
        <v>145900</v>
      </c>
      <c r="D88" s="33" t="s">
        <v>2703</v>
      </c>
      <c r="E88" s="33"/>
      <c r="F88" s="33">
        <v>0.2</v>
      </c>
    </row>
    <row r="89" spans="1:6" x14ac:dyDescent="0.2">
      <c r="A89" s="33">
        <v>1</v>
      </c>
      <c r="B89" s="33" t="s">
        <v>31</v>
      </c>
      <c r="C89" s="33">
        <v>147500</v>
      </c>
      <c r="D89" s="33" t="s">
        <v>2704</v>
      </c>
      <c r="E89" s="33"/>
      <c r="F89" s="33">
        <v>0.2</v>
      </c>
    </row>
    <row r="90" spans="1:6" x14ac:dyDescent="0.2">
      <c r="A90" s="33">
        <v>1</v>
      </c>
      <c r="B90" s="33" t="s">
        <v>31</v>
      </c>
      <c r="C90" s="33">
        <v>147600</v>
      </c>
      <c r="D90" s="33" t="s">
        <v>2705</v>
      </c>
      <c r="E90" s="33"/>
      <c r="F90" s="33">
        <v>0.2</v>
      </c>
    </row>
    <row r="91" spans="1:6" x14ac:dyDescent="0.2">
      <c r="A91" s="33">
        <v>1</v>
      </c>
      <c r="B91" s="33" t="s">
        <v>31</v>
      </c>
      <c r="C91" s="33">
        <v>148700</v>
      </c>
      <c r="D91" s="33" t="s">
        <v>2706</v>
      </c>
      <c r="E91" s="33"/>
      <c r="F91" s="33">
        <v>0.2</v>
      </c>
    </row>
    <row r="92" spans="1:6" x14ac:dyDescent="0.2">
      <c r="A92" s="33">
        <v>1</v>
      </c>
      <c r="B92" s="33" t="s">
        <v>31</v>
      </c>
      <c r="C92" s="33">
        <v>148800</v>
      </c>
      <c r="D92" s="33" t="s">
        <v>2707</v>
      </c>
      <c r="E92" s="33"/>
      <c r="F92" s="33">
        <v>0.2</v>
      </c>
    </row>
    <row r="93" spans="1:6" x14ac:dyDescent="0.2">
      <c r="A93" s="33">
        <v>1</v>
      </c>
      <c r="B93" s="33" t="s">
        <v>31</v>
      </c>
      <c r="C93" s="33">
        <v>149300</v>
      </c>
      <c r="D93" s="33" t="s">
        <v>2708</v>
      </c>
      <c r="E93" s="33"/>
      <c r="F93" s="33">
        <v>0.2</v>
      </c>
    </row>
    <row r="94" spans="1:6" x14ac:dyDescent="0.2">
      <c r="A94" s="33">
        <v>1</v>
      </c>
      <c r="B94" s="33" t="s">
        <v>31</v>
      </c>
      <c r="C94" s="33">
        <v>151600</v>
      </c>
      <c r="D94" s="33" t="s">
        <v>2709</v>
      </c>
      <c r="E94" s="33"/>
      <c r="F94" s="33">
        <v>0.2</v>
      </c>
    </row>
    <row r="95" spans="1:6" x14ac:dyDescent="0.2">
      <c r="A95" s="33">
        <v>1</v>
      </c>
      <c r="B95" s="33" t="s">
        <v>31</v>
      </c>
      <c r="C95" s="33">
        <v>218000</v>
      </c>
      <c r="D95" s="33" t="s">
        <v>2710</v>
      </c>
      <c r="E95" s="33">
        <v>4</v>
      </c>
      <c r="F95" s="33">
        <v>0.2</v>
      </c>
    </row>
    <row r="96" spans="1:6" x14ac:dyDescent="0.2">
      <c r="A96" s="33">
        <v>1</v>
      </c>
      <c r="B96" s="33" t="s">
        <v>31</v>
      </c>
      <c r="C96" s="33">
        <v>218500</v>
      </c>
      <c r="D96" s="33" t="s">
        <v>2711</v>
      </c>
      <c r="E96" s="33">
        <v>3</v>
      </c>
      <c r="F96" s="33">
        <v>0.2</v>
      </c>
    </row>
    <row r="97" spans="1:6" x14ac:dyDescent="0.2">
      <c r="A97" s="33">
        <v>1</v>
      </c>
      <c r="B97" s="33" t="s">
        <v>31</v>
      </c>
      <c r="C97" s="33">
        <v>220300</v>
      </c>
      <c r="D97" s="33" t="s">
        <v>2712</v>
      </c>
      <c r="E97" s="33"/>
      <c r="F97" s="33">
        <v>0.2</v>
      </c>
    </row>
    <row r="98" spans="1:6" x14ac:dyDescent="0.2">
      <c r="A98" s="33">
        <v>1</v>
      </c>
      <c r="B98" s="33" t="s">
        <v>31</v>
      </c>
      <c r="C98" s="33">
        <v>222700</v>
      </c>
      <c r="D98" s="33" t="s">
        <v>2713</v>
      </c>
      <c r="E98" s="33">
        <v>4</v>
      </c>
      <c r="F98" s="33">
        <v>0.2</v>
      </c>
    </row>
    <row r="99" spans="1:6" x14ac:dyDescent="0.2">
      <c r="A99" s="33">
        <v>1</v>
      </c>
      <c r="B99" s="33" t="s">
        <v>31</v>
      </c>
      <c r="C99" s="33">
        <v>264099</v>
      </c>
      <c r="D99" s="33" t="s">
        <v>2714</v>
      </c>
      <c r="E99" s="33"/>
      <c r="F99" s="33">
        <v>1</v>
      </c>
    </row>
    <row r="100" spans="1:6" x14ac:dyDescent="0.2">
      <c r="A100" s="33">
        <v>1</v>
      </c>
      <c r="B100" s="33" t="s">
        <v>31</v>
      </c>
      <c r="C100" s="33">
        <v>264200</v>
      </c>
      <c r="D100" s="33" t="s">
        <v>2715</v>
      </c>
      <c r="E100" s="33">
        <v>2</v>
      </c>
      <c r="F100" s="33">
        <v>0.2</v>
      </c>
    </row>
    <row r="101" spans="1:6" x14ac:dyDescent="0.2">
      <c r="A101" s="33">
        <v>1</v>
      </c>
      <c r="B101" s="33" t="s">
        <v>31</v>
      </c>
      <c r="C101" s="33">
        <v>264300</v>
      </c>
      <c r="D101" s="33" t="s">
        <v>2716</v>
      </c>
      <c r="E101" s="33">
        <v>2</v>
      </c>
      <c r="F101" s="33">
        <v>1</v>
      </c>
    </row>
    <row r="102" spans="1:6" x14ac:dyDescent="0.2">
      <c r="A102" s="33">
        <v>1</v>
      </c>
      <c r="B102" s="33" t="s">
        <v>31</v>
      </c>
      <c r="C102" s="33">
        <v>269800</v>
      </c>
      <c r="D102" s="33" t="s">
        <v>2717</v>
      </c>
      <c r="E102" s="33">
        <v>3</v>
      </c>
      <c r="F102" s="33">
        <v>0.2</v>
      </c>
    </row>
    <row r="103" spans="1:6" x14ac:dyDescent="0.2">
      <c r="A103" s="33">
        <v>1</v>
      </c>
      <c r="B103" s="33" t="s">
        <v>31</v>
      </c>
      <c r="C103" s="33">
        <v>269900</v>
      </c>
      <c r="D103" s="33" t="s">
        <v>249</v>
      </c>
      <c r="E103" s="33"/>
      <c r="F103" s="33">
        <v>0.2</v>
      </c>
    </row>
    <row r="104" spans="1:6" x14ac:dyDescent="0.2">
      <c r="A104" s="33">
        <v>1</v>
      </c>
      <c r="B104" s="33" t="s">
        <v>31</v>
      </c>
      <c r="C104" s="33">
        <v>304300</v>
      </c>
      <c r="D104" s="33" t="s">
        <v>2718</v>
      </c>
      <c r="E104" s="33"/>
      <c r="F104" s="33">
        <v>0.2</v>
      </c>
    </row>
    <row r="105" spans="1:6" x14ac:dyDescent="0.2">
      <c r="A105" s="33">
        <v>1</v>
      </c>
      <c r="B105" s="33" t="s">
        <v>31</v>
      </c>
      <c r="C105" s="33">
        <v>330900</v>
      </c>
      <c r="D105" s="33" t="s">
        <v>2719</v>
      </c>
      <c r="E105" s="33">
        <v>3</v>
      </c>
      <c r="F105" s="33">
        <v>0.2</v>
      </c>
    </row>
    <row r="106" spans="1:6" x14ac:dyDescent="0.2">
      <c r="A106" s="33">
        <v>1</v>
      </c>
      <c r="B106" s="33" t="s">
        <v>31</v>
      </c>
      <c r="C106" s="33">
        <v>375800</v>
      </c>
      <c r="D106" s="33" t="s">
        <v>62</v>
      </c>
      <c r="E106" s="33"/>
      <c r="F106" s="33">
        <v>0.2</v>
      </c>
    </row>
    <row r="107" spans="1:6" x14ac:dyDescent="0.2">
      <c r="A107" s="33">
        <v>1</v>
      </c>
      <c r="B107" s="33" t="s">
        <v>31</v>
      </c>
      <c r="C107" s="33">
        <v>386000</v>
      </c>
      <c r="D107" s="33" t="s">
        <v>63</v>
      </c>
      <c r="E107" s="33">
        <v>4</v>
      </c>
      <c r="F107" s="33">
        <v>0.2</v>
      </c>
    </row>
    <row r="108" spans="1:6" x14ac:dyDescent="0.2">
      <c r="A108" s="33">
        <v>1</v>
      </c>
      <c r="B108" s="33" t="s">
        <v>31</v>
      </c>
      <c r="C108" s="33">
        <v>407100</v>
      </c>
      <c r="D108" s="33" t="s">
        <v>2720</v>
      </c>
      <c r="E108" s="33"/>
      <c r="F108" s="33">
        <v>0.2</v>
      </c>
    </row>
    <row r="109" spans="1:6" x14ac:dyDescent="0.2">
      <c r="A109" s="33">
        <v>1</v>
      </c>
      <c r="B109" s="33" t="s">
        <v>31</v>
      </c>
      <c r="C109" s="33">
        <v>412700</v>
      </c>
      <c r="D109" s="33" t="s">
        <v>2721</v>
      </c>
      <c r="E109" s="33">
        <v>3</v>
      </c>
      <c r="F109" s="33">
        <v>0.2</v>
      </c>
    </row>
    <row r="110" spans="1:6" x14ac:dyDescent="0.2">
      <c r="A110" s="33">
        <v>1</v>
      </c>
      <c r="B110" s="33" t="s">
        <v>31</v>
      </c>
      <c r="C110" s="33">
        <v>413500</v>
      </c>
      <c r="D110" s="33" t="s">
        <v>2722</v>
      </c>
      <c r="E110" s="33"/>
      <c r="F110" s="33">
        <v>0.2</v>
      </c>
    </row>
    <row r="111" spans="1:6" x14ac:dyDescent="0.2">
      <c r="A111" s="33">
        <v>1</v>
      </c>
      <c r="B111" s="33" t="s">
        <v>31</v>
      </c>
      <c r="C111" s="33">
        <v>436400</v>
      </c>
      <c r="D111" s="33" t="s">
        <v>2723</v>
      </c>
      <c r="E111" s="33"/>
      <c r="F111" s="33">
        <v>0.2</v>
      </c>
    </row>
    <row r="112" spans="1:6" x14ac:dyDescent="0.2">
      <c r="A112" s="33">
        <v>1</v>
      </c>
      <c r="B112" s="33" t="s">
        <v>45</v>
      </c>
      <c r="C112" s="33">
        <v>26490</v>
      </c>
      <c r="D112" s="33" t="s">
        <v>2724</v>
      </c>
      <c r="E112" s="33">
        <v>4</v>
      </c>
      <c r="F112" s="33">
        <v>0.2</v>
      </c>
    </row>
    <row r="113" spans="1:6" x14ac:dyDescent="0.2">
      <c r="A113" s="33">
        <v>1</v>
      </c>
      <c r="B113" s="33" t="s">
        <v>45</v>
      </c>
      <c r="C113" s="33">
        <v>26610</v>
      </c>
      <c r="D113" s="33" t="s">
        <v>2725</v>
      </c>
      <c r="E113" s="33">
        <v>3</v>
      </c>
      <c r="F113" s="33">
        <v>1</v>
      </c>
    </row>
    <row r="114" spans="1:6" x14ac:dyDescent="0.2">
      <c r="A114" s="33">
        <v>1</v>
      </c>
      <c r="B114" s="33" t="s">
        <v>45</v>
      </c>
      <c r="C114" s="33">
        <v>26643</v>
      </c>
      <c r="D114" s="33" t="s">
        <v>2726</v>
      </c>
      <c r="E114" s="33">
        <v>1</v>
      </c>
      <c r="F114" s="33">
        <v>1</v>
      </c>
    </row>
    <row r="115" spans="1:6" x14ac:dyDescent="0.2">
      <c r="A115" s="33">
        <v>1</v>
      </c>
      <c r="B115" s="33" t="s">
        <v>45</v>
      </c>
      <c r="C115" s="33">
        <v>26508</v>
      </c>
      <c r="D115" s="33" t="s">
        <v>2727</v>
      </c>
      <c r="E115" s="33">
        <v>3</v>
      </c>
      <c r="F115" s="33">
        <v>1</v>
      </c>
    </row>
    <row r="116" spans="1:6" x14ac:dyDescent="0.2">
      <c r="A116" s="33">
        <v>1</v>
      </c>
      <c r="B116" s="33" t="s">
        <v>45</v>
      </c>
      <c r="C116" s="33">
        <v>26509</v>
      </c>
      <c r="D116" s="33" t="s">
        <v>2728</v>
      </c>
      <c r="E116" s="33">
        <v>3</v>
      </c>
      <c r="F116" s="33">
        <v>1</v>
      </c>
    </row>
    <row r="117" spans="1:6" x14ac:dyDescent="0.2">
      <c r="A117" s="33">
        <v>1</v>
      </c>
      <c r="B117" s="33" t="s">
        <v>45</v>
      </c>
      <c r="C117" s="33">
        <v>26516</v>
      </c>
      <c r="D117" s="33" t="s">
        <v>2729</v>
      </c>
      <c r="E117" s="33">
        <v>4</v>
      </c>
      <c r="F117" s="33">
        <v>1</v>
      </c>
    </row>
    <row r="118" spans="1:6" x14ac:dyDescent="0.2">
      <c r="A118" s="33">
        <v>1</v>
      </c>
      <c r="B118" s="33" t="s">
        <v>45</v>
      </c>
      <c r="C118" s="33">
        <v>26606</v>
      </c>
      <c r="D118" s="33" t="s">
        <v>2440</v>
      </c>
      <c r="E118" s="33"/>
      <c r="F118" s="33">
        <v>1</v>
      </c>
    </row>
    <row r="119" spans="1:6" x14ac:dyDescent="0.2">
      <c r="A119" s="33">
        <v>1</v>
      </c>
      <c r="B119" s="33" t="s">
        <v>45</v>
      </c>
      <c r="C119" s="33">
        <v>26401</v>
      </c>
      <c r="D119" s="33" t="s">
        <v>2730</v>
      </c>
      <c r="E119" s="33">
        <v>2</v>
      </c>
      <c r="F119" s="33">
        <v>1</v>
      </c>
    </row>
    <row r="120" spans="1:6" x14ac:dyDescent="0.2">
      <c r="A120" s="33">
        <v>1</v>
      </c>
      <c r="B120" s="33" t="s">
        <v>45</v>
      </c>
      <c r="C120" s="33">
        <v>26518</v>
      </c>
      <c r="D120" s="33" t="s">
        <v>2731</v>
      </c>
      <c r="E120" s="33">
        <v>1</v>
      </c>
      <c r="F120" s="33">
        <v>1</v>
      </c>
    </row>
    <row r="121" spans="1:6" x14ac:dyDescent="0.2">
      <c r="A121" s="33">
        <v>1</v>
      </c>
      <c r="B121" s="33" t="s">
        <v>45</v>
      </c>
      <c r="C121" s="33">
        <v>26522</v>
      </c>
      <c r="D121" s="33" t="s">
        <v>2732</v>
      </c>
      <c r="E121" s="33"/>
      <c r="F121" s="33">
        <v>1</v>
      </c>
    </row>
    <row r="122" spans="1:6" x14ac:dyDescent="0.2">
      <c r="A122" s="33">
        <v>1</v>
      </c>
      <c r="B122" s="33" t="s">
        <v>45</v>
      </c>
      <c r="C122" s="33">
        <v>26526</v>
      </c>
      <c r="D122" s="33" t="s">
        <v>2733</v>
      </c>
      <c r="E122" s="33">
        <v>2</v>
      </c>
      <c r="F122" s="33">
        <v>1</v>
      </c>
    </row>
    <row r="123" spans="1:6" x14ac:dyDescent="0.2">
      <c r="A123" s="33">
        <v>1</v>
      </c>
      <c r="B123" s="33" t="s">
        <v>45</v>
      </c>
      <c r="C123" s="33">
        <v>26529</v>
      </c>
      <c r="D123" s="33" t="s">
        <v>2734</v>
      </c>
      <c r="E123" s="33">
        <v>2</v>
      </c>
      <c r="F123" s="33">
        <v>1</v>
      </c>
    </row>
    <row r="124" spans="1:6" x14ac:dyDescent="0.2">
      <c r="A124" s="33">
        <v>1</v>
      </c>
      <c r="B124" s="33" t="s">
        <v>45</v>
      </c>
      <c r="C124" s="33">
        <v>26530</v>
      </c>
      <c r="D124" s="33" t="s">
        <v>2735</v>
      </c>
      <c r="E124" s="33">
        <v>2</v>
      </c>
      <c r="F124" s="33">
        <v>1</v>
      </c>
    </row>
    <row r="125" spans="1:6" x14ac:dyDescent="0.2">
      <c r="A125" s="33">
        <v>1</v>
      </c>
      <c r="B125" s="33" t="s">
        <v>45</v>
      </c>
      <c r="C125" s="33">
        <v>26659</v>
      </c>
      <c r="D125" s="33" t="s">
        <v>2736</v>
      </c>
      <c r="E125" s="33">
        <v>4</v>
      </c>
      <c r="F125" s="33">
        <v>1</v>
      </c>
    </row>
    <row r="126" spans="1:6" x14ac:dyDescent="0.2">
      <c r="A126" s="33">
        <v>1</v>
      </c>
      <c r="B126" s="33" t="s">
        <v>45</v>
      </c>
      <c r="C126" s="33">
        <v>26660</v>
      </c>
      <c r="D126" s="33" t="s">
        <v>2737</v>
      </c>
      <c r="E126" s="33"/>
      <c r="F126" s="33">
        <v>1</v>
      </c>
    </row>
    <row r="127" spans="1:6" x14ac:dyDescent="0.2">
      <c r="A127" s="33">
        <v>1</v>
      </c>
      <c r="B127" s="33" t="s">
        <v>45</v>
      </c>
      <c r="C127" s="33">
        <v>26661</v>
      </c>
      <c r="D127" s="33" t="s">
        <v>2738</v>
      </c>
      <c r="E127" s="33">
        <v>2</v>
      </c>
      <c r="F127" s="33">
        <v>1</v>
      </c>
    </row>
    <row r="128" spans="1:6" x14ac:dyDescent="0.2">
      <c r="A128" s="33">
        <v>1</v>
      </c>
      <c r="B128" s="33" t="s">
        <v>45</v>
      </c>
      <c r="C128" s="33">
        <v>26418</v>
      </c>
      <c r="D128" s="33" t="s">
        <v>2739</v>
      </c>
      <c r="E128" s="33">
        <v>2</v>
      </c>
      <c r="F128" s="33">
        <v>1</v>
      </c>
    </row>
    <row r="129" spans="1:6" x14ac:dyDescent="0.2">
      <c r="A129" s="33">
        <v>1</v>
      </c>
      <c r="B129" s="33" t="s">
        <v>45</v>
      </c>
      <c r="C129" s="33">
        <v>26364</v>
      </c>
      <c r="D129" s="33" t="s">
        <v>2740</v>
      </c>
      <c r="E129" s="33">
        <v>2</v>
      </c>
      <c r="F129" s="33">
        <v>1</v>
      </c>
    </row>
    <row r="130" spans="1:6" x14ac:dyDescent="0.2">
      <c r="A130" s="33">
        <v>1</v>
      </c>
      <c r="B130" s="33" t="s">
        <v>45</v>
      </c>
      <c r="C130" s="33">
        <v>26368</v>
      </c>
      <c r="D130" s="33" t="s">
        <v>2741</v>
      </c>
      <c r="E130" s="33">
        <v>2</v>
      </c>
      <c r="F130" s="33">
        <v>1</v>
      </c>
    </row>
    <row r="131" spans="1:6" x14ac:dyDescent="0.2">
      <c r="A131" s="33">
        <v>1</v>
      </c>
      <c r="B131" s="33" t="s">
        <v>45</v>
      </c>
      <c r="C131" s="33">
        <v>26373</v>
      </c>
      <c r="D131" s="33" t="s">
        <v>2742</v>
      </c>
      <c r="E131" s="33">
        <v>2</v>
      </c>
      <c r="F131" s="33">
        <v>1</v>
      </c>
    </row>
    <row r="132" spans="1:6" x14ac:dyDescent="0.2">
      <c r="A132" s="33">
        <v>1</v>
      </c>
      <c r="B132" s="33" t="s">
        <v>45</v>
      </c>
      <c r="C132" s="33">
        <v>26585</v>
      </c>
      <c r="D132" s="33" t="s">
        <v>2743</v>
      </c>
      <c r="E132" s="33"/>
      <c r="F132" s="33">
        <v>1</v>
      </c>
    </row>
    <row r="133" spans="1:6" x14ac:dyDescent="0.2">
      <c r="A133" s="33">
        <v>1</v>
      </c>
      <c r="B133" s="33" t="s">
        <v>45</v>
      </c>
      <c r="C133" s="33">
        <v>26590</v>
      </c>
      <c r="D133" s="33" t="s">
        <v>44</v>
      </c>
      <c r="E133" s="33"/>
      <c r="F133" s="33">
        <v>1</v>
      </c>
    </row>
    <row r="134" spans="1:6" x14ac:dyDescent="0.2">
      <c r="A134" s="33">
        <v>1</v>
      </c>
      <c r="B134" s="33" t="s">
        <v>45</v>
      </c>
      <c r="C134" s="33">
        <v>26378</v>
      </c>
      <c r="D134" s="33" t="s">
        <v>2744</v>
      </c>
      <c r="E134" s="33"/>
      <c r="F134" s="33">
        <v>1</v>
      </c>
    </row>
    <row r="135" spans="1:6" x14ac:dyDescent="0.2">
      <c r="A135" s="33">
        <v>1</v>
      </c>
      <c r="B135" s="33" t="s">
        <v>45</v>
      </c>
      <c r="C135" s="33">
        <v>26303</v>
      </c>
      <c r="D135" s="33" t="s">
        <v>2745</v>
      </c>
      <c r="E135" s="33">
        <v>2</v>
      </c>
      <c r="F135" s="33">
        <v>1</v>
      </c>
    </row>
    <row r="136" spans="1:6" x14ac:dyDescent="0.2">
      <c r="A136" s="33">
        <v>1</v>
      </c>
      <c r="B136" s="33" t="s">
        <v>45</v>
      </c>
      <c r="C136" s="33">
        <v>26310</v>
      </c>
      <c r="D136" s="33" t="s">
        <v>2746</v>
      </c>
      <c r="E136" s="33">
        <v>4</v>
      </c>
      <c r="F136" s="33">
        <v>1</v>
      </c>
    </row>
    <row r="137" spans="1:6" x14ac:dyDescent="0.2">
      <c r="A137" s="33">
        <v>1</v>
      </c>
      <c r="B137" s="33" t="s">
        <v>45</v>
      </c>
      <c r="C137" s="33">
        <v>26312</v>
      </c>
      <c r="D137" s="33" t="s">
        <v>2747</v>
      </c>
      <c r="E137" s="33">
        <v>2</v>
      </c>
      <c r="F137" s="33">
        <v>1</v>
      </c>
    </row>
    <row r="138" spans="1:6" x14ac:dyDescent="0.2">
      <c r="A138" s="33">
        <v>1</v>
      </c>
      <c r="B138" s="33" t="s">
        <v>45</v>
      </c>
      <c r="C138" s="33">
        <v>26671</v>
      </c>
      <c r="D138" s="33" t="s">
        <v>2748</v>
      </c>
      <c r="E138" s="33">
        <v>1</v>
      </c>
      <c r="F138" s="33">
        <v>1</v>
      </c>
    </row>
    <row r="139" spans="1:6" x14ac:dyDescent="0.2">
      <c r="A139" s="33">
        <v>1</v>
      </c>
      <c r="B139" s="33" t="s">
        <v>45</v>
      </c>
      <c r="C139" s="33">
        <v>26316</v>
      </c>
      <c r="D139" s="33" t="s">
        <v>2749</v>
      </c>
      <c r="E139" s="33">
        <v>3</v>
      </c>
      <c r="F139" s="33">
        <v>1</v>
      </c>
    </row>
    <row r="140" spans="1:6" x14ac:dyDescent="0.2">
      <c r="A140" s="33">
        <v>1</v>
      </c>
      <c r="B140" s="33" t="s">
        <v>45</v>
      </c>
      <c r="C140" s="33">
        <v>26379</v>
      </c>
      <c r="D140" s="33" t="s">
        <v>2750</v>
      </c>
      <c r="E140" s="33">
        <v>2</v>
      </c>
      <c r="F140" s="33">
        <v>1</v>
      </c>
    </row>
    <row r="141" spans="1:6" x14ac:dyDescent="0.2">
      <c r="A141" s="33">
        <v>1</v>
      </c>
      <c r="B141" s="33" t="s">
        <v>45</v>
      </c>
      <c r="C141" s="33">
        <v>26382</v>
      </c>
      <c r="D141" s="33" t="s">
        <v>2751</v>
      </c>
      <c r="E141" s="33">
        <v>3</v>
      </c>
      <c r="F141" s="33">
        <v>1</v>
      </c>
    </row>
    <row r="142" spans="1:6" x14ac:dyDescent="0.2">
      <c r="A142" s="33">
        <v>1</v>
      </c>
      <c r="B142" s="33" t="s">
        <v>45</v>
      </c>
      <c r="C142" s="33">
        <v>26338</v>
      </c>
      <c r="D142" s="33" t="s">
        <v>2444</v>
      </c>
      <c r="E142" s="33"/>
      <c r="F142" s="33">
        <v>1</v>
      </c>
    </row>
    <row r="143" spans="1:6" x14ac:dyDescent="0.2">
      <c r="A143" s="33">
        <v>1</v>
      </c>
      <c r="B143" s="33" t="s">
        <v>45</v>
      </c>
      <c r="C143" s="33">
        <v>26339</v>
      </c>
      <c r="D143" s="33" t="s">
        <v>2752</v>
      </c>
      <c r="E143" s="33">
        <v>4</v>
      </c>
      <c r="F143" s="33">
        <v>1</v>
      </c>
    </row>
    <row r="144" spans="1:6" x14ac:dyDescent="0.2">
      <c r="A144" s="33">
        <v>1</v>
      </c>
      <c r="B144" s="33" t="s">
        <v>45</v>
      </c>
      <c r="C144" s="33">
        <v>26381</v>
      </c>
      <c r="D144" s="33" t="s">
        <v>2753</v>
      </c>
      <c r="E144" s="33">
        <v>2</v>
      </c>
      <c r="F144" s="33">
        <v>1</v>
      </c>
    </row>
    <row r="145" spans="1:6" x14ac:dyDescent="0.2">
      <c r="A145" s="33">
        <v>1</v>
      </c>
      <c r="B145" s="33" t="s">
        <v>45</v>
      </c>
      <c r="C145" s="33">
        <v>26458</v>
      </c>
      <c r="D145" s="33" t="s">
        <v>2754</v>
      </c>
      <c r="E145" s="33">
        <v>1</v>
      </c>
      <c r="F145" s="33">
        <v>1</v>
      </c>
    </row>
    <row r="146" spans="1:6" x14ac:dyDescent="0.2">
      <c r="A146" s="33">
        <v>1</v>
      </c>
      <c r="B146" s="33" t="s">
        <v>45</v>
      </c>
      <c r="C146" s="33">
        <v>26461</v>
      </c>
      <c r="D146" s="33" t="s">
        <v>2755</v>
      </c>
      <c r="E146" s="33">
        <v>2</v>
      </c>
      <c r="F146" s="33">
        <v>1</v>
      </c>
    </row>
    <row r="147" spans="1:6" x14ac:dyDescent="0.2">
      <c r="A147" s="33">
        <v>1</v>
      </c>
      <c r="B147" s="33" t="s">
        <v>45</v>
      </c>
      <c r="C147" s="33">
        <v>26396</v>
      </c>
      <c r="D147" s="33" t="s">
        <v>2756</v>
      </c>
      <c r="E147" s="33"/>
      <c r="F147" s="33">
        <v>0.2</v>
      </c>
    </row>
    <row r="148" spans="1:6" x14ac:dyDescent="0.2">
      <c r="A148" s="33">
        <v>2</v>
      </c>
      <c r="B148" s="33" t="s">
        <v>48</v>
      </c>
      <c r="C148" s="33">
        <v>70110</v>
      </c>
      <c r="D148" s="33" t="s">
        <v>2757</v>
      </c>
      <c r="E148" s="33">
        <v>3</v>
      </c>
      <c r="F148" s="33">
        <v>1</v>
      </c>
    </row>
    <row r="149" spans="1:6" x14ac:dyDescent="0.2">
      <c r="A149" s="33">
        <v>2</v>
      </c>
      <c r="B149" s="33" t="s">
        <v>48</v>
      </c>
      <c r="C149" s="33">
        <v>70101</v>
      </c>
      <c r="D149" s="33" t="s">
        <v>55</v>
      </c>
      <c r="E149" s="33">
        <v>4</v>
      </c>
      <c r="F149" s="33">
        <v>0.2</v>
      </c>
    </row>
    <row r="150" spans="1:6" x14ac:dyDescent="0.2">
      <c r="A150" s="33">
        <v>2</v>
      </c>
      <c r="B150" s="33" t="s">
        <v>144</v>
      </c>
      <c r="C150" s="33">
        <v>59107</v>
      </c>
      <c r="D150" s="33" t="s">
        <v>2758</v>
      </c>
      <c r="E150" s="33">
        <v>2</v>
      </c>
      <c r="F150" s="33">
        <v>0.2</v>
      </c>
    </row>
    <row r="151" spans="1:6" x14ac:dyDescent="0.2">
      <c r="A151" s="33">
        <v>2</v>
      </c>
      <c r="B151" s="33" t="s">
        <v>144</v>
      </c>
      <c r="C151" s="33">
        <v>59140</v>
      </c>
      <c r="D151" s="33" t="s">
        <v>2759</v>
      </c>
      <c r="E151" s="33">
        <v>2</v>
      </c>
      <c r="F151" s="33">
        <v>0.2</v>
      </c>
    </row>
    <row r="152" spans="1:6" x14ac:dyDescent="0.2">
      <c r="A152" s="33">
        <v>2</v>
      </c>
      <c r="B152" s="33" t="s">
        <v>144</v>
      </c>
      <c r="C152" s="33">
        <v>59234</v>
      </c>
      <c r="D152" s="33" t="s">
        <v>2760</v>
      </c>
      <c r="E152" s="33">
        <v>3</v>
      </c>
      <c r="F152" s="33">
        <v>0.2</v>
      </c>
    </row>
    <row r="153" spans="1:6" x14ac:dyDescent="0.2">
      <c r="A153" s="33">
        <v>2</v>
      </c>
      <c r="B153" s="33" t="s">
        <v>144</v>
      </c>
      <c r="C153" s="33">
        <v>59706</v>
      </c>
      <c r="D153" s="33" t="s">
        <v>2761</v>
      </c>
      <c r="E153" s="33">
        <v>3</v>
      </c>
      <c r="F153" s="33">
        <v>0.2</v>
      </c>
    </row>
    <row r="154" spans="1:6" x14ac:dyDescent="0.2">
      <c r="A154" s="33">
        <v>2</v>
      </c>
      <c r="B154" s="33" t="s">
        <v>144</v>
      </c>
      <c r="C154" s="33">
        <v>59017</v>
      </c>
      <c r="D154" s="33" t="s">
        <v>2762</v>
      </c>
      <c r="E154" s="33">
        <v>3</v>
      </c>
      <c r="F154" s="33">
        <v>0.2</v>
      </c>
    </row>
    <row r="155" spans="1:6" x14ac:dyDescent="0.2">
      <c r="A155" s="33">
        <v>2</v>
      </c>
      <c r="B155" s="33" t="s">
        <v>144</v>
      </c>
      <c r="C155" s="33">
        <v>59445</v>
      </c>
      <c r="D155" s="33" t="s">
        <v>2763</v>
      </c>
      <c r="E155" s="33"/>
      <c r="F155" s="33">
        <v>0.2</v>
      </c>
    </row>
    <row r="156" spans="1:6" x14ac:dyDescent="0.2">
      <c r="A156" s="33">
        <v>2</v>
      </c>
      <c r="B156" s="33" t="s">
        <v>144</v>
      </c>
      <c r="C156" s="33">
        <v>59320</v>
      </c>
      <c r="D156" s="33" t="s">
        <v>2764</v>
      </c>
      <c r="E156" s="33">
        <v>4</v>
      </c>
      <c r="F156" s="33">
        <v>0.2</v>
      </c>
    </row>
    <row r="157" spans="1:6" x14ac:dyDescent="0.2">
      <c r="A157" s="33">
        <v>2</v>
      </c>
      <c r="B157" s="33" t="s">
        <v>144</v>
      </c>
      <c r="C157" s="33">
        <v>59349</v>
      </c>
      <c r="D157" s="33" t="s">
        <v>2765</v>
      </c>
      <c r="E157" s="33"/>
      <c r="F157" s="33">
        <v>0.2</v>
      </c>
    </row>
    <row r="158" spans="1:6" x14ac:dyDescent="0.2">
      <c r="A158" s="33">
        <v>2</v>
      </c>
      <c r="B158" s="33" t="s">
        <v>144</v>
      </c>
      <c r="C158" s="33">
        <v>59353</v>
      </c>
      <c r="D158" s="33" t="s">
        <v>2766</v>
      </c>
      <c r="E158" s="33"/>
      <c r="F158" s="33">
        <v>1</v>
      </c>
    </row>
    <row r="159" spans="1:6" x14ac:dyDescent="0.2">
      <c r="A159" s="33">
        <v>2</v>
      </c>
      <c r="B159" s="33" t="s">
        <v>144</v>
      </c>
      <c r="C159" s="33">
        <v>59360</v>
      </c>
      <c r="D159" s="33" t="s">
        <v>2767</v>
      </c>
      <c r="E159" s="33">
        <v>4</v>
      </c>
      <c r="F159" s="33">
        <v>0.2</v>
      </c>
    </row>
    <row r="160" spans="1:6" x14ac:dyDescent="0.2">
      <c r="A160" s="33">
        <v>2</v>
      </c>
      <c r="B160" s="33" t="s">
        <v>144</v>
      </c>
      <c r="C160" s="33">
        <v>59384</v>
      </c>
      <c r="D160" s="33" t="s">
        <v>2768</v>
      </c>
      <c r="E160" s="33">
        <v>2</v>
      </c>
      <c r="F160" s="33">
        <v>0.2</v>
      </c>
    </row>
    <row r="161" spans="1:6" x14ac:dyDescent="0.2">
      <c r="A161" s="33">
        <v>2</v>
      </c>
      <c r="B161" s="33" t="s">
        <v>144</v>
      </c>
      <c r="C161" s="33">
        <v>59441</v>
      </c>
      <c r="D161" s="33" t="s">
        <v>2769</v>
      </c>
      <c r="E161" s="33"/>
      <c r="F161" s="33">
        <v>0.2</v>
      </c>
    </row>
    <row r="162" spans="1:6" x14ac:dyDescent="0.2">
      <c r="A162" s="33">
        <v>2</v>
      </c>
      <c r="B162" s="33" t="s">
        <v>144</v>
      </c>
      <c r="C162" s="33">
        <v>59392</v>
      </c>
      <c r="D162" s="33" t="s">
        <v>2770</v>
      </c>
      <c r="E162" s="33">
        <v>4</v>
      </c>
      <c r="F162" s="33">
        <v>0.2</v>
      </c>
    </row>
    <row r="163" spans="1:6" x14ac:dyDescent="0.2">
      <c r="A163" s="33">
        <v>2</v>
      </c>
      <c r="B163" s="33" t="s">
        <v>144</v>
      </c>
      <c r="C163" s="33">
        <v>59398</v>
      </c>
      <c r="D163" s="33" t="s">
        <v>2771</v>
      </c>
      <c r="E163" s="33">
        <v>2</v>
      </c>
      <c r="F163" s="33">
        <v>0.2</v>
      </c>
    </row>
    <row r="164" spans="1:6" x14ac:dyDescent="0.2">
      <c r="A164" s="33">
        <v>2</v>
      </c>
      <c r="B164" s="33" t="s">
        <v>65</v>
      </c>
      <c r="C164" s="33">
        <v>2140</v>
      </c>
      <c r="D164" s="33" t="s">
        <v>64</v>
      </c>
      <c r="E164" s="33">
        <v>1</v>
      </c>
      <c r="F164" s="33">
        <v>1</v>
      </c>
    </row>
    <row r="165" spans="1:6" x14ac:dyDescent="0.2">
      <c r="A165" s="33">
        <v>2</v>
      </c>
      <c r="B165" s="33" t="s">
        <v>65</v>
      </c>
      <c r="C165" s="33">
        <v>1920</v>
      </c>
      <c r="D165" s="33" t="s">
        <v>93</v>
      </c>
      <c r="E165" s="33">
        <v>1</v>
      </c>
      <c r="F165" s="33">
        <v>1</v>
      </c>
    </row>
    <row r="166" spans="1:6" x14ac:dyDescent="0.2">
      <c r="A166" s="33">
        <v>2</v>
      </c>
      <c r="B166" s="33" t="s">
        <v>65</v>
      </c>
      <c r="C166" s="33">
        <v>3970</v>
      </c>
      <c r="D166" s="33" t="s">
        <v>100</v>
      </c>
      <c r="E166" s="33">
        <v>3</v>
      </c>
      <c r="F166" s="33">
        <v>0.2</v>
      </c>
    </row>
    <row r="167" spans="1:6" x14ac:dyDescent="0.2">
      <c r="A167" s="33">
        <v>2</v>
      </c>
      <c r="B167" s="33" t="s">
        <v>65</v>
      </c>
      <c r="C167" s="33">
        <v>5050</v>
      </c>
      <c r="D167" s="33" t="s">
        <v>117</v>
      </c>
      <c r="E167" s="33"/>
      <c r="F167" s="33">
        <v>0.2</v>
      </c>
    </row>
    <row r="168" spans="1:6" x14ac:dyDescent="0.2">
      <c r="A168" s="33">
        <v>2</v>
      </c>
      <c r="B168" s="33" t="s">
        <v>23</v>
      </c>
      <c r="C168" s="33">
        <v>3053</v>
      </c>
      <c r="D168" s="33" t="s">
        <v>2772</v>
      </c>
      <c r="E168" s="33"/>
      <c r="F168" s="33">
        <v>0.2</v>
      </c>
    </row>
    <row r="169" spans="1:6" x14ac:dyDescent="0.2">
      <c r="A169" s="33">
        <v>2</v>
      </c>
      <c r="B169" s="33" t="s">
        <v>23</v>
      </c>
      <c r="C169" s="33">
        <v>26</v>
      </c>
      <c r="D169" s="33" t="s">
        <v>27</v>
      </c>
      <c r="E169" s="33">
        <v>3</v>
      </c>
      <c r="F169" s="33">
        <v>0.2</v>
      </c>
    </row>
    <row r="170" spans="1:6" x14ac:dyDescent="0.2">
      <c r="A170" s="33">
        <v>2</v>
      </c>
      <c r="B170" s="33" t="s">
        <v>23</v>
      </c>
      <c r="C170" s="33">
        <v>597</v>
      </c>
      <c r="D170" s="33" t="s">
        <v>81</v>
      </c>
      <c r="E170" s="33">
        <v>4</v>
      </c>
      <c r="F170" s="33">
        <v>0.2</v>
      </c>
    </row>
    <row r="171" spans="1:6" x14ac:dyDescent="0.2">
      <c r="A171" s="33">
        <v>2</v>
      </c>
      <c r="B171" s="33" t="s">
        <v>23</v>
      </c>
      <c r="C171" s="33">
        <v>832</v>
      </c>
      <c r="D171" s="33" t="s">
        <v>2773</v>
      </c>
      <c r="E171" s="33">
        <v>4</v>
      </c>
      <c r="F171" s="33">
        <v>0.2</v>
      </c>
    </row>
    <row r="172" spans="1:6" x14ac:dyDescent="0.2">
      <c r="A172" s="33">
        <v>2</v>
      </c>
      <c r="B172" s="33" t="s">
        <v>23</v>
      </c>
      <c r="C172" s="33">
        <v>3150</v>
      </c>
      <c r="D172" s="33" t="s">
        <v>2774</v>
      </c>
      <c r="E172" s="33">
        <v>3</v>
      </c>
      <c r="F172" s="33">
        <v>1</v>
      </c>
    </row>
    <row r="173" spans="1:6" x14ac:dyDescent="0.2">
      <c r="A173" s="33">
        <v>2</v>
      </c>
      <c r="B173" s="33" t="s">
        <v>23</v>
      </c>
      <c r="C173" s="33">
        <v>884</v>
      </c>
      <c r="D173" s="33" t="s">
        <v>229</v>
      </c>
      <c r="E173" s="33">
        <v>2</v>
      </c>
      <c r="F173" s="33">
        <v>1</v>
      </c>
    </row>
    <row r="174" spans="1:6" x14ac:dyDescent="0.2">
      <c r="A174" s="33">
        <v>2</v>
      </c>
      <c r="B174" s="33" t="s">
        <v>23</v>
      </c>
      <c r="C174" s="33">
        <v>984</v>
      </c>
      <c r="D174" s="33" t="s">
        <v>2775</v>
      </c>
      <c r="E174" s="33">
        <v>4</v>
      </c>
      <c r="F174" s="33">
        <v>0.2</v>
      </c>
    </row>
    <row r="175" spans="1:6" x14ac:dyDescent="0.2">
      <c r="A175" s="33">
        <v>2</v>
      </c>
      <c r="B175" s="33" t="s">
        <v>23</v>
      </c>
      <c r="C175" s="33">
        <v>985</v>
      </c>
      <c r="D175" s="33" t="s">
        <v>2642</v>
      </c>
      <c r="E175" s="33"/>
      <c r="F175" s="33">
        <v>0.2</v>
      </c>
    </row>
    <row r="176" spans="1:6" x14ac:dyDescent="0.2">
      <c r="A176" s="33">
        <v>2</v>
      </c>
      <c r="B176" s="33" t="s">
        <v>23</v>
      </c>
      <c r="C176" s="33">
        <v>1000</v>
      </c>
      <c r="D176" s="33" t="s">
        <v>82</v>
      </c>
      <c r="E176" s="33">
        <v>1</v>
      </c>
      <c r="F176" s="33">
        <v>1</v>
      </c>
    </row>
    <row r="177" spans="1:6" x14ac:dyDescent="0.2">
      <c r="A177" s="33">
        <v>2</v>
      </c>
      <c r="B177" s="33" t="s">
        <v>23</v>
      </c>
      <c r="C177" s="33">
        <v>106</v>
      </c>
      <c r="D177" s="33" t="s">
        <v>2776</v>
      </c>
      <c r="E177" s="33">
        <v>2</v>
      </c>
      <c r="F177" s="33">
        <v>1</v>
      </c>
    </row>
    <row r="178" spans="1:6" x14ac:dyDescent="0.2">
      <c r="A178" s="33">
        <v>2</v>
      </c>
      <c r="B178" s="33" t="s">
        <v>23</v>
      </c>
      <c r="C178" s="33">
        <v>110</v>
      </c>
      <c r="D178" s="33" t="s">
        <v>2777</v>
      </c>
      <c r="E178" s="33">
        <v>4</v>
      </c>
      <c r="F178" s="33">
        <v>1</v>
      </c>
    </row>
    <row r="179" spans="1:6" x14ac:dyDescent="0.2">
      <c r="A179" s="33">
        <v>2</v>
      </c>
      <c r="B179" s="33" t="s">
        <v>23</v>
      </c>
      <c r="C179" s="33">
        <v>1073</v>
      </c>
      <c r="D179" s="33" t="s">
        <v>1786</v>
      </c>
      <c r="E179" s="33">
        <v>2</v>
      </c>
      <c r="F179" s="33">
        <v>1</v>
      </c>
    </row>
    <row r="180" spans="1:6" x14ac:dyDescent="0.2">
      <c r="A180" s="33">
        <v>2</v>
      </c>
      <c r="B180" s="33" t="s">
        <v>23</v>
      </c>
      <c r="C180" s="33">
        <v>1161</v>
      </c>
      <c r="D180" s="33" t="s">
        <v>2778</v>
      </c>
      <c r="E180" s="33"/>
      <c r="F180" s="33">
        <v>0.2</v>
      </c>
    </row>
    <row r="181" spans="1:6" x14ac:dyDescent="0.2">
      <c r="A181" s="33">
        <v>2</v>
      </c>
      <c r="B181" s="33" t="s">
        <v>23</v>
      </c>
      <c r="C181" s="33">
        <v>699</v>
      </c>
      <c r="D181" s="33" t="s">
        <v>2779</v>
      </c>
      <c r="E181" s="33">
        <v>4</v>
      </c>
      <c r="F181" s="33">
        <v>0.2</v>
      </c>
    </row>
    <row r="182" spans="1:6" x14ac:dyDescent="0.2">
      <c r="A182" s="33">
        <v>2</v>
      </c>
      <c r="B182" s="33" t="s">
        <v>23</v>
      </c>
      <c r="C182" s="33">
        <v>1254</v>
      </c>
      <c r="D182" s="33" t="s">
        <v>2780</v>
      </c>
      <c r="E182" s="33">
        <v>3</v>
      </c>
      <c r="F182" s="33">
        <v>0.2</v>
      </c>
    </row>
    <row r="183" spans="1:6" x14ac:dyDescent="0.2">
      <c r="A183" s="33">
        <v>2</v>
      </c>
      <c r="B183" s="33" t="s">
        <v>23</v>
      </c>
      <c r="C183" s="33">
        <v>1378</v>
      </c>
      <c r="D183" s="33" t="s">
        <v>1794</v>
      </c>
      <c r="E183" s="33">
        <v>1</v>
      </c>
      <c r="F183" s="33">
        <v>1</v>
      </c>
    </row>
    <row r="184" spans="1:6" x14ac:dyDescent="0.2">
      <c r="A184" s="33">
        <v>2</v>
      </c>
      <c r="B184" s="33" t="s">
        <v>23</v>
      </c>
      <c r="C184" s="33">
        <v>1382</v>
      </c>
      <c r="D184" s="33" t="s">
        <v>2781</v>
      </c>
      <c r="E184" s="33">
        <v>4</v>
      </c>
      <c r="F184" s="33">
        <v>0.2</v>
      </c>
    </row>
    <row r="185" spans="1:6" x14ac:dyDescent="0.2">
      <c r="A185" s="33">
        <v>2</v>
      </c>
      <c r="B185" s="33" t="s">
        <v>23</v>
      </c>
      <c r="C185" s="33">
        <v>1383</v>
      </c>
      <c r="D185" s="33" t="s">
        <v>2782</v>
      </c>
      <c r="E185" s="33">
        <v>3</v>
      </c>
      <c r="F185" s="33">
        <v>0.2</v>
      </c>
    </row>
    <row r="186" spans="1:6" x14ac:dyDescent="0.2">
      <c r="A186" s="33">
        <v>2</v>
      </c>
      <c r="B186" s="33" t="s">
        <v>23</v>
      </c>
      <c r="C186" s="33">
        <v>1412</v>
      </c>
      <c r="D186" s="33" t="s">
        <v>2783</v>
      </c>
      <c r="E186" s="33">
        <v>4</v>
      </c>
      <c r="F186" s="33">
        <v>0.2</v>
      </c>
    </row>
    <row r="187" spans="1:6" x14ac:dyDescent="0.2">
      <c r="A187" s="33">
        <v>2</v>
      </c>
      <c r="B187" s="33" t="s">
        <v>23</v>
      </c>
      <c r="C187" s="33">
        <v>2511</v>
      </c>
      <c r="D187" s="33" t="s">
        <v>2784</v>
      </c>
      <c r="E187" s="33">
        <v>4</v>
      </c>
      <c r="F187" s="33">
        <v>0.2</v>
      </c>
    </row>
    <row r="188" spans="1:6" x14ac:dyDescent="0.2">
      <c r="A188" s="33">
        <v>2</v>
      </c>
      <c r="B188" s="33" t="s">
        <v>23</v>
      </c>
      <c r="C188" s="33">
        <v>1419</v>
      </c>
      <c r="D188" s="33" t="s">
        <v>2785</v>
      </c>
      <c r="E188" s="33">
        <v>2</v>
      </c>
      <c r="F188" s="33">
        <v>1</v>
      </c>
    </row>
    <row r="189" spans="1:6" x14ac:dyDescent="0.2">
      <c r="A189" s="33">
        <v>2</v>
      </c>
      <c r="B189" s="33" t="s">
        <v>23</v>
      </c>
      <c r="C189" s="33">
        <v>168</v>
      </c>
      <c r="D189" s="33" t="s">
        <v>2646</v>
      </c>
      <c r="E189" s="33">
        <v>4</v>
      </c>
      <c r="F189" s="33">
        <v>1</v>
      </c>
    </row>
    <row r="190" spans="1:6" x14ac:dyDescent="0.2">
      <c r="A190" s="33">
        <v>2</v>
      </c>
      <c r="B190" s="33" t="s">
        <v>23</v>
      </c>
      <c r="C190" s="33">
        <v>1538</v>
      </c>
      <c r="D190" s="33" t="s">
        <v>2647</v>
      </c>
      <c r="E190" s="33"/>
      <c r="F190" s="33">
        <v>0.2</v>
      </c>
    </row>
    <row r="191" spans="1:6" x14ac:dyDescent="0.2">
      <c r="A191" s="33">
        <v>2</v>
      </c>
      <c r="B191" s="33" t="s">
        <v>23</v>
      </c>
      <c r="C191" s="33">
        <v>170</v>
      </c>
      <c r="D191" s="33" t="s">
        <v>2786</v>
      </c>
      <c r="E191" s="33">
        <v>4</v>
      </c>
      <c r="F191" s="33">
        <v>1</v>
      </c>
    </row>
    <row r="192" spans="1:6" x14ac:dyDescent="0.2">
      <c r="A192" s="33">
        <v>2</v>
      </c>
      <c r="B192" s="33" t="s">
        <v>23</v>
      </c>
      <c r="C192" s="33">
        <v>1540</v>
      </c>
      <c r="D192" s="33" t="s">
        <v>2787</v>
      </c>
      <c r="E192" s="33">
        <v>4</v>
      </c>
      <c r="F192" s="33">
        <v>0.2</v>
      </c>
    </row>
    <row r="193" spans="1:6" x14ac:dyDescent="0.2">
      <c r="A193" s="33">
        <v>2</v>
      </c>
      <c r="B193" s="33" t="s">
        <v>23</v>
      </c>
      <c r="C193" s="33">
        <v>1542</v>
      </c>
      <c r="D193" s="33" t="s">
        <v>2788</v>
      </c>
      <c r="E193" s="33">
        <v>2</v>
      </c>
      <c r="F193" s="33">
        <v>0.2</v>
      </c>
    </row>
    <row r="194" spans="1:6" x14ac:dyDescent="0.2">
      <c r="A194" s="33">
        <v>2</v>
      </c>
      <c r="B194" s="33" t="s">
        <v>23</v>
      </c>
      <c r="C194" s="33">
        <v>1543</v>
      </c>
      <c r="D194" s="33" t="s">
        <v>2789</v>
      </c>
      <c r="E194" s="33">
        <v>1</v>
      </c>
      <c r="F194" s="33">
        <v>1</v>
      </c>
    </row>
    <row r="195" spans="1:6" x14ac:dyDescent="0.2">
      <c r="A195" s="33">
        <v>2</v>
      </c>
      <c r="B195" s="33" t="s">
        <v>23</v>
      </c>
      <c r="C195" s="33">
        <v>1545</v>
      </c>
      <c r="D195" s="33" t="s">
        <v>2790</v>
      </c>
      <c r="E195" s="33"/>
      <c r="F195" s="33">
        <v>0.2</v>
      </c>
    </row>
    <row r="196" spans="1:6" x14ac:dyDescent="0.2">
      <c r="A196" s="33">
        <v>2</v>
      </c>
      <c r="B196" s="33" t="s">
        <v>23</v>
      </c>
      <c r="C196" s="33">
        <v>1547</v>
      </c>
      <c r="D196" s="33" t="s">
        <v>2791</v>
      </c>
      <c r="E196" s="33">
        <v>4</v>
      </c>
      <c r="F196" s="33">
        <v>1</v>
      </c>
    </row>
    <row r="197" spans="1:6" x14ac:dyDescent="0.2">
      <c r="A197" s="33">
        <v>2</v>
      </c>
      <c r="B197" s="33" t="s">
        <v>23</v>
      </c>
      <c r="C197" s="33">
        <v>1553</v>
      </c>
      <c r="D197" s="33" t="s">
        <v>116</v>
      </c>
      <c r="E197" s="33">
        <v>3</v>
      </c>
      <c r="F197" s="33">
        <v>1</v>
      </c>
    </row>
    <row r="198" spans="1:6" x14ac:dyDescent="0.2">
      <c r="A198" s="33">
        <v>2</v>
      </c>
      <c r="B198" s="33" t="s">
        <v>23</v>
      </c>
      <c r="C198" s="33">
        <v>1554</v>
      </c>
      <c r="D198" s="33" t="s">
        <v>2792</v>
      </c>
      <c r="E198" s="33">
        <v>2</v>
      </c>
      <c r="F198" s="33">
        <v>0.2</v>
      </c>
    </row>
    <row r="199" spans="1:6" x14ac:dyDescent="0.2">
      <c r="A199" s="33">
        <v>2</v>
      </c>
      <c r="B199" s="33" t="s">
        <v>23</v>
      </c>
      <c r="C199" s="33">
        <v>1556</v>
      </c>
      <c r="D199" s="33" t="s">
        <v>2793</v>
      </c>
      <c r="E199" s="33">
        <v>4</v>
      </c>
      <c r="F199" s="33">
        <v>1</v>
      </c>
    </row>
    <row r="200" spans="1:6" x14ac:dyDescent="0.2">
      <c r="A200" s="33">
        <v>2</v>
      </c>
      <c r="B200" s="33" t="s">
        <v>23</v>
      </c>
      <c r="C200" s="33">
        <v>1557</v>
      </c>
      <c r="D200" s="33" t="s">
        <v>2794</v>
      </c>
      <c r="E200" s="33">
        <v>3</v>
      </c>
      <c r="F200" s="33">
        <v>0.2</v>
      </c>
    </row>
    <row r="201" spans="1:6" x14ac:dyDescent="0.2">
      <c r="A201" s="33">
        <v>2</v>
      </c>
      <c r="B201" s="33" t="s">
        <v>23</v>
      </c>
      <c r="C201" s="33">
        <v>1559</v>
      </c>
      <c r="D201" s="33" t="s">
        <v>2795</v>
      </c>
      <c r="E201" s="33">
        <v>4</v>
      </c>
      <c r="F201" s="33">
        <v>1</v>
      </c>
    </row>
    <row r="202" spans="1:6" x14ac:dyDescent="0.2">
      <c r="A202" s="33">
        <v>2</v>
      </c>
      <c r="B202" s="33" t="s">
        <v>23</v>
      </c>
      <c r="C202" s="33">
        <v>179</v>
      </c>
      <c r="D202" s="33" t="s">
        <v>2796</v>
      </c>
      <c r="E202" s="33">
        <v>4</v>
      </c>
      <c r="F202" s="33">
        <v>0.2</v>
      </c>
    </row>
    <row r="203" spans="1:6" x14ac:dyDescent="0.2">
      <c r="A203" s="33">
        <v>2</v>
      </c>
      <c r="B203" s="33" t="s">
        <v>23</v>
      </c>
      <c r="C203" s="33">
        <v>187</v>
      </c>
      <c r="D203" s="33" t="s">
        <v>2797</v>
      </c>
      <c r="E203" s="33">
        <v>4</v>
      </c>
      <c r="F203" s="33">
        <v>0.2</v>
      </c>
    </row>
    <row r="204" spans="1:6" x14ac:dyDescent="0.2">
      <c r="A204" s="33">
        <v>2</v>
      </c>
      <c r="B204" s="33" t="s">
        <v>23</v>
      </c>
      <c r="C204" s="33">
        <v>205</v>
      </c>
      <c r="D204" s="33" t="s">
        <v>2798</v>
      </c>
      <c r="E204" s="33">
        <v>4</v>
      </c>
      <c r="F204" s="33">
        <v>0.2</v>
      </c>
    </row>
    <row r="205" spans="1:6" x14ac:dyDescent="0.2">
      <c r="A205" s="33">
        <v>2</v>
      </c>
      <c r="B205" s="33" t="s">
        <v>23</v>
      </c>
      <c r="C205" s="33">
        <v>272</v>
      </c>
      <c r="D205" s="33" t="s">
        <v>2799</v>
      </c>
      <c r="E205" s="33">
        <v>3</v>
      </c>
      <c r="F205" s="33">
        <v>0.2</v>
      </c>
    </row>
    <row r="206" spans="1:6" x14ac:dyDescent="0.2">
      <c r="A206" s="33">
        <v>2</v>
      </c>
      <c r="B206" s="33" t="s">
        <v>23</v>
      </c>
      <c r="C206" s="33">
        <v>268</v>
      </c>
      <c r="D206" s="33" t="s">
        <v>2800</v>
      </c>
      <c r="E206" s="33">
        <v>4</v>
      </c>
      <c r="F206" s="33">
        <v>1</v>
      </c>
    </row>
    <row r="207" spans="1:6" x14ac:dyDescent="0.2">
      <c r="A207" s="33">
        <v>2</v>
      </c>
      <c r="B207" s="33" t="s">
        <v>23</v>
      </c>
      <c r="C207" s="33">
        <v>335</v>
      </c>
      <c r="D207" s="33" t="s">
        <v>2801</v>
      </c>
      <c r="E207" s="33">
        <v>4</v>
      </c>
      <c r="F207" s="33">
        <v>0.2</v>
      </c>
    </row>
    <row r="208" spans="1:6" x14ac:dyDescent="0.2">
      <c r="A208" s="33">
        <v>2</v>
      </c>
      <c r="B208" s="33" t="s">
        <v>23</v>
      </c>
      <c r="C208" s="33">
        <v>1817</v>
      </c>
      <c r="D208" s="33" t="s">
        <v>2653</v>
      </c>
      <c r="E208" s="33"/>
      <c r="F208" s="33">
        <v>0.2</v>
      </c>
    </row>
    <row r="209" spans="1:6" x14ac:dyDescent="0.2">
      <c r="A209" s="33">
        <v>2</v>
      </c>
      <c r="B209" s="33" t="s">
        <v>23</v>
      </c>
      <c r="C209" s="33">
        <v>1822</v>
      </c>
      <c r="D209" s="33" t="s">
        <v>2655</v>
      </c>
      <c r="E209" s="33"/>
      <c r="F209" s="33">
        <v>0.2</v>
      </c>
    </row>
    <row r="210" spans="1:6" x14ac:dyDescent="0.2">
      <c r="A210" s="33">
        <v>2</v>
      </c>
      <c r="B210" s="33" t="s">
        <v>23</v>
      </c>
      <c r="C210" s="33">
        <v>1832</v>
      </c>
      <c r="D210" s="33" t="s">
        <v>2802</v>
      </c>
      <c r="E210" s="33">
        <v>2</v>
      </c>
      <c r="F210" s="33">
        <v>1</v>
      </c>
    </row>
    <row r="211" spans="1:6" x14ac:dyDescent="0.2">
      <c r="A211" s="33">
        <v>2</v>
      </c>
      <c r="B211" s="33" t="s">
        <v>23</v>
      </c>
      <c r="C211" s="33">
        <v>1877</v>
      </c>
      <c r="D211" s="33" t="s">
        <v>2803</v>
      </c>
      <c r="E211" s="33"/>
      <c r="F211" s="33">
        <v>0.2</v>
      </c>
    </row>
    <row r="212" spans="1:6" x14ac:dyDescent="0.2">
      <c r="A212" s="33">
        <v>2</v>
      </c>
      <c r="B212" s="33" t="s">
        <v>23</v>
      </c>
      <c r="C212" s="33">
        <v>1924</v>
      </c>
      <c r="D212" s="33" t="s">
        <v>2804</v>
      </c>
      <c r="E212" s="33"/>
      <c r="F212" s="33">
        <v>0.2</v>
      </c>
    </row>
    <row r="213" spans="1:6" x14ac:dyDescent="0.2">
      <c r="A213" s="33">
        <v>2</v>
      </c>
      <c r="B213" s="33" t="s">
        <v>23</v>
      </c>
      <c r="C213" s="33">
        <v>2500</v>
      </c>
      <c r="D213" s="33" t="s">
        <v>2805</v>
      </c>
      <c r="E213" s="33">
        <v>2</v>
      </c>
      <c r="F213" s="33">
        <v>0.2</v>
      </c>
    </row>
    <row r="214" spans="1:6" x14ac:dyDescent="0.2">
      <c r="A214" s="33">
        <v>2</v>
      </c>
      <c r="B214" s="33" t="s">
        <v>23</v>
      </c>
      <c r="C214" s="33">
        <v>1928</v>
      </c>
      <c r="D214" s="33" t="s">
        <v>2806</v>
      </c>
      <c r="E214" s="33">
        <v>4</v>
      </c>
      <c r="F214" s="33">
        <v>0.2</v>
      </c>
    </row>
    <row r="215" spans="1:6" x14ac:dyDescent="0.2">
      <c r="A215" s="33">
        <v>2</v>
      </c>
      <c r="B215" s="33" t="s">
        <v>23</v>
      </c>
      <c r="C215" s="33">
        <v>1961</v>
      </c>
      <c r="D215" s="33" t="s">
        <v>2807</v>
      </c>
      <c r="E215" s="33">
        <v>2</v>
      </c>
      <c r="F215" s="33">
        <v>0.2</v>
      </c>
    </row>
    <row r="216" spans="1:6" x14ac:dyDescent="0.2">
      <c r="A216" s="33">
        <v>2</v>
      </c>
      <c r="B216" s="33" t="s">
        <v>23</v>
      </c>
      <c r="C216" s="33">
        <v>371</v>
      </c>
      <c r="D216" s="33" t="s">
        <v>2808</v>
      </c>
      <c r="E216" s="33">
        <v>3</v>
      </c>
      <c r="F216" s="33">
        <v>0.2</v>
      </c>
    </row>
    <row r="217" spans="1:6" x14ac:dyDescent="0.2">
      <c r="A217" s="33">
        <v>2</v>
      </c>
      <c r="B217" s="33" t="s">
        <v>23</v>
      </c>
      <c r="C217" s="33">
        <v>2076</v>
      </c>
      <c r="D217" s="33" t="s">
        <v>2809</v>
      </c>
      <c r="E217" s="33"/>
      <c r="F217" s="33">
        <v>0.2</v>
      </c>
    </row>
    <row r="218" spans="1:6" x14ac:dyDescent="0.2">
      <c r="A218" s="33">
        <v>2</v>
      </c>
      <c r="B218" s="33" t="s">
        <v>23</v>
      </c>
      <c r="C218" s="33">
        <v>2113</v>
      </c>
      <c r="D218" s="33" t="s">
        <v>2656</v>
      </c>
      <c r="E218" s="33">
        <v>2</v>
      </c>
      <c r="F218" s="33">
        <v>1</v>
      </c>
    </row>
    <row r="219" spans="1:6" x14ac:dyDescent="0.2">
      <c r="A219" s="33">
        <v>2</v>
      </c>
      <c r="B219" s="33" t="s">
        <v>23</v>
      </c>
      <c r="C219" s="33">
        <v>3984</v>
      </c>
      <c r="D219" s="33" t="s">
        <v>2657</v>
      </c>
      <c r="E219" s="33">
        <v>4</v>
      </c>
      <c r="F219" s="33">
        <v>0.2</v>
      </c>
    </row>
    <row r="220" spans="1:6" x14ac:dyDescent="0.2">
      <c r="A220" s="33">
        <v>2</v>
      </c>
      <c r="B220" s="33" t="s">
        <v>23</v>
      </c>
      <c r="C220" s="33">
        <v>422</v>
      </c>
      <c r="D220" s="33" t="s">
        <v>2810</v>
      </c>
      <c r="E220" s="33">
        <v>4</v>
      </c>
      <c r="F220" s="33">
        <v>0.2</v>
      </c>
    </row>
    <row r="221" spans="1:6" x14ac:dyDescent="0.2">
      <c r="A221" s="33">
        <v>2</v>
      </c>
      <c r="B221" s="33" t="s">
        <v>23</v>
      </c>
      <c r="C221" s="33">
        <v>2497</v>
      </c>
      <c r="D221" s="33" t="s">
        <v>2811</v>
      </c>
      <c r="E221" s="33">
        <v>4</v>
      </c>
      <c r="F221" s="33">
        <v>0.2</v>
      </c>
    </row>
    <row r="222" spans="1:6" x14ac:dyDescent="0.2">
      <c r="A222" s="33">
        <v>2</v>
      </c>
      <c r="B222" s="33" t="s">
        <v>23</v>
      </c>
      <c r="C222" s="33">
        <v>438</v>
      </c>
      <c r="D222" s="33" t="s">
        <v>2812</v>
      </c>
      <c r="E222" s="33">
        <v>4</v>
      </c>
      <c r="F222" s="33">
        <v>0.2</v>
      </c>
    </row>
    <row r="223" spans="1:6" x14ac:dyDescent="0.2">
      <c r="A223" s="33">
        <v>2</v>
      </c>
      <c r="B223" s="33" t="s">
        <v>23</v>
      </c>
      <c r="C223" s="33">
        <v>459</v>
      </c>
      <c r="D223" s="33" t="s">
        <v>2658</v>
      </c>
      <c r="E223" s="33">
        <v>3</v>
      </c>
      <c r="F223" s="33">
        <v>1</v>
      </c>
    </row>
    <row r="224" spans="1:6" x14ac:dyDescent="0.2">
      <c r="A224" s="33">
        <v>2</v>
      </c>
      <c r="B224" s="33" t="s">
        <v>23</v>
      </c>
      <c r="C224" s="33">
        <v>4071</v>
      </c>
      <c r="D224" s="33" t="s">
        <v>2813</v>
      </c>
      <c r="E224" s="33"/>
      <c r="F224" s="33">
        <v>0.2</v>
      </c>
    </row>
    <row r="225" spans="1:6" x14ac:dyDescent="0.2">
      <c r="A225" s="33">
        <v>2</v>
      </c>
      <c r="B225" s="33" t="s">
        <v>23</v>
      </c>
      <c r="C225" s="33">
        <v>469</v>
      </c>
      <c r="D225" s="33" t="s">
        <v>2659</v>
      </c>
      <c r="E225" s="33"/>
      <c r="F225" s="33">
        <v>0.2</v>
      </c>
    </row>
    <row r="226" spans="1:6" x14ac:dyDescent="0.2">
      <c r="A226" s="33">
        <v>2</v>
      </c>
      <c r="B226" s="33" t="s">
        <v>23</v>
      </c>
      <c r="C226" s="33">
        <v>2143</v>
      </c>
      <c r="D226" s="33" t="s">
        <v>2814</v>
      </c>
      <c r="E226" s="33">
        <v>4</v>
      </c>
      <c r="F226" s="33">
        <v>1</v>
      </c>
    </row>
    <row r="227" spans="1:6" x14ac:dyDescent="0.2">
      <c r="A227" s="33">
        <v>2</v>
      </c>
      <c r="B227" s="33" t="s">
        <v>23</v>
      </c>
      <c r="C227" s="33">
        <v>2168</v>
      </c>
      <c r="D227" s="33" t="s">
        <v>2815</v>
      </c>
      <c r="E227" s="33"/>
      <c r="F227" s="33">
        <v>0.2</v>
      </c>
    </row>
    <row r="228" spans="1:6" x14ac:dyDescent="0.2">
      <c r="A228" s="33">
        <v>2</v>
      </c>
      <c r="B228" s="33" t="s">
        <v>23</v>
      </c>
      <c r="C228" s="33">
        <v>739</v>
      </c>
      <c r="D228" s="33" t="s">
        <v>2816</v>
      </c>
      <c r="E228" s="33"/>
      <c r="F228" s="33">
        <v>0.2</v>
      </c>
    </row>
    <row r="229" spans="1:6" x14ac:dyDescent="0.2">
      <c r="A229" s="33">
        <v>2</v>
      </c>
      <c r="B229" s="33" t="s">
        <v>471</v>
      </c>
      <c r="C229" s="33">
        <v>18474</v>
      </c>
      <c r="D229" s="33" t="s">
        <v>2817</v>
      </c>
      <c r="E229" s="33">
        <v>2</v>
      </c>
      <c r="F229" s="33">
        <v>0.2</v>
      </c>
    </row>
    <row r="230" spans="1:6" x14ac:dyDescent="0.2">
      <c r="A230" s="33">
        <v>2</v>
      </c>
      <c r="B230" s="33" t="s">
        <v>471</v>
      </c>
      <c r="C230" s="33">
        <v>18149</v>
      </c>
      <c r="D230" s="33" t="s">
        <v>2818</v>
      </c>
      <c r="E230" s="33">
        <v>2</v>
      </c>
      <c r="F230" s="33">
        <v>0.2</v>
      </c>
    </row>
    <row r="231" spans="1:6" x14ac:dyDescent="0.2">
      <c r="A231" s="33">
        <v>2</v>
      </c>
      <c r="B231" s="33" t="s">
        <v>471</v>
      </c>
      <c r="C231" s="33">
        <v>18147</v>
      </c>
      <c r="D231" s="33" t="s">
        <v>2819</v>
      </c>
      <c r="E231" s="33">
        <v>2</v>
      </c>
      <c r="F231" s="33">
        <v>0.2</v>
      </c>
    </row>
    <row r="232" spans="1:6" x14ac:dyDescent="0.2">
      <c r="A232" s="33">
        <v>2</v>
      </c>
      <c r="B232" s="33" t="s">
        <v>471</v>
      </c>
      <c r="C232" s="33">
        <v>18425</v>
      </c>
      <c r="D232" s="33" t="s">
        <v>2820</v>
      </c>
      <c r="E232" s="33">
        <v>2</v>
      </c>
      <c r="F232" s="33">
        <v>0.2</v>
      </c>
    </row>
    <row r="233" spans="1:6" x14ac:dyDescent="0.2">
      <c r="A233" s="33">
        <v>2</v>
      </c>
      <c r="B233" s="33" t="s">
        <v>471</v>
      </c>
      <c r="C233" s="33">
        <v>18522</v>
      </c>
      <c r="D233" s="33" t="s">
        <v>2821</v>
      </c>
      <c r="E233" s="33">
        <v>2</v>
      </c>
      <c r="F233" s="33">
        <v>0.2</v>
      </c>
    </row>
    <row r="234" spans="1:6" x14ac:dyDescent="0.2">
      <c r="A234" s="33">
        <v>2</v>
      </c>
      <c r="B234" s="33" t="s">
        <v>471</v>
      </c>
      <c r="C234" s="33">
        <v>18007</v>
      </c>
      <c r="D234" s="33" t="s">
        <v>2822</v>
      </c>
      <c r="E234" s="33">
        <v>1</v>
      </c>
      <c r="F234" s="33">
        <v>0.2</v>
      </c>
    </row>
    <row r="235" spans="1:6" x14ac:dyDescent="0.2">
      <c r="A235" s="33">
        <v>2</v>
      </c>
      <c r="B235" s="33" t="s">
        <v>471</v>
      </c>
      <c r="C235" s="33">
        <v>18008</v>
      </c>
      <c r="D235" s="33" t="s">
        <v>2823</v>
      </c>
      <c r="E235" s="33">
        <v>2</v>
      </c>
      <c r="F235" s="33">
        <v>0.2</v>
      </c>
    </row>
    <row r="236" spans="1:6" x14ac:dyDescent="0.2">
      <c r="A236" s="33">
        <v>2</v>
      </c>
      <c r="B236" s="33" t="s">
        <v>277</v>
      </c>
      <c r="C236" s="33">
        <v>18506</v>
      </c>
      <c r="D236" s="33" t="s">
        <v>2824</v>
      </c>
      <c r="E236" s="33">
        <v>2</v>
      </c>
      <c r="F236" s="33">
        <v>0.2</v>
      </c>
    </row>
    <row r="237" spans="1:6" x14ac:dyDescent="0.2">
      <c r="A237" s="33">
        <v>2</v>
      </c>
      <c r="B237" s="33" t="s">
        <v>277</v>
      </c>
      <c r="C237" s="33">
        <v>18481</v>
      </c>
      <c r="D237" s="33" t="s">
        <v>2825</v>
      </c>
      <c r="E237" s="33">
        <v>4</v>
      </c>
      <c r="F237" s="33">
        <v>0.2</v>
      </c>
    </row>
    <row r="238" spans="1:6" x14ac:dyDescent="0.2">
      <c r="A238" s="33">
        <v>2</v>
      </c>
      <c r="B238" s="33" t="s">
        <v>277</v>
      </c>
      <c r="C238" s="33">
        <v>18465</v>
      </c>
      <c r="D238" s="33" t="s">
        <v>2826</v>
      </c>
      <c r="E238" s="33">
        <v>1</v>
      </c>
      <c r="F238" s="33">
        <v>1</v>
      </c>
    </row>
    <row r="239" spans="1:6" x14ac:dyDescent="0.2">
      <c r="A239" s="33">
        <v>2</v>
      </c>
      <c r="B239" s="33" t="s">
        <v>277</v>
      </c>
      <c r="C239" s="33">
        <v>18236</v>
      </c>
      <c r="D239" s="33" t="s">
        <v>2827</v>
      </c>
      <c r="E239" s="33"/>
      <c r="F239" s="33">
        <v>0.2</v>
      </c>
    </row>
    <row r="240" spans="1:6" x14ac:dyDescent="0.2">
      <c r="A240" s="33">
        <v>2</v>
      </c>
      <c r="B240" s="33" t="s">
        <v>277</v>
      </c>
      <c r="C240" s="33">
        <v>18528</v>
      </c>
      <c r="D240" s="33" t="s">
        <v>2828</v>
      </c>
      <c r="E240" s="33">
        <v>2</v>
      </c>
      <c r="F240" s="33">
        <v>0.2</v>
      </c>
    </row>
    <row r="241" spans="1:6" x14ac:dyDescent="0.2">
      <c r="A241" s="33">
        <v>2</v>
      </c>
      <c r="B241" s="33" t="s">
        <v>277</v>
      </c>
      <c r="C241" s="33">
        <v>18171</v>
      </c>
      <c r="D241" s="33" t="s">
        <v>2829</v>
      </c>
      <c r="E241" s="33"/>
      <c r="F241" s="33">
        <v>0.2</v>
      </c>
    </row>
    <row r="242" spans="1:6" x14ac:dyDescent="0.2">
      <c r="A242" s="33">
        <v>2</v>
      </c>
      <c r="B242" s="33" t="s">
        <v>277</v>
      </c>
      <c r="C242" s="33">
        <v>18167</v>
      </c>
      <c r="D242" s="33" t="s">
        <v>2830</v>
      </c>
      <c r="E242" s="33">
        <v>4</v>
      </c>
      <c r="F242" s="33">
        <v>0.2</v>
      </c>
    </row>
    <row r="243" spans="1:6" x14ac:dyDescent="0.2">
      <c r="A243" s="33">
        <v>2</v>
      </c>
      <c r="B243" s="33" t="s">
        <v>277</v>
      </c>
      <c r="C243" s="33">
        <v>18164</v>
      </c>
      <c r="D243" s="33" t="s">
        <v>2831</v>
      </c>
      <c r="E243" s="33"/>
      <c r="F243" s="33">
        <v>0.2</v>
      </c>
    </row>
    <row r="244" spans="1:6" x14ac:dyDescent="0.2">
      <c r="A244" s="33">
        <v>2</v>
      </c>
      <c r="B244" s="33" t="s">
        <v>277</v>
      </c>
      <c r="C244" s="33">
        <v>18198</v>
      </c>
      <c r="D244" s="33" t="s">
        <v>2832</v>
      </c>
      <c r="E244" s="33"/>
      <c r="F244" s="33">
        <v>0.2</v>
      </c>
    </row>
    <row r="245" spans="1:6" x14ac:dyDescent="0.2">
      <c r="A245" s="33">
        <v>2</v>
      </c>
      <c r="B245" s="33" t="s">
        <v>277</v>
      </c>
      <c r="C245" s="33">
        <v>18210</v>
      </c>
      <c r="D245" s="33" t="s">
        <v>2833</v>
      </c>
      <c r="E245" s="33">
        <v>3</v>
      </c>
      <c r="F245" s="33">
        <v>0.2</v>
      </c>
    </row>
    <row r="246" spans="1:6" x14ac:dyDescent="0.2">
      <c r="A246" s="33">
        <v>2</v>
      </c>
      <c r="B246" s="33" t="s">
        <v>277</v>
      </c>
      <c r="C246" s="33">
        <v>18178</v>
      </c>
      <c r="D246" s="33" t="s">
        <v>2834</v>
      </c>
      <c r="E246" s="33">
        <v>1</v>
      </c>
      <c r="F246" s="33">
        <v>1</v>
      </c>
    </row>
    <row r="247" spans="1:6" x14ac:dyDescent="0.2">
      <c r="A247" s="33">
        <v>2</v>
      </c>
      <c r="B247" s="33" t="s">
        <v>277</v>
      </c>
      <c r="C247" s="33">
        <v>18170</v>
      </c>
      <c r="D247" s="33" t="s">
        <v>2835</v>
      </c>
      <c r="E247" s="33"/>
      <c r="F247" s="33">
        <v>0.2</v>
      </c>
    </row>
    <row r="248" spans="1:6" x14ac:dyDescent="0.2">
      <c r="A248" s="33">
        <v>2</v>
      </c>
      <c r="B248" s="33" t="s">
        <v>277</v>
      </c>
      <c r="C248" s="33">
        <v>18197</v>
      </c>
      <c r="D248" s="33" t="s">
        <v>2836</v>
      </c>
      <c r="E248" s="33">
        <v>2</v>
      </c>
      <c r="F248" s="33">
        <v>1</v>
      </c>
    </row>
    <row r="249" spans="1:6" x14ac:dyDescent="0.2">
      <c r="A249" s="33">
        <v>2</v>
      </c>
      <c r="B249" s="33" t="s">
        <v>277</v>
      </c>
      <c r="C249" s="33">
        <v>18146</v>
      </c>
      <c r="D249" s="33" t="s">
        <v>2837</v>
      </c>
      <c r="E249" s="33">
        <v>2</v>
      </c>
      <c r="F249" s="33">
        <v>1</v>
      </c>
    </row>
    <row r="250" spans="1:6" x14ac:dyDescent="0.2">
      <c r="A250" s="33">
        <v>2</v>
      </c>
      <c r="B250" s="33" t="s">
        <v>277</v>
      </c>
      <c r="C250" s="33">
        <v>18177</v>
      </c>
      <c r="D250" s="33" t="s">
        <v>2838</v>
      </c>
      <c r="E250" s="33"/>
      <c r="F250" s="33">
        <v>0.2</v>
      </c>
    </row>
    <row r="251" spans="1:6" x14ac:dyDescent="0.2">
      <c r="A251" s="33">
        <v>2</v>
      </c>
      <c r="B251" s="33" t="s">
        <v>277</v>
      </c>
      <c r="C251" s="33">
        <v>18163</v>
      </c>
      <c r="D251" s="33" t="s">
        <v>2839</v>
      </c>
      <c r="E251" s="33"/>
      <c r="F251" s="33">
        <v>0.2</v>
      </c>
    </row>
    <row r="252" spans="1:6" x14ac:dyDescent="0.2">
      <c r="A252" s="33">
        <v>2</v>
      </c>
      <c r="B252" s="33" t="s">
        <v>277</v>
      </c>
      <c r="C252" s="33">
        <v>18181</v>
      </c>
      <c r="D252" s="33" t="s">
        <v>2840</v>
      </c>
      <c r="E252" s="33">
        <v>4</v>
      </c>
      <c r="F252" s="33">
        <v>0.2</v>
      </c>
    </row>
    <row r="253" spans="1:6" x14ac:dyDescent="0.2">
      <c r="A253" s="33">
        <v>2</v>
      </c>
      <c r="B253" s="33" t="s">
        <v>277</v>
      </c>
      <c r="C253" s="33">
        <v>18148</v>
      </c>
      <c r="D253" s="33" t="s">
        <v>2841</v>
      </c>
      <c r="E253" s="33">
        <v>2</v>
      </c>
      <c r="F253" s="33">
        <v>1</v>
      </c>
    </row>
    <row r="254" spans="1:6" x14ac:dyDescent="0.2">
      <c r="A254" s="33">
        <v>2</v>
      </c>
      <c r="B254" s="33" t="s">
        <v>277</v>
      </c>
      <c r="C254" s="33">
        <v>18166</v>
      </c>
      <c r="D254" s="33" t="s">
        <v>2842</v>
      </c>
      <c r="E254" s="33"/>
      <c r="F254" s="33">
        <v>0.2</v>
      </c>
    </row>
    <row r="255" spans="1:6" x14ac:dyDescent="0.2">
      <c r="A255" s="33">
        <v>2</v>
      </c>
      <c r="B255" s="33" t="s">
        <v>277</v>
      </c>
      <c r="C255" s="33">
        <v>18186</v>
      </c>
      <c r="D255" s="33" t="s">
        <v>2843</v>
      </c>
      <c r="E255" s="33">
        <v>4</v>
      </c>
      <c r="F255" s="33">
        <v>0.2</v>
      </c>
    </row>
    <row r="256" spans="1:6" x14ac:dyDescent="0.2">
      <c r="A256" s="33">
        <v>2</v>
      </c>
      <c r="B256" s="33" t="s">
        <v>277</v>
      </c>
      <c r="C256" s="33">
        <v>18199</v>
      </c>
      <c r="D256" s="33" t="s">
        <v>2844</v>
      </c>
      <c r="E256" s="33">
        <v>3</v>
      </c>
      <c r="F256" s="33">
        <v>0.2</v>
      </c>
    </row>
    <row r="257" spans="1:6" x14ac:dyDescent="0.2">
      <c r="A257" s="33">
        <v>2</v>
      </c>
      <c r="B257" s="33" t="s">
        <v>277</v>
      </c>
      <c r="C257" s="33">
        <v>18176</v>
      </c>
      <c r="D257" s="33" t="s">
        <v>2845</v>
      </c>
      <c r="E257" s="33"/>
      <c r="F257" s="33">
        <v>0.2</v>
      </c>
    </row>
    <row r="258" spans="1:6" x14ac:dyDescent="0.2">
      <c r="A258" s="33">
        <v>2</v>
      </c>
      <c r="B258" s="33" t="s">
        <v>277</v>
      </c>
      <c r="C258" s="33">
        <v>18165</v>
      </c>
      <c r="D258" s="33" t="s">
        <v>2846</v>
      </c>
      <c r="E258" s="33">
        <v>4</v>
      </c>
      <c r="F258" s="33">
        <v>0.2</v>
      </c>
    </row>
    <row r="259" spans="1:6" x14ac:dyDescent="0.2">
      <c r="A259" s="33">
        <v>2</v>
      </c>
      <c r="B259" s="33" t="s">
        <v>277</v>
      </c>
      <c r="C259" s="33">
        <v>18160</v>
      </c>
      <c r="D259" s="33" t="s">
        <v>2847</v>
      </c>
      <c r="E259" s="33">
        <v>3</v>
      </c>
      <c r="F259" s="33">
        <v>0.2</v>
      </c>
    </row>
    <row r="260" spans="1:6" x14ac:dyDescent="0.2">
      <c r="A260" s="33">
        <v>2</v>
      </c>
      <c r="B260" s="33" t="s">
        <v>277</v>
      </c>
      <c r="C260" s="33">
        <v>18159</v>
      </c>
      <c r="D260" s="33" t="s">
        <v>2848</v>
      </c>
      <c r="E260" s="33"/>
      <c r="F260" s="33">
        <v>1</v>
      </c>
    </row>
    <row r="261" spans="1:6" x14ac:dyDescent="0.2">
      <c r="A261" s="33">
        <v>2</v>
      </c>
      <c r="B261" s="33" t="s">
        <v>277</v>
      </c>
      <c r="C261" s="33">
        <v>18182</v>
      </c>
      <c r="D261" s="33" t="s">
        <v>2849</v>
      </c>
      <c r="E261" s="33">
        <v>4</v>
      </c>
      <c r="F261" s="33">
        <v>0.2</v>
      </c>
    </row>
    <row r="262" spans="1:6" x14ac:dyDescent="0.2">
      <c r="A262" s="33">
        <v>2</v>
      </c>
      <c r="B262" s="33" t="s">
        <v>277</v>
      </c>
      <c r="C262" s="33">
        <v>18145</v>
      </c>
      <c r="D262" s="33" t="s">
        <v>2850</v>
      </c>
      <c r="E262" s="33">
        <v>2</v>
      </c>
      <c r="F262" s="33">
        <v>0.2</v>
      </c>
    </row>
    <row r="263" spans="1:6" x14ac:dyDescent="0.2">
      <c r="A263" s="33">
        <v>2</v>
      </c>
      <c r="B263" s="33" t="s">
        <v>277</v>
      </c>
      <c r="C263" s="33">
        <v>18187</v>
      </c>
      <c r="D263" s="33" t="s">
        <v>2851</v>
      </c>
      <c r="E263" s="33"/>
      <c r="F263" s="33">
        <v>0.2</v>
      </c>
    </row>
    <row r="264" spans="1:6" x14ac:dyDescent="0.2">
      <c r="A264" s="33">
        <v>2</v>
      </c>
      <c r="B264" s="33" t="s">
        <v>277</v>
      </c>
      <c r="C264" s="33">
        <v>18196</v>
      </c>
      <c r="D264" s="33" t="s">
        <v>2852</v>
      </c>
      <c r="E264" s="33"/>
      <c r="F264" s="33">
        <v>0.2</v>
      </c>
    </row>
    <row r="265" spans="1:6" x14ac:dyDescent="0.2">
      <c r="A265" s="33">
        <v>2</v>
      </c>
      <c r="B265" s="33" t="s">
        <v>277</v>
      </c>
      <c r="C265" s="33">
        <v>18162</v>
      </c>
      <c r="D265" s="33" t="s">
        <v>2853</v>
      </c>
      <c r="E265" s="33"/>
      <c r="F265" s="33">
        <v>0.2</v>
      </c>
    </row>
    <row r="266" spans="1:6" x14ac:dyDescent="0.2">
      <c r="A266" s="33">
        <v>2</v>
      </c>
      <c r="B266" s="33" t="s">
        <v>277</v>
      </c>
      <c r="C266" s="33">
        <v>18168</v>
      </c>
      <c r="D266" s="33" t="s">
        <v>2854</v>
      </c>
      <c r="E266" s="33"/>
      <c r="F266" s="33">
        <v>0.2</v>
      </c>
    </row>
    <row r="267" spans="1:6" x14ac:dyDescent="0.2">
      <c r="A267" s="33">
        <v>2</v>
      </c>
      <c r="B267" s="33" t="s">
        <v>277</v>
      </c>
      <c r="C267" s="33">
        <v>18161</v>
      </c>
      <c r="D267" s="33" t="s">
        <v>2855</v>
      </c>
      <c r="E267" s="33">
        <v>1</v>
      </c>
      <c r="F267" s="33">
        <v>1</v>
      </c>
    </row>
    <row r="268" spans="1:6" x14ac:dyDescent="0.2">
      <c r="A268" s="33">
        <v>2</v>
      </c>
      <c r="B268" s="33" t="s">
        <v>277</v>
      </c>
      <c r="C268" s="33">
        <v>18105</v>
      </c>
      <c r="D268" s="33" t="s">
        <v>2856</v>
      </c>
      <c r="E268" s="33"/>
      <c r="F268" s="33">
        <v>0.2</v>
      </c>
    </row>
    <row r="269" spans="1:6" x14ac:dyDescent="0.2">
      <c r="A269" s="33">
        <v>2</v>
      </c>
      <c r="B269" s="33" t="s">
        <v>277</v>
      </c>
      <c r="C269" s="33">
        <v>18521</v>
      </c>
      <c r="D269" s="33" t="s">
        <v>2857</v>
      </c>
      <c r="E269" s="33">
        <v>2</v>
      </c>
      <c r="F269" s="33">
        <v>0.2</v>
      </c>
    </row>
    <row r="270" spans="1:6" x14ac:dyDescent="0.2">
      <c r="A270" s="33">
        <v>2</v>
      </c>
      <c r="B270" s="33" t="s">
        <v>277</v>
      </c>
      <c r="C270" s="33">
        <v>18515</v>
      </c>
      <c r="D270" s="33" t="s">
        <v>2858</v>
      </c>
      <c r="E270" s="33">
        <v>2</v>
      </c>
      <c r="F270" s="33">
        <v>1</v>
      </c>
    </row>
    <row r="271" spans="1:6" x14ac:dyDescent="0.2">
      <c r="A271" s="33">
        <v>2</v>
      </c>
      <c r="B271" s="33" t="s">
        <v>277</v>
      </c>
      <c r="C271" s="33">
        <v>18004</v>
      </c>
      <c r="D271" s="33" t="s">
        <v>2859</v>
      </c>
      <c r="E271" s="33"/>
      <c r="F271" s="33">
        <v>0.2</v>
      </c>
    </row>
    <row r="272" spans="1:6" x14ac:dyDescent="0.2">
      <c r="A272" s="33">
        <v>2</v>
      </c>
      <c r="B272" s="33" t="s">
        <v>277</v>
      </c>
      <c r="C272" s="33">
        <v>18113</v>
      </c>
      <c r="D272" s="33" t="s">
        <v>2860</v>
      </c>
      <c r="E272" s="33">
        <v>3</v>
      </c>
      <c r="F272" s="33">
        <v>0.2</v>
      </c>
    </row>
    <row r="273" spans="1:6" x14ac:dyDescent="0.2">
      <c r="A273" s="33">
        <v>2</v>
      </c>
      <c r="B273" s="33" t="s">
        <v>277</v>
      </c>
      <c r="C273" s="33">
        <v>18089</v>
      </c>
      <c r="D273" s="33" t="s">
        <v>2861</v>
      </c>
      <c r="E273" s="33"/>
      <c r="F273" s="33">
        <v>0.2</v>
      </c>
    </row>
    <row r="274" spans="1:6" x14ac:dyDescent="0.2">
      <c r="A274" s="33">
        <v>2</v>
      </c>
      <c r="B274" s="33" t="s">
        <v>277</v>
      </c>
      <c r="C274" s="33">
        <v>18097</v>
      </c>
      <c r="D274" s="33" t="s">
        <v>2862</v>
      </c>
      <c r="E274" s="33">
        <v>3</v>
      </c>
      <c r="F274" s="33">
        <v>0.2</v>
      </c>
    </row>
    <row r="275" spans="1:6" x14ac:dyDescent="0.2">
      <c r="A275" s="33">
        <v>2</v>
      </c>
      <c r="B275" s="33" t="s">
        <v>277</v>
      </c>
      <c r="C275" s="33">
        <v>18096</v>
      </c>
      <c r="D275" s="33" t="s">
        <v>2863</v>
      </c>
      <c r="E275" s="33">
        <v>3</v>
      </c>
      <c r="F275" s="33">
        <v>0.2</v>
      </c>
    </row>
    <row r="276" spans="1:6" x14ac:dyDescent="0.2">
      <c r="A276" s="33">
        <v>2</v>
      </c>
      <c r="B276" s="33" t="s">
        <v>277</v>
      </c>
      <c r="C276" s="33">
        <v>18104</v>
      </c>
      <c r="D276" s="33" t="s">
        <v>2864</v>
      </c>
      <c r="E276" s="33">
        <v>2</v>
      </c>
      <c r="F276" s="33">
        <v>0.2</v>
      </c>
    </row>
    <row r="277" spans="1:6" x14ac:dyDescent="0.2">
      <c r="A277" s="33">
        <v>2</v>
      </c>
      <c r="B277" s="33" t="s">
        <v>277</v>
      </c>
      <c r="C277" s="33">
        <v>18090</v>
      </c>
      <c r="D277" s="33" t="s">
        <v>2865</v>
      </c>
      <c r="E277" s="33">
        <v>2</v>
      </c>
      <c r="F277" s="33">
        <v>0.2</v>
      </c>
    </row>
    <row r="278" spans="1:6" x14ac:dyDescent="0.2">
      <c r="A278" s="33">
        <v>2</v>
      </c>
      <c r="B278" s="33" t="s">
        <v>277</v>
      </c>
      <c r="C278" s="33">
        <v>18095</v>
      </c>
      <c r="D278" s="33" t="s">
        <v>2866</v>
      </c>
      <c r="E278" s="33">
        <v>3</v>
      </c>
      <c r="F278" s="33">
        <v>0.2</v>
      </c>
    </row>
    <row r="279" spans="1:6" x14ac:dyDescent="0.2">
      <c r="A279" s="33">
        <v>2</v>
      </c>
      <c r="B279" s="33" t="s">
        <v>277</v>
      </c>
      <c r="C279" s="33">
        <v>18273</v>
      </c>
      <c r="D279" s="33" t="s">
        <v>2867</v>
      </c>
      <c r="E279" s="33">
        <v>4</v>
      </c>
      <c r="F279" s="33">
        <v>0.2</v>
      </c>
    </row>
    <row r="280" spans="1:6" x14ac:dyDescent="0.2">
      <c r="A280" s="33">
        <v>2</v>
      </c>
      <c r="B280" s="33" t="s">
        <v>277</v>
      </c>
      <c r="C280" s="33">
        <v>18061</v>
      </c>
      <c r="D280" s="33" t="s">
        <v>2661</v>
      </c>
      <c r="E280" s="33">
        <v>1</v>
      </c>
      <c r="F280" s="33">
        <v>0.2</v>
      </c>
    </row>
    <row r="281" spans="1:6" x14ac:dyDescent="0.2">
      <c r="A281" s="33">
        <v>2</v>
      </c>
      <c r="B281" s="33" t="s">
        <v>277</v>
      </c>
      <c r="C281" s="33">
        <v>18063</v>
      </c>
      <c r="D281" s="33" t="s">
        <v>2662</v>
      </c>
      <c r="E281" s="33"/>
      <c r="F281" s="33">
        <v>0.2</v>
      </c>
    </row>
    <row r="282" spans="1:6" x14ac:dyDescent="0.2">
      <c r="A282" s="33">
        <v>2</v>
      </c>
      <c r="B282" s="33" t="s">
        <v>277</v>
      </c>
      <c r="C282" s="33">
        <v>18056</v>
      </c>
      <c r="D282" s="33" t="s">
        <v>2868</v>
      </c>
      <c r="E282" s="33"/>
      <c r="F282" s="33">
        <v>0.2</v>
      </c>
    </row>
    <row r="283" spans="1:6" x14ac:dyDescent="0.2">
      <c r="A283" s="33">
        <v>2</v>
      </c>
      <c r="B283" s="33" t="s">
        <v>277</v>
      </c>
      <c r="C283" s="33">
        <v>18064</v>
      </c>
      <c r="D283" s="33" t="s">
        <v>2663</v>
      </c>
      <c r="E283" s="33"/>
      <c r="F283" s="33">
        <v>0.2</v>
      </c>
    </row>
    <row r="284" spans="1:6" x14ac:dyDescent="0.2">
      <c r="A284" s="33">
        <v>2</v>
      </c>
      <c r="B284" s="33" t="s">
        <v>277</v>
      </c>
      <c r="C284" s="33">
        <v>18053</v>
      </c>
      <c r="D284" s="33" t="s">
        <v>2869</v>
      </c>
      <c r="E284" s="33">
        <v>2</v>
      </c>
      <c r="F284" s="33">
        <v>1</v>
      </c>
    </row>
    <row r="285" spans="1:6" x14ac:dyDescent="0.2">
      <c r="A285" s="33">
        <v>2</v>
      </c>
      <c r="B285" s="33" t="s">
        <v>277</v>
      </c>
      <c r="C285" s="33">
        <v>18055</v>
      </c>
      <c r="D285" s="33" t="s">
        <v>2870</v>
      </c>
      <c r="E285" s="33"/>
      <c r="F285" s="33">
        <v>0.2</v>
      </c>
    </row>
    <row r="286" spans="1:6" x14ac:dyDescent="0.2">
      <c r="A286" s="33">
        <v>2</v>
      </c>
      <c r="B286" s="33" t="s">
        <v>277</v>
      </c>
      <c r="C286" s="33">
        <v>18054</v>
      </c>
      <c r="D286" s="33" t="s">
        <v>2871</v>
      </c>
      <c r="E286" s="33">
        <v>4</v>
      </c>
      <c r="F286" s="33">
        <v>0.2</v>
      </c>
    </row>
    <row r="287" spans="1:6" x14ac:dyDescent="0.2">
      <c r="A287" s="33">
        <v>2</v>
      </c>
      <c r="B287" s="33" t="s">
        <v>277</v>
      </c>
      <c r="C287" s="33">
        <v>18078</v>
      </c>
      <c r="D287" s="33" t="s">
        <v>2872</v>
      </c>
      <c r="E287" s="33">
        <v>3</v>
      </c>
      <c r="F287" s="33">
        <v>1</v>
      </c>
    </row>
    <row r="288" spans="1:6" x14ac:dyDescent="0.2">
      <c r="A288" s="33">
        <v>2</v>
      </c>
      <c r="B288" s="33" t="s">
        <v>277</v>
      </c>
      <c r="C288" s="33">
        <v>18107</v>
      </c>
      <c r="D288" s="33" t="s">
        <v>2873</v>
      </c>
      <c r="E288" s="33"/>
      <c r="F288" s="33">
        <v>0.2</v>
      </c>
    </row>
    <row r="289" spans="1:6" x14ac:dyDescent="0.2">
      <c r="A289" s="33">
        <v>2</v>
      </c>
      <c r="B289" s="33" t="s">
        <v>277</v>
      </c>
      <c r="C289" s="33">
        <v>18468</v>
      </c>
      <c r="D289" s="33" t="s">
        <v>2874</v>
      </c>
      <c r="E289" s="33">
        <v>3</v>
      </c>
      <c r="F289" s="33">
        <v>0.2</v>
      </c>
    </row>
    <row r="290" spans="1:6" x14ac:dyDescent="0.2">
      <c r="A290" s="33">
        <v>2</v>
      </c>
      <c r="B290" s="33" t="s">
        <v>277</v>
      </c>
      <c r="C290" s="33">
        <v>18467</v>
      </c>
      <c r="D290" s="33" t="s">
        <v>2875</v>
      </c>
      <c r="E290" s="33"/>
      <c r="F290" s="33">
        <v>0.2</v>
      </c>
    </row>
    <row r="291" spans="1:6" x14ac:dyDescent="0.2">
      <c r="A291" s="33">
        <v>2</v>
      </c>
      <c r="B291" s="33" t="s">
        <v>277</v>
      </c>
      <c r="C291" s="33">
        <v>18386</v>
      </c>
      <c r="D291" s="33" t="s">
        <v>2876</v>
      </c>
      <c r="E291" s="33">
        <v>4</v>
      </c>
      <c r="F291" s="33">
        <v>0.2</v>
      </c>
    </row>
    <row r="292" spans="1:6" x14ac:dyDescent="0.2">
      <c r="A292" s="33">
        <v>2</v>
      </c>
      <c r="B292" s="33" t="s">
        <v>277</v>
      </c>
      <c r="C292" s="33">
        <v>18397</v>
      </c>
      <c r="D292" s="33" t="s">
        <v>2664</v>
      </c>
      <c r="E292" s="33">
        <v>4</v>
      </c>
      <c r="F292" s="33">
        <v>0.2</v>
      </c>
    </row>
    <row r="293" spans="1:6" x14ac:dyDescent="0.2">
      <c r="A293" s="33">
        <v>2</v>
      </c>
      <c r="B293" s="33" t="s">
        <v>277</v>
      </c>
      <c r="C293" s="33">
        <v>18211</v>
      </c>
      <c r="D293" s="33" t="s">
        <v>2877</v>
      </c>
      <c r="E293" s="33"/>
      <c r="F293" s="33">
        <v>0.2</v>
      </c>
    </row>
    <row r="294" spans="1:6" x14ac:dyDescent="0.2">
      <c r="A294" s="33">
        <v>2</v>
      </c>
      <c r="B294" s="33" t="s">
        <v>277</v>
      </c>
      <c r="C294" s="33">
        <v>18207</v>
      </c>
      <c r="D294" s="33" t="s">
        <v>2878</v>
      </c>
      <c r="E294" s="33"/>
      <c r="F294" s="33">
        <v>0.2</v>
      </c>
    </row>
    <row r="295" spans="1:6" x14ac:dyDescent="0.2">
      <c r="A295" s="33">
        <v>2</v>
      </c>
      <c r="B295" s="33" t="s">
        <v>277</v>
      </c>
      <c r="C295" s="33">
        <v>18108</v>
      </c>
      <c r="D295" s="33" t="s">
        <v>2879</v>
      </c>
      <c r="E295" s="33"/>
      <c r="F295" s="33">
        <v>0.2</v>
      </c>
    </row>
    <row r="296" spans="1:6" x14ac:dyDescent="0.2">
      <c r="A296" s="33">
        <v>2</v>
      </c>
      <c r="B296" s="33" t="s">
        <v>221</v>
      </c>
      <c r="C296" s="33">
        <v>14502</v>
      </c>
      <c r="D296" s="33" t="s">
        <v>220</v>
      </c>
      <c r="E296" s="33">
        <v>2</v>
      </c>
      <c r="F296" s="33">
        <v>1</v>
      </c>
    </row>
    <row r="297" spans="1:6" x14ac:dyDescent="0.2">
      <c r="A297" s="33">
        <v>2</v>
      </c>
      <c r="B297" s="33" t="s">
        <v>221</v>
      </c>
      <c r="C297" s="33">
        <v>14503</v>
      </c>
      <c r="D297" s="33" t="s">
        <v>2880</v>
      </c>
      <c r="E297" s="33">
        <v>2</v>
      </c>
      <c r="F297" s="33">
        <v>1</v>
      </c>
    </row>
    <row r="298" spans="1:6" x14ac:dyDescent="0.2">
      <c r="A298" s="33">
        <v>2</v>
      </c>
      <c r="B298" s="33" t="s">
        <v>1948</v>
      </c>
      <c r="C298" s="33">
        <v>17001</v>
      </c>
      <c r="D298" s="33" t="s">
        <v>2881</v>
      </c>
      <c r="E298" s="33">
        <v>1</v>
      </c>
      <c r="F298" s="33">
        <v>1</v>
      </c>
    </row>
    <row r="299" spans="1:6" x14ac:dyDescent="0.2">
      <c r="A299" s="33">
        <v>2</v>
      </c>
      <c r="B299" s="33" t="s">
        <v>1948</v>
      </c>
      <c r="C299" s="33">
        <v>17002</v>
      </c>
      <c r="D299" s="33" t="s">
        <v>2882</v>
      </c>
      <c r="E299" s="33">
        <v>1</v>
      </c>
      <c r="F299" s="33">
        <v>1</v>
      </c>
    </row>
    <row r="300" spans="1:6" x14ac:dyDescent="0.2">
      <c r="A300" s="33">
        <v>2</v>
      </c>
      <c r="B300" s="33" t="s">
        <v>1948</v>
      </c>
      <c r="C300" s="33">
        <v>17008</v>
      </c>
      <c r="D300" s="33" t="s">
        <v>2883</v>
      </c>
      <c r="E300" s="33">
        <v>4</v>
      </c>
      <c r="F300" s="33">
        <v>0.2</v>
      </c>
    </row>
    <row r="301" spans="1:6" x14ac:dyDescent="0.2">
      <c r="A301" s="33">
        <v>2</v>
      </c>
      <c r="B301" s="33" t="s">
        <v>1948</v>
      </c>
      <c r="C301" s="33">
        <v>17016</v>
      </c>
      <c r="D301" s="33" t="s">
        <v>2884</v>
      </c>
      <c r="E301" s="33">
        <v>4</v>
      </c>
      <c r="F301" s="33">
        <v>0.2</v>
      </c>
    </row>
    <row r="302" spans="1:6" x14ac:dyDescent="0.2">
      <c r="A302" s="33">
        <v>2</v>
      </c>
      <c r="B302" s="33" t="s">
        <v>1948</v>
      </c>
      <c r="C302" s="33">
        <v>17021</v>
      </c>
      <c r="D302" s="33" t="s">
        <v>2885</v>
      </c>
      <c r="E302" s="33">
        <v>1</v>
      </c>
      <c r="F302" s="33">
        <v>0.2</v>
      </c>
    </row>
    <row r="303" spans="1:6" x14ac:dyDescent="0.2">
      <c r="A303" s="33">
        <v>2</v>
      </c>
      <c r="B303" s="33" t="s">
        <v>1948</v>
      </c>
      <c r="C303" s="33">
        <v>17022</v>
      </c>
      <c r="D303" s="33" t="s">
        <v>2886</v>
      </c>
      <c r="E303" s="33">
        <v>3</v>
      </c>
      <c r="F303" s="33">
        <v>0.2</v>
      </c>
    </row>
    <row r="304" spans="1:6" x14ac:dyDescent="0.2">
      <c r="A304" s="33">
        <v>2</v>
      </c>
      <c r="B304" s="33" t="s">
        <v>1948</v>
      </c>
      <c r="C304" s="33">
        <v>17028</v>
      </c>
      <c r="D304" s="33" t="s">
        <v>2887</v>
      </c>
      <c r="E304" s="33">
        <v>3</v>
      </c>
      <c r="F304" s="33">
        <v>0.2</v>
      </c>
    </row>
    <row r="305" spans="1:6" x14ac:dyDescent="0.2">
      <c r="A305" s="33">
        <v>2</v>
      </c>
      <c r="B305" s="33" t="s">
        <v>1948</v>
      </c>
      <c r="C305" s="33">
        <v>17029</v>
      </c>
      <c r="D305" s="33" t="s">
        <v>2888</v>
      </c>
      <c r="E305" s="33">
        <v>4</v>
      </c>
      <c r="F305" s="33">
        <v>0.2</v>
      </c>
    </row>
    <row r="306" spans="1:6" x14ac:dyDescent="0.2">
      <c r="A306" s="33">
        <v>2</v>
      </c>
      <c r="B306" s="33" t="s">
        <v>1948</v>
      </c>
      <c r="C306" s="33">
        <v>17032</v>
      </c>
      <c r="D306" s="33" t="s">
        <v>2889</v>
      </c>
      <c r="E306" s="33">
        <v>2</v>
      </c>
      <c r="F306" s="33">
        <v>1</v>
      </c>
    </row>
    <row r="307" spans="1:6" x14ac:dyDescent="0.2">
      <c r="A307" s="33">
        <v>2</v>
      </c>
      <c r="B307" s="33" t="s">
        <v>1948</v>
      </c>
      <c r="C307" s="33">
        <v>17034</v>
      </c>
      <c r="D307" s="33" t="s">
        <v>2890</v>
      </c>
      <c r="E307" s="33"/>
      <c r="F307" s="33">
        <v>0.2</v>
      </c>
    </row>
    <row r="308" spans="1:6" x14ac:dyDescent="0.2">
      <c r="A308" s="33">
        <v>2</v>
      </c>
      <c r="B308" s="33" t="s">
        <v>1948</v>
      </c>
      <c r="C308" s="33">
        <v>17039</v>
      </c>
      <c r="D308" s="33" t="s">
        <v>1949</v>
      </c>
      <c r="E308" s="33"/>
      <c r="F308" s="33">
        <v>0.2</v>
      </c>
    </row>
    <row r="309" spans="1:6" x14ac:dyDescent="0.2">
      <c r="A309" s="33">
        <v>2</v>
      </c>
      <c r="B309" s="33" t="s">
        <v>1948</v>
      </c>
      <c r="C309" s="33">
        <v>17040</v>
      </c>
      <c r="D309" s="33" t="s">
        <v>2891</v>
      </c>
      <c r="E309" s="33"/>
      <c r="F309" s="33">
        <v>0.2</v>
      </c>
    </row>
    <row r="310" spans="1:6" x14ac:dyDescent="0.2">
      <c r="A310" s="33">
        <v>2</v>
      </c>
      <c r="B310" s="33" t="s">
        <v>1948</v>
      </c>
      <c r="C310" s="33">
        <v>17049</v>
      </c>
      <c r="D310" s="33" t="s">
        <v>2892</v>
      </c>
      <c r="E310" s="33">
        <v>4</v>
      </c>
      <c r="F310" s="33">
        <v>0.2</v>
      </c>
    </row>
    <row r="311" spans="1:6" x14ac:dyDescent="0.2">
      <c r="A311" s="33">
        <v>2</v>
      </c>
      <c r="B311" s="33" t="s">
        <v>1948</v>
      </c>
      <c r="C311" s="33">
        <v>17088</v>
      </c>
      <c r="D311" s="33" t="s">
        <v>2893</v>
      </c>
      <c r="E311" s="33">
        <v>4</v>
      </c>
      <c r="F311" s="33">
        <v>0.2</v>
      </c>
    </row>
    <row r="312" spans="1:6" x14ac:dyDescent="0.2">
      <c r="A312" s="33">
        <v>2</v>
      </c>
      <c r="B312" s="33" t="s">
        <v>1948</v>
      </c>
      <c r="C312" s="33">
        <v>17087</v>
      </c>
      <c r="D312" s="33" t="s">
        <v>2666</v>
      </c>
      <c r="E312" s="33">
        <v>1</v>
      </c>
      <c r="F312" s="33">
        <v>1</v>
      </c>
    </row>
    <row r="313" spans="1:6" x14ac:dyDescent="0.2">
      <c r="A313" s="33">
        <v>2</v>
      </c>
      <c r="B313" s="33" t="s">
        <v>1948</v>
      </c>
      <c r="C313" s="33">
        <v>17089</v>
      </c>
      <c r="D313" s="33" t="s">
        <v>2667</v>
      </c>
      <c r="E313" s="33">
        <v>1</v>
      </c>
      <c r="F313" s="33">
        <v>1</v>
      </c>
    </row>
    <row r="314" spans="1:6" x14ac:dyDescent="0.2">
      <c r="A314" s="33">
        <v>2</v>
      </c>
      <c r="B314" s="33" t="s">
        <v>1948</v>
      </c>
      <c r="C314" s="33">
        <v>17010</v>
      </c>
      <c r="D314" s="33" t="s">
        <v>2894</v>
      </c>
      <c r="E314" s="33">
        <v>1</v>
      </c>
      <c r="F314" s="33">
        <v>1</v>
      </c>
    </row>
    <row r="315" spans="1:6" x14ac:dyDescent="0.2">
      <c r="A315" s="33">
        <v>2</v>
      </c>
      <c r="B315" s="33" t="s">
        <v>1948</v>
      </c>
      <c r="C315" s="33">
        <v>17057</v>
      </c>
      <c r="D315" s="33" t="s">
        <v>2895</v>
      </c>
      <c r="E315" s="33">
        <v>1</v>
      </c>
      <c r="F315" s="33">
        <v>1</v>
      </c>
    </row>
    <row r="316" spans="1:6" x14ac:dyDescent="0.2">
      <c r="A316" s="33">
        <v>2</v>
      </c>
      <c r="B316" s="33" t="s">
        <v>1948</v>
      </c>
      <c r="C316" s="33">
        <v>17063</v>
      </c>
      <c r="D316" s="33" t="s">
        <v>2896</v>
      </c>
      <c r="E316" s="33">
        <v>3</v>
      </c>
      <c r="F316" s="33">
        <v>0.2</v>
      </c>
    </row>
    <row r="317" spans="1:6" x14ac:dyDescent="0.2">
      <c r="A317" s="33">
        <v>2</v>
      </c>
      <c r="B317" s="33" t="s">
        <v>1948</v>
      </c>
      <c r="C317" s="33">
        <v>17064</v>
      </c>
      <c r="D317" s="33" t="s">
        <v>2897</v>
      </c>
      <c r="E317" s="33"/>
      <c r="F317" s="33">
        <v>0.2</v>
      </c>
    </row>
    <row r="318" spans="1:6" x14ac:dyDescent="0.2">
      <c r="A318" s="33">
        <v>2</v>
      </c>
      <c r="B318" s="33" t="s">
        <v>1948</v>
      </c>
      <c r="C318" s="33">
        <v>17065</v>
      </c>
      <c r="D318" s="33" t="s">
        <v>2898</v>
      </c>
      <c r="E318" s="33">
        <v>4</v>
      </c>
      <c r="F318" s="33">
        <v>0.2</v>
      </c>
    </row>
    <row r="319" spans="1:6" x14ac:dyDescent="0.2">
      <c r="A319" s="33">
        <v>2</v>
      </c>
      <c r="B319" s="33" t="s">
        <v>1948</v>
      </c>
      <c r="C319" s="33">
        <v>17066</v>
      </c>
      <c r="D319" s="33" t="s">
        <v>2899</v>
      </c>
      <c r="E319" s="33"/>
      <c r="F319" s="33">
        <v>0.2</v>
      </c>
    </row>
    <row r="320" spans="1:6" x14ac:dyDescent="0.2">
      <c r="A320" s="33">
        <v>2</v>
      </c>
      <c r="B320" s="33" t="s">
        <v>1948</v>
      </c>
      <c r="C320" s="33">
        <v>17067</v>
      </c>
      <c r="D320" s="33" t="s">
        <v>2900</v>
      </c>
      <c r="E320" s="33">
        <v>3</v>
      </c>
      <c r="F320" s="33">
        <v>0.2</v>
      </c>
    </row>
    <row r="321" spans="1:6" x14ac:dyDescent="0.2">
      <c r="A321" s="33">
        <v>2</v>
      </c>
      <c r="B321" s="33" t="s">
        <v>1948</v>
      </c>
      <c r="C321" s="33">
        <v>17068</v>
      </c>
      <c r="D321" s="33" t="s">
        <v>2901</v>
      </c>
      <c r="E321" s="33"/>
      <c r="F321" s="33">
        <v>0.2</v>
      </c>
    </row>
    <row r="322" spans="1:6" x14ac:dyDescent="0.2">
      <c r="A322" s="33">
        <v>2</v>
      </c>
      <c r="B322" s="33" t="s">
        <v>1948</v>
      </c>
      <c r="C322" s="33">
        <v>17069</v>
      </c>
      <c r="D322" s="33" t="s">
        <v>2902</v>
      </c>
      <c r="E322" s="33">
        <v>4</v>
      </c>
      <c r="F322" s="33">
        <v>0.2</v>
      </c>
    </row>
    <row r="323" spans="1:6" x14ac:dyDescent="0.2">
      <c r="A323" s="33">
        <v>2</v>
      </c>
      <c r="B323" s="33" t="s">
        <v>1948</v>
      </c>
      <c r="C323" s="33">
        <v>17071</v>
      </c>
      <c r="D323" s="33" t="s">
        <v>2903</v>
      </c>
      <c r="E323" s="33">
        <v>1</v>
      </c>
      <c r="F323" s="33">
        <v>1</v>
      </c>
    </row>
    <row r="324" spans="1:6" x14ac:dyDescent="0.2">
      <c r="A324" s="33">
        <v>2</v>
      </c>
      <c r="B324" s="33" t="s">
        <v>1948</v>
      </c>
      <c r="C324" s="33">
        <v>17072</v>
      </c>
      <c r="D324" s="33" t="s">
        <v>2904</v>
      </c>
      <c r="E324" s="33"/>
      <c r="F324" s="33">
        <v>0.2</v>
      </c>
    </row>
    <row r="325" spans="1:6" x14ac:dyDescent="0.2">
      <c r="A325" s="33">
        <v>2</v>
      </c>
      <c r="B325" s="33" t="s">
        <v>1948</v>
      </c>
      <c r="C325" s="33">
        <v>17073</v>
      </c>
      <c r="D325" s="33" t="s">
        <v>2905</v>
      </c>
      <c r="E325" s="33">
        <v>3</v>
      </c>
      <c r="F325" s="33">
        <v>0.2</v>
      </c>
    </row>
    <row r="326" spans="1:6" x14ac:dyDescent="0.2">
      <c r="A326" s="33">
        <v>2</v>
      </c>
      <c r="B326" s="33" t="s">
        <v>1948</v>
      </c>
      <c r="C326" s="33">
        <v>17076</v>
      </c>
      <c r="D326" s="33" t="s">
        <v>1950</v>
      </c>
      <c r="E326" s="33">
        <v>2</v>
      </c>
      <c r="F326" s="33">
        <v>1</v>
      </c>
    </row>
    <row r="327" spans="1:6" x14ac:dyDescent="0.2">
      <c r="A327" s="33">
        <v>2</v>
      </c>
      <c r="B327" s="33" t="s">
        <v>1948</v>
      </c>
      <c r="C327" s="33">
        <v>17078</v>
      </c>
      <c r="D327" s="33" t="s">
        <v>2906</v>
      </c>
      <c r="E327" s="33">
        <v>3</v>
      </c>
      <c r="F327" s="33">
        <v>0.2</v>
      </c>
    </row>
    <row r="328" spans="1:6" x14ac:dyDescent="0.2">
      <c r="A328" s="33">
        <v>2</v>
      </c>
      <c r="B328" s="33" t="s">
        <v>1948</v>
      </c>
      <c r="C328" s="33">
        <v>17081</v>
      </c>
      <c r="D328" s="33" t="s">
        <v>2907</v>
      </c>
      <c r="E328" s="33"/>
      <c r="F328" s="33">
        <v>0.2</v>
      </c>
    </row>
    <row r="329" spans="1:6" x14ac:dyDescent="0.2">
      <c r="A329" s="33">
        <v>2</v>
      </c>
      <c r="B329" s="33" t="s">
        <v>1948</v>
      </c>
      <c r="C329" s="33">
        <v>17082</v>
      </c>
      <c r="D329" s="33" t="s">
        <v>2908</v>
      </c>
      <c r="E329" s="33"/>
      <c r="F329" s="33">
        <v>0.2</v>
      </c>
    </row>
    <row r="330" spans="1:6" x14ac:dyDescent="0.2">
      <c r="A330" s="33">
        <v>2</v>
      </c>
      <c r="B330" s="33" t="s">
        <v>1948</v>
      </c>
      <c r="C330" s="33">
        <v>17085</v>
      </c>
      <c r="D330" s="33" t="s">
        <v>2909</v>
      </c>
      <c r="E330" s="33">
        <v>4</v>
      </c>
      <c r="F330" s="33">
        <v>0.2</v>
      </c>
    </row>
    <row r="331" spans="1:6" x14ac:dyDescent="0.2">
      <c r="A331" s="33">
        <v>2</v>
      </c>
      <c r="B331" s="33" t="s">
        <v>894</v>
      </c>
      <c r="C331" s="33">
        <v>247</v>
      </c>
      <c r="D331" s="33" t="s">
        <v>2910</v>
      </c>
      <c r="E331" s="33">
        <v>4</v>
      </c>
      <c r="F331" s="33">
        <v>0.2</v>
      </c>
    </row>
    <row r="332" spans="1:6" x14ac:dyDescent="0.2">
      <c r="A332" s="33">
        <v>2</v>
      </c>
      <c r="B332" s="33" t="s">
        <v>894</v>
      </c>
      <c r="C332" s="33">
        <v>320</v>
      </c>
      <c r="D332" s="33" t="s">
        <v>2911</v>
      </c>
      <c r="E332" s="33"/>
      <c r="F332" s="33">
        <v>0.2</v>
      </c>
    </row>
    <row r="333" spans="1:6" x14ac:dyDescent="0.2">
      <c r="A333" s="33">
        <v>2</v>
      </c>
      <c r="B333" s="33" t="s">
        <v>894</v>
      </c>
      <c r="C333" s="33">
        <v>614</v>
      </c>
      <c r="D333" s="33" t="s">
        <v>2912</v>
      </c>
      <c r="E333" s="33">
        <v>3</v>
      </c>
      <c r="F333" s="33">
        <v>1</v>
      </c>
    </row>
    <row r="334" spans="1:6" x14ac:dyDescent="0.2">
      <c r="A334" s="33">
        <v>2</v>
      </c>
      <c r="B334" s="33" t="s">
        <v>894</v>
      </c>
      <c r="C334" s="33">
        <v>1786</v>
      </c>
      <c r="D334" s="33" t="s">
        <v>2913</v>
      </c>
      <c r="E334" s="33"/>
      <c r="F334" s="33">
        <v>0.2</v>
      </c>
    </row>
    <row r="335" spans="1:6" x14ac:dyDescent="0.2">
      <c r="A335" s="33">
        <v>2</v>
      </c>
      <c r="B335" s="33" t="s">
        <v>894</v>
      </c>
      <c r="C335" s="33">
        <v>7660</v>
      </c>
      <c r="D335" s="33" t="s">
        <v>2669</v>
      </c>
      <c r="E335" s="33"/>
      <c r="F335" s="33">
        <v>0.2</v>
      </c>
    </row>
    <row r="336" spans="1:6" x14ac:dyDescent="0.2">
      <c r="A336" s="33">
        <v>2</v>
      </c>
      <c r="B336" s="33" t="s">
        <v>894</v>
      </c>
      <c r="C336" s="33">
        <v>12076</v>
      </c>
      <c r="D336" s="33" t="s">
        <v>2914</v>
      </c>
      <c r="E336" s="33"/>
      <c r="F336" s="33">
        <v>0.2</v>
      </c>
    </row>
    <row r="337" spans="1:6" x14ac:dyDescent="0.2">
      <c r="A337" s="33">
        <v>2</v>
      </c>
      <c r="B337" s="33" t="s">
        <v>894</v>
      </c>
      <c r="C337" s="33">
        <v>12080</v>
      </c>
      <c r="D337" s="33" t="s">
        <v>2915</v>
      </c>
      <c r="E337" s="33"/>
      <c r="F337" s="33">
        <v>0.2</v>
      </c>
    </row>
    <row r="338" spans="1:6" x14ac:dyDescent="0.2">
      <c r="A338" s="33">
        <v>2</v>
      </c>
      <c r="B338" s="33" t="s">
        <v>894</v>
      </c>
      <c r="C338" s="33">
        <v>4879</v>
      </c>
      <c r="D338" s="33" t="s">
        <v>2916</v>
      </c>
      <c r="E338" s="33">
        <v>4</v>
      </c>
      <c r="F338" s="33">
        <v>0.2</v>
      </c>
    </row>
    <row r="339" spans="1:6" x14ac:dyDescent="0.2">
      <c r="A339" s="33">
        <v>2</v>
      </c>
      <c r="B339" s="33" t="s">
        <v>894</v>
      </c>
      <c r="C339" s="33">
        <v>5091</v>
      </c>
      <c r="D339" s="33" t="s">
        <v>2917</v>
      </c>
      <c r="E339" s="33">
        <v>4</v>
      </c>
      <c r="F339" s="33">
        <v>0.2</v>
      </c>
    </row>
    <row r="340" spans="1:6" x14ac:dyDescent="0.2">
      <c r="A340" s="33">
        <v>2</v>
      </c>
      <c r="B340" s="33" t="s">
        <v>894</v>
      </c>
      <c r="C340" s="33">
        <v>5092</v>
      </c>
      <c r="D340" s="33" t="s">
        <v>2023</v>
      </c>
      <c r="E340" s="33"/>
      <c r="F340" s="33">
        <v>0.2</v>
      </c>
    </row>
    <row r="341" spans="1:6" x14ac:dyDescent="0.2">
      <c r="A341" s="33">
        <v>2</v>
      </c>
      <c r="B341" s="33" t="s">
        <v>894</v>
      </c>
      <c r="C341" s="33">
        <v>5098</v>
      </c>
      <c r="D341" s="33" t="s">
        <v>2918</v>
      </c>
      <c r="E341" s="33"/>
      <c r="F341" s="33">
        <v>0.2</v>
      </c>
    </row>
    <row r="342" spans="1:6" x14ac:dyDescent="0.2">
      <c r="A342" s="33">
        <v>2</v>
      </c>
      <c r="B342" s="33" t="s">
        <v>894</v>
      </c>
      <c r="C342" s="33">
        <v>21640</v>
      </c>
      <c r="D342" s="33" t="s">
        <v>2028</v>
      </c>
      <c r="E342" s="33"/>
      <c r="F342" s="33">
        <v>0.2</v>
      </c>
    </row>
    <row r="343" spans="1:6" x14ac:dyDescent="0.2">
      <c r="A343" s="33">
        <v>2</v>
      </c>
      <c r="B343" s="33" t="s">
        <v>894</v>
      </c>
      <c r="C343" s="33">
        <v>5501</v>
      </c>
      <c r="D343" s="33" t="s">
        <v>2919</v>
      </c>
      <c r="E343" s="33">
        <v>4</v>
      </c>
      <c r="F343" s="33">
        <v>0.2</v>
      </c>
    </row>
    <row r="344" spans="1:6" x14ac:dyDescent="0.2">
      <c r="A344" s="33">
        <v>2</v>
      </c>
      <c r="B344" s="33" t="s">
        <v>894</v>
      </c>
      <c r="C344" s="33">
        <v>6207</v>
      </c>
      <c r="D344" s="33" t="s">
        <v>2920</v>
      </c>
      <c r="E344" s="33">
        <v>3</v>
      </c>
      <c r="F344" s="33">
        <v>1</v>
      </c>
    </row>
    <row r="345" spans="1:6" x14ac:dyDescent="0.2">
      <c r="A345" s="33">
        <v>2</v>
      </c>
      <c r="B345" s="33" t="s">
        <v>894</v>
      </c>
      <c r="C345" s="33">
        <v>7991</v>
      </c>
      <c r="D345" s="33" t="s">
        <v>2921</v>
      </c>
      <c r="E345" s="33">
        <v>4</v>
      </c>
      <c r="F345" s="33">
        <v>0.2</v>
      </c>
    </row>
    <row r="346" spans="1:6" x14ac:dyDescent="0.2">
      <c r="A346" s="33">
        <v>2</v>
      </c>
      <c r="B346" s="33" t="s">
        <v>894</v>
      </c>
      <c r="C346" s="33">
        <v>7140</v>
      </c>
      <c r="D346" s="33" t="s">
        <v>2922</v>
      </c>
      <c r="E346" s="33">
        <v>2</v>
      </c>
      <c r="F346" s="33">
        <v>1</v>
      </c>
    </row>
    <row r="347" spans="1:6" x14ac:dyDescent="0.2">
      <c r="A347" s="33">
        <v>2</v>
      </c>
      <c r="B347" s="33" t="s">
        <v>894</v>
      </c>
      <c r="C347" s="33">
        <v>7454</v>
      </c>
      <c r="D347" s="33" t="s">
        <v>2923</v>
      </c>
      <c r="E347" s="33">
        <v>4</v>
      </c>
      <c r="F347" s="33">
        <v>0.2</v>
      </c>
    </row>
    <row r="348" spans="1:6" x14ac:dyDescent="0.2">
      <c r="A348" s="33">
        <v>2</v>
      </c>
      <c r="B348" s="33" t="s">
        <v>436</v>
      </c>
      <c r="C348" s="33">
        <v>31901</v>
      </c>
      <c r="D348" s="33" t="s">
        <v>2924</v>
      </c>
      <c r="E348" s="33">
        <v>4</v>
      </c>
      <c r="F348" s="33">
        <v>0.2</v>
      </c>
    </row>
    <row r="349" spans="1:6" x14ac:dyDescent="0.2">
      <c r="A349" s="33">
        <v>2</v>
      </c>
      <c r="B349" s="33" t="s">
        <v>436</v>
      </c>
      <c r="C349" s="33">
        <v>30980</v>
      </c>
      <c r="D349" s="33" t="s">
        <v>2925</v>
      </c>
      <c r="E349" s="33">
        <v>1</v>
      </c>
      <c r="F349" s="33">
        <v>1</v>
      </c>
    </row>
    <row r="350" spans="1:6" x14ac:dyDescent="0.2">
      <c r="A350" s="33">
        <v>2</v>
      </c>
      <c r="B350" s="33" t="s">
        <v>436</v>
      </c>
      <c r="C350" s="33">
        <v>31044</v>
      </c>
      <c r="D350" s="33" t="s">
        <v>2678</v>
      </c>
      <c r="E350" s="33"/>
      <c r="F350" s="33">
        <v>1</v>
      </c>
    </row>
    <row r="351" spans="1:6" x14ac:dyDescent="0.2">
      <c r="A351" s="33">
        <v>2</v>
      </c>
      <c r="B351" s="33" t="s">
        <v>436</v>
      </c>
      <c r="C351" s="33">
        <v>30989</v>
      </c>
      <c r="D351" s="33" t="s">
        <v>2926</v>
      </c>
      <c r="E351" s="33">
        <v>3</v>
      </c>
      <c r="F351" s="33">
        <v>1</v>
      </c>
    </row>
    <row r="352" spans="1:6" x14ac:dyDescent="0.2">
      <c r="A352" s="33">
        <v>2</v>
      </c>
      <c r="B352" s="33" t="s">
        <v>465</v>
      </c>
      <c r="C352" s="33">
        <v>366</v>
      </c>
      <c r="D352" s="33" t="s">
        <v>2927</v>
      </c>
      <c r="E352" s="33">
        <v>4</v>
      </c>
      <c r="F352" s="33">
        <v>0.2</v>
      </c>
    </row>
    <row r="353" spans="1:6" x14ac:dyDescent="0.2">
      <c r="A353" s="33">
        <v>2</v>
      </c>
      <c r="B353" s="33" t="s">
        <v>465</v>
      </c>
      <c r="C353" s="33">
        <v>380</v>
      </c>
      <c r="D353" s="33" t="s">
        <v>2928</v>
      </c>
      <c r="E353" s="33">
        <v>3</v>
      </c>
      <c r="F353" s="33">
        <v>0.2</v>
      </c>
    </row>
    <row r="354" spans="1:6" x14ac:dyDescent="0.2">
      <c r="A354" s="33">
        <v>2</v>
      </c>
      <c r="B354" s="33" t="s">
        <v>465</v>
      </c>
      <c r="C354" s="33">
        <v>414</v>
      </c>
      <c r="D354" s="33" t="s">
        <v>2929</v>
      </c>
      <c r="E354" s="33"/>
      <c r="F354" s="33">
        <v>0.2</v>
      </c>
    </row>
    <row r="355" spans="1:6" x14ac:dyDescent="0.2">
      <c r="A355" s="33">
        <v>2</v>
      </c>
      <c r="B355" s="33" t="s">
        <v>465</v>
      </c>
      <c r="C355" s="33">
        <v>4179</v>
      </c>
      <c r="D355" s="33" t="s">
        <v>2930</v>
      </c>
      <c r="E355" s="33">
        <v>2</v>
      </c>
      <c r="F355" s="33">
        <v>0.2</v>
      </c>
    </row>
    <row r="356" spans="1:6" x14ac:dyDescent="0.2">
      <c r="A356" s="33">
        <v>2</v>
      </c>
      <c r="B356" s="33" t="s">
        <v>465</v>
      </c>
      <c r="C356" s="33">
        <v>4184</v>
      </c>
      <c r="D356" s="33" t="s">
        <v>2931</v>
      </c>
      <c r="E356" s="33">
        <v>4</v>
      </c>
      <c r="F356" s="33">
        <v>0.2</v>
      </c>
    </row>
    <row r="357" spans="1:6" x14ac:dyDescent="0.2">
      <c r="A357" s="33">
        <v>2</v>
      </c>
      <c r="B357" s="33" t="s">
        <v>465</v>
      </c>
      <c r="C357" s="33">
        <v>2864</v>
      </c>
      <c r="D357" s="33" t="s">
        <v>2932</v>
      </c>
      <c r="E357" s="33">
        <v>2</v>
      </c>
      <c r="F357" s="33">
        <v>0.2</v>
      </c>
    </row>
    <row r="358" spans="1:6" x14ac:dyDescent="0.2">
      <c r="A358" s="33">
        <v>2</v>
      </c>
      <c r="B358" s="33" t="s">
        <v>37</v>
      </c>
      <c r="C358" s="33">
        <v>8342</v>
      </c>
      <c r="D358" s="33" t="s">
        <v>2933</v>
      </c>
      <c r="E358" s="33">
        <v>1</v>
      </c>
      <c r="F358" s="33">
        <v>0.2</v>
      </c>
    </row>
    <row r="359" spans="1:6" x14ac:dyDescent="0.2">
      <c r="A359" s="33">
        <v>2</v>
      </c>
      <c r="B359" s="33" t="s">
        <v>225</v>
      </c>
      <c r="C359" s="33">
        <v>17153</v>
      </c>
      <c r="D359" s="33" t="s">
        <v>2934</v>
      </c>
      <c r="E359" s="33">
        <v>4</v>
      </c>
      <c r="F359" s="33">
        <v>0.2</v>
      </c>
    </row>
    <row r="360" spans="1:6" x14ac:dyDescent="0.2">
      <c r="A360" s="33">
        <v>2</v>
      </c>
      <c r="B360" s="33" t="s">
        <v>225</v>
      </c>
      <c r="C360" s="33">
        <v>17154</v>
      </c>
      <c r="D360" s="33" t="s">
        <v>2935</v>
      </c>
      <c r="E360" s="33"/>
      <c r="F360" s="33">
        <v>0.2</v>
      </c>
    </row>
    <row r="361" spans="1:6" x14ac:dyDescent="0.2">
      <c r="A361" s="33">
        <v>2</v>
      </c>
      <c r="B361" s="33" t="s">
        <v>225</v>
      </c>
      <c r="C361" s="33">
        <v>17177</v>
      </c>
      <c r="D361" s="33" t="s">
        <v>2936</v>
      </c>
      <c r="E361" s="33">
        <v>3</v>
      </c>
      <c r="F361" s="33">
        <v>1</v>
      </c>
    </row>
    <row r="362" spans="1:6" x14ac:dyDescent="0.2">
      <c r="A362" s="33">
        <v>2</v>
      </c>
      <c r="B362" s="33" t="s">
        <v>225</v>
      </c>
      <c r="C362" s="33">
        <v>17220</v>
      </c>
      <c r="D362" s="33" t="s">
        <v>2679</v>
      </c>
      <c r="E362" s="33"/>
      <c r="F362" s="33">
        <v>0.2</v>
      </c>
    </row>
    <row r="363" spans="1:6" x14ac:dyDescent="0.2">
      <c r="A363" s="33">
        <v>2</v>
      </c>
      <c r="B363" s="33" t="s">
        <v>225</v>
      </c>
      <c r="C363" s="33">
        <v>17221</v>
      </c>
      <c r="D363" s="33" t="s">
        <v>2937</v>
      </c>
      <c r="E363" s="33"/>
      <c r="F363" s="33">
        <v>0.2</v>
      </c>
    </row>
    <row r="364" spans="1:6" x14ac:dyDescent="0.2">
      <c r="A364" s="33">
        <v>2</v>
      </c>
      <c r="B364" s="33" t="s">
        <v>225</v>
      </c>
      <c r="C364" s="33">
        <v>17212</v>
      </c>
      <c r="D364" s="33" t="s">
        <v>2938</v>
      </c>
      <c r="E364" s="33"/>
      <c r="F364" s="33">
        <v>0.2</v>
      </c>
    </row>
    <row r="365" spans="1:6" x14ac:dyDescent="0.2">
      <c r="A365" s="33">
        <v>2</v>
      </c>
      <c r="B365" s="33" t="s">
        <v>225</v>
      </c>
      <c r="C365" s="33">
        <v>17213</v>
      </c>
      <c r="D365" s="33" t="s">
        <v>2939</v>
      </c>
      <c r="E365" s="33"/>
      <c r="F365" s="33">
        <v>0.2</v>
      </c>
    </row>
    <row r="366" spans="1:6" x14ac:dyDescent="0.2">
      <c r="A366" s="33">
        <v>2</v>
      </c>
      <c r="B366" s="33" t="s">
        <v>225</v>
      </c>
      <c r="C366" s="33">
        <v>17263</v>
      </c>
      <c r="D366" s="33" t="s">
        <v>2940</v>
      </c>
      <c r="E366" s="33"/>
      <c r="F366" s="33">
        <v>0.2</v>
      </c>
    </row>
    <row r="367" spans="1:6" x14ac:dyDescent="0.2">
      <c r="A367" s="33">
        <v>2</v>
      </c>
      <c r="B367" s="33" t="s">
        <v>225</v>
      </c>
      <c r="C367" s="33">
        <v>17214</v>
      </c>
      <c r="D367" s="33" t="s">
        <v>2941</v>
      </c>
      <c r="E367" s="33">
        <v>3</v>
      </c>
      <c r="F367" s="33">
        <v>0.2</v>
      </c>
    </row>
    <row r="368" spans="1:6" x14ac:dyDescent="0.2">
      <c r="A368" s="33">
        <v>2</v>
      </c>
      <c r="B368" s="33" t="s">
        <v>225</v>
      </c>
      <c r="C368" s="33">
        <v>17216</v>
      </c>
      <c r="D368" s="33" t="s">
        <v>2942</v>
      </c>
      <c r="E368" s="33">
        <v>2</v>
      </c>
      <c r="F368" s="33">
        <v>0.2</v>
      </c>
    </row>
    <row r="369" spans="1:6" x14ac:dyDescent="0.2">
      <c r="A369" s="33">
        <v>2</v>
      </c>
      <c r="B369" s="33" t="s">
        <v>225</v>
      </c>
      <c r="C369" s="33">
        <v>17217</v>
      </c>
      <c r="D369" s="33" t="s">
        <v>2943</v>
      </c>
      <c r="E369" s="33">
        <v>3</v>
      </c>
      <c r="F369" s="33">
        <v>0.2</v>
      </c>
    </row>
    <row r="370" spans="1:6" x14ac:dyDescent="0.2">
      <c r="A370" s="33">
        <v>2</v>
      </c>
      <c r="B370" s="33" t="s">
        <v>187</v>
      </c>
      <c r="C370" s="33">
        <v>17737</v>
      </c>
      <c r="D370" s="33" t="s">
        <v>2944</v>
      </c>
      <c r="E370" s="33">
        <v>2</v>
      </c>
      <c r="F370" s="33">
        <v>0.2</v>
      </c>
    </row>
    <row r="371" spans="1:6" x14ac:dyDescent="0.2">
      <c r="A371" s="33">
        <v>2</v>
      </c>
      <c r="B371" s="33" t="s">
        <v>187</v>
      </c>
      <c r="C371" s="33">
        <v>17749</v>
      </c>
      <c r="D371" s="33" t="s">
        <v>2945</v>
      </c>
      <c r="E371" s="33">
        <v>1</v>
      </c>
      <c r="F371" s="33">
        <v>1</v>
      </c>
    </row>
    <row r="372" spans="1:6" x14ac:dyDescent="0.2">
      <c r="A372" s="33">
        <v>2</v>
      </c>
      <c r="B372" s="33" t="s">
        <v>187</v>
      </c>
      <c r="C372" s="33">
        <v>17759</v>
      </c>
      <c r="D372" s="33" t="s">
        <v>2946</v>
      </c>
      <c r="E372" s="33">
        <v>1</v>
      </c>
      <c r="F372" s="33">
        <v>1</v>
      </c>
    </row>
    <row r="373" spans="1:6" x14ac:dyDescent="0.2">
      <c r="A373" s="33">
        <v>2</v>
      </c>
      <c r="B373" s="33" t="s">
        <v>187</v>
      </c>
      <c r="C373" s="33">
        <v>17762</v>
      </c>
      <c r="D373" s="33" t="s">
        <v>2947</v>
      </c>
      <c r="E373" s="33">
        <v>2</v>
      </c>
      <c r="F373" s="33">
        <v>1</v>
      </c>
    </row>
    <row r="374" spans="1:6" x14ac:dyDescent="0.2">
      <c r="A374" s="33">
        <v>2</v>
      </c>
      <c r="B374" s="33" t="s">
        <v>187</v>
      </c>
      <c r="C374" s="33">
        <v>17699</v>
      </c>
      <c r="D374" s="33" t="s">
        <v>2948</v>
      </c>
      <c r="E374" s="33">
        <v>2</v>
      </c>
      <c r="F374" s="33">
        <v>1</v>
      </c>
    </row>
    <row r="375" spans="1:6" x14ac:dyDescent="0.2">
      <c r="A375" s="33">
        <v>2</v>
      </c>
      <c r="B375" s="33" t="s">
        <v>187</v>
      </c>
      <c r="C375" s="33">
        <v>17714</v>
      </c>
      <c r="D375" s="33" t="s">
        <v>2949</v>
      </c>
      <c r="E375" s="33">
        <v>1</v>
      </c>
      <c r="F375" s="33">
        <v>1</v>
      </c>
    </row>
    <row r="376" spans="1:6" x14ac:dyDescent="0.2">
      <c r="A376" s="33">
        <v>2</v>
      </c>
      <c r="B376" s="33" t="s">
        <v>187</v>
      </c>
      <c r="C376" s="33">
        <v>17703</v>
      </c>
      <c r="D376" s="33" t="s">
        <v>2950</v>
      </c>
      <c r="E376" s="33">
        <v>2</v>
      </c>
      <c r="F376" s="33">
        <v>0.2</v>
      </c>
    </row>
    <row r="377" spans="1:6" x14ac:dyDescent="0.2">
      <c r="A377" s="33">
        <v>2</v>
      </c>
      <c r="B377" s="33" t="s">
        <v>73</v>
      </c>
      <c r="C377" s="33">
        <v>70032</v>
      </c>
      <c r="D377" s="33" t="s">
        <v>72</v>
      </c>
      <c r="E377" s="33">
        <v>4</v>
      </c>
      <c r="F377" s="33">
        <v>0.2</v>
      </c>
    </row>
    <row r="378" spans="1:6" x14ac:dyDescent="0.2">
      <c r="A378" s="33">
        <v>2</v>
      </c>
      <c r="B378" s="33" t="s">
        <v>73</v>
      </c>
      <c r="C378" s="33">
        <v>70004</v>
      </c>
      <c r="D378" s="33" t="s">
        <v>2951</v>
      </c>
      <c r="E378" s="33">
        <v>2</v>
      </c>
      <c r="F378" s="33">
        <v>0.2</v>
      </c>
    </row>
    <row r="379" spans="1:6" x14ac:dyDescent="0.2">
      <c r="A379" s="33">
        <v>2</v>
      </c>
      <c r="B379" s="33" t="s">
        <v>73</v>
      </c>
      <c r="C379" s="33">
        <v>70005</v>
      </c>
      <c r="D379" s="33" t="s">
        <v>2952</v>
      </c>
      <c r="E379" s="33">
        <v>2</v>
      </c>
      <c r="F379" s="33">
        <v>0.2</v>
      </c>
    </row>
    <row r="380" spans="1:6" x14ac:dyDescent="0.2">
      <c r="A380" s="33">
        <v>2</v>
      </c>
      <c r="B380" s="33" t="s">
        <v>73</v>
      </c>
      <c r="C380" s="33">
        <v>70042</v>
      </c>
      <c r="D380" s="33" t="s">
        <v>2953</v>
      </c>
      <c r="E380" s="33">
        <v>1</v>
      </c>
      <c r="F380" s="33">
        <v>0.2</v>
      </c>
    </row>
    <row r="381" spans="1:6" x14ac:dyDescent="0.2">
      <c r="A381" s="33">
        <v>2</v>
      </c>
      <c r="B381" s="33" t="s">
        <v>73</v>
      </c>
      <c r="C381" s="33">
        <v>70081</v>
      </c>
      <c r="D381" s="33" t="s">
        <v>106</v>
      </c>
      <c r="E381" s="33">
        <v>4</v>
      </c>
      <c r="F381" s="33">
        <v>0.2</v>
      </c>
    </row>
    <row r="382" spans="1:6" x14ac:dyDescent="0.2">
      <c r="A382" s="33">
        <v>2</v>
      </c>
      <c r="B382" s="33" t="s">
        <v>73</v>
      </c>
      <c r="C382" s="33">
        <v>70014</v>
      </c>
      <c r="D382" s="33" t="s">
        <v>2954</v>
      </c>
      <c r="E382" s="33">
        <v>2</v>
      </c>
      <c r="F382" s="33">
        <v>0.2</v>
      </c>
    </row>
    <row r="383" spans="1:6" x14ac:dyDescent="0.2">
      <c r="A383" s="33">
        <v>2</v>
      </c>
      <c r="B383" s="33" t="s">
        <v>73</v>
      </c>
      <c r="C383" s="33">
        <v>70000</v>
      </c>
      <c r="D383" s="33" t="s">
        <v>2955</v>
      </c>
      <c r="E383" s="33">
        <v>2</v>
      </c>
      <c r="F383" s="33">
        <v>0.2</v>
      </c>
    </row>
    <row r="384" spans="1:6" x14ac:dyDescent="0.2">
      <c r="A384" s="33">
        <v>2</v>
      </c>
      <c r="B384" s="33" t="s">
        <v>73</v>
      </c>
      <c r="C384" s="33">
        <v>70001</v>
      </c>
      <c r="D384" s="33" t="s">
        <v>2956</v>
      </c>
      <c r="E384" s="33">
        <v>2</v>
      </c>
      <c r="F384" s="33">
        <v>0.2</v>
      </c>
    </row>
    <row r="385" spans="1:6" x14ac:dyDescent="0.2">
      <c r="A385" s="33">
        <v>2</v>
      </c>
      <c r="B385" s="33" t="s">
        <v>73</v>
      </c>
      <c r="C385" s="33">
        <v>70183</v>
      </c>
      <c r="D385" s="33" t="s">
        <v>2957</v>
      </c>
      <c r="E385" s="33">
        <v>2</v>
      </c>
      <c r="F385" s="33">
        <v>0.2</v>
      </c>
    </row>
    <row r="386" spans="1:6" x14ac:dyDescent="0.2">
      <c r="A386" s="33">
        <v>2</v>
      </c>
      <c r="B386" s="33" t="s">
        <v>73</v>
      </c>
      <c r="C386" s="33">
        <v>70044</v>
      </c>
      <c r="D386" s="33" t="s">
        <v>2958</v>
      </c>
      <c r="E386" s="33">
        <v>1</v>
      </c>
      <c r="F386" s="33">
        <v>0.2</v>
      </c>
    </row>
    <row r="387" spans="1:6" x14ac:dyDescent="0.2">
      <c r="A387" s="33">
        <v>2</v>
      </c>
      <c r="B387" s="33" t="s">
        <v>73</v>
      </c>
      <c r="C387" s="33">
        <v>70020</v>
      </c>
      <c r="D387" s="33" t="s">
        <v>2959</v>
      </c>
      <c r="E387" s="33">
        <v>1</v>
      </c>
      <c r="F387" s="33">
        <v>1</v>
      </c>
    </row>
    <row r="388" spans="1:6" x14ac:dyDescent="0.2">
      <c r="A388" s="33">
        <v>2</v>
      </c>
      <c r="B388" s="33" t="s">
        <v>73</v>
      </c>
      <c r="C388" s="33">
        <v>70195</v>
      </c>
      <c r="D388" s="33" t="s">
        <v>2960</v>
      </c>
      <c r="E388" s="33">
        <v>4</v>
      </c>
      <c r="F388" s="33">
        <v>0.2</v>
      </c>
    </row>
    <row r="389" spans="1:6" x14ac:dyDescent="0.2">
      <c r="A389" s="33">
        <v>2</v>
      </c>
      <c r="B389" s="33" t="s">
        <v>73</v>
      </c>
      <c r="C389" s="33">
        <v>70010</v>
      </c>
      <c r="D389" s="33" t="s">
        <v>2961</v>
      </c>
      <c r="E389" s="33">
        <v>2</v>
      </c>
      <c r="F389" s="33">
        <v>0.2</v>
      </c>
    </row>
    <row r="390" spans="1:6" x14ac:dyDescent="0.2">
      <c r="A390" s="33">
        <v>2</v>
      </c>
      <c r="B390" s="33" t="s">
        <v>73</v>
      </c>
      <c r="C390" s="33">
        <v>70012</v>
      </c>
      <c r="D390" s="33" t="s">
        <v>128</v>
      </c>
      <c r="E390" s="33">
        <v>4</v>
      </c>
      <c r="F390" s="33">
        <v>0.2</v>
      </c>
    </row>
    <row r="391" spans="1:6" x14ac:dyDescent="0.2">
      <c r="A391" s="33">
        <v>2</v>
      </c>
      <c r="B391" s="33" t="s">
        <v>73</v>
      </c>
      <c r="C391" s="33">
        <v>70013</v>
      </c>
      <c r="D391" s="33" t="s">
        <v>2962</v>
      </c>
      <c r="E391" s="33">
        <v>1</v>
      </c>
      <c r="F391" s="33">
        <v>1</v>
      </c>
    </row>
    <row r="392" spans="1:6" x14ac:dyDescent="0.2">
      <c r="A392" s="33">
        <v>2</v>
      </c>
      <c r="B392" s="33" t="s">
        <v>73</v>
      </c>
      <c r="C392" s="33">
        <v>70052</v>
      </c>
      <c r="D392" s="33" t="s">
        <v>2963</v>
      </c>
      <c r="E392" s="33">
        <v>3</v>
      </c>
      <c r="F392" s="33">
        <v>0.2</v>
      </c>
    </row>
    <row r="393" spans="1:6" x14ac:dyDescent="0.2">
      <c r="A393" s="33">
        <v>2</v>
      </c>
      <c r="B393" s="33" t="s">
        <v>73</v>
      </c>
      <c r="C393" s="33">
        <v>70051</v>
      </c>
      <c r="D393" s="33" t="s">
        <v>133</v>
      </c>
      <c r="E393" s="33">
        <v>4</v>
      </c>
      <c r="F393" s="33">
        <v>0.2</v>
      </c>
    </row>
    <row r="394" spans="1:6" x14ac:dyDescent="0.2">
      <c r="A394" s="33">
        <v>2</v>
      </c>
      <c r="B394" s="33" t="s">
        <v>73</v>
      </c>
      <c r="C394" s="33">
        <v>70022</v>
      </c>
      <c r="D394" s="33" t="s">
        <v>136</v>
      </c>
      <c r="E394" s="33">
        <v>1</v>
      </c>
      <c r="F394" s="33">
        <v>1</v>
      </c>
    </row>
    <row r="395" spans="1:6" x14ac:dyDescent="0.2">
      <c r="A395" s="33">
        <v>2</v>
      </c>
      <c r="B395" s="33" t="s">
        <v>73</v>
      </c>
      <c r="C395" s="33">
        <v>70075</v>
      </c>
      <c r="D395" s="33" t="s">
        <v>2964</v>
      </c>
      <c r="E395" s="33">
        <v>1</v>
      </c>
      <c r="F395" s="33">
        <v>0.2</v>
      </c>
    </row>
    <row r="396" spans="1:6" x14ac:dyDescent="0.2">
      <c r="A396" s="33">
        <v>2</v>
      </c>
      <c r="B396" s="33" t="s">
        <v>2352</v>
      </c>
      <c r="C396" s="33">
        <v>17313</v>
      </c>
      <c r="D396" s="33" t="s">
        <v>2965</v>
      </c>
      <c r="E396" s="33"/>
      <c r="F396" s="33">
        <v>0.2</v>
      </c>
    </row>
    <row r="397" spans="1:6" x14ac:dyDescent="0.2">
      <c r="A397" s="33">
        <v>2</v>
      </c>
      <c r="B397" s="33" t="s">
        <v>2352</v>
      </c>
      <c r="C397" s="33">
        <v>17385</v>
      </c>
      <c r="D397" s="33" t="s">
        <v>2966</v>
      </c>
      <c r="E397" s="33">
        <v>2</v>
      </c>
      <c r="F397" s="33">
        <v>0.2</v>
      </c>
    </row>
    <row r="398" spans="1:6" x14ac:dyDescent="0.2">
      <c r="A398" s="33">
        <v>2</v>
      </c>
      <c r="B398" s="33" t="s">
        <v>2352</v>
      </c>
      <c r="C398" s="33">
        <v>17301</v>
      </c>
      <c r="D398" s="33" t="s">
        <v>2967</v>
      </c>
      <c r="E398" s="33">
        <v>2</v>
      </c>
      <c r="F398" s="33">
        <v>0.2</v>
      </c>
    </row>
    <row r="399" spans="1:6" x14ac:dyDescent="0.2">
      <c r="A399" s="33">
        <v>2</v>
      </c>
      <c r="B399" s="33" t="s">
        <v>2352</v>
      </c>
      <c r="C399" s="33">
        <v>17302</v>
      </c>
      <c r="D399" s="33" t="s">
        <v>2968</v>
      </c>
      <c r="E399" s="33">
        <v>2</v>
      </c>
      <c r="F399" s="33">
        <v>0.2</v>
      </c>
    </row>
    <row r="400" spans="1:6" x14ac:dyDescent="0.2">
      <c r="A400" s="33">
        <v>2</v>
      </c>
      <c r="B400" s="33" t="s">
        <v>2352</v>
      </c>
      <c r="C400" s="33">
        <v>17303</v>
      </c>
      <c r="D400" s="33" t="s">
        <v>2353</v>
      </c>
      <c r="E400" s="33"/>
      <c r="F400" s="33">
        <v>0.2</v>
      </c>
    </row>
    <row r="401" spans="1:6" x14ac:dyDescent="0.2">
      <c r="A401" s="33">
        <v>2</v>
      </c>
      <c r="B401" s="33" t="s">
        <v>2352</v>
      </c>
      <c r="C401" s="33">
        <v>17304</v>
      </c>
      <c r="D401" s="33" t="s">
        <v>2969</v>
      </c>
      <c r="E401" s="33">
        <v>4</v>
      </c>
      <c r="F401" s="33">
        <v>0.2</v>
      </c>
    </row>
    <row r="402" spans="1:6" x14ac:dyDescent="0.2">
      <c r="A402" s="33">
        <v>2</v>
      </c>
      <c r="B402" s="33" t="s">
        <v>2352</v>
      </c>
      <c r="C402" s="33">
        <v>17305</v>
      </c>
      <c r="D402" s="33" t="s">
        <v>2970</v>
      </c>
      <c r="E402" s="33">
        <v>2</v>
      </c>
      <c r="F402" s="33">
        <v>1</v>
      </c>
    </row>
    <row r="403" spans="1:6" x14ac:dyDescent="0.2">
      <c r="A403" s="33">
        <v>2</v>
      </c>
      <c r="B403" s="33" t="s">
        <v>2352</v>
      </c>
      <c r="C403" s="33">
        <v>17378</v>
      </c>
      <c r="D403" s="33" t="s">
        <v>2680</v>
      </c>
      <c r="E403" s="33">
        <v>4</v>
      </c>
      <c r="F403" s="33">
        <v>0.2</v>
      </c>
    </row>
    <row r="404" spans="1:6" x14ac:dyDescent="0.2">
      <c r="A404" s="33">
        <v>2</v>
      </c>
      <c r="B404" s="33" t="s">
        <v>2352</v>
      </c>
      <c r="C404" s="33">
        <v>17379</v>
      </c>
      <c r="D404" s="33" t="s">
        <v>2971</v>
      </c>
      <c r="E404" s="33"/>
      <c r="F404" s="33">
        <v>0.2</v>
      </c>
    </row>
    <row r="405" spans="1:6" x14ac:dyDescent="0.2">
      <c r="A405" s="33">
        <v>2</v>
      </c>
      <c r="B405" s="33" t="s">
        <v>2352</v>
      </c>
      <c r="C405" s="33">
        <v>17381</v>
      </c>
      <c r="D405" s="33" t="s">
        <v>2972</v>
      </c>
      <c r="E405" s="33"/>
      <c r="F405" s="33">
        <v>0.2</v>
      </c>
    </row>
    <row r="406" spans="1:6" x14ac:dyDescent="0.2">
      <c r="A406" s="33">
        <v>2</v>
      </c>
      <c r="B406" s="33" t="s">
        <v>2352</v>
      </c>
      <c r="C406" s="33">
        <v>17408</v>
      </c>
      <c r="D406" s="33" t="s">
        <v>2973</v>
      </c>
      <c r="E406" s="33"/>
      <c r="F406" s="33">
        <v>0.2</v>
      </c>
    </row>
    <row r="407" spans="1:6" x14ac:dyDescent="0.2">
      <c r="A407" s="33">
        <v>2</v>
      </c>
      <c r="B407" s="33" t="s">
        <v>2352</v>
      </c>
      <c r="C407" s="33">
        <v>17400</v>
      </c>
      <c r="D407" s="33" t="s">
        <v>2974</v>
      </c>
      <c r="E407" s="33">
        <v>2</v>
      </c>
      <c r="F407" s="33">
        <v>1</v>
      </c>
    </row>
    <row r="408" spans="1:6" x14ac:dyDescent="0.2">
      <c r="A408" s="33">
        <v>2</v>
      </c>
      <c r="B408" s="33" t="s">
        <v>2352</v>
      </c>
      <c r="C408" s="33">
        <v>17401</v>
      </c>
      <c r="D408" s="33" t="s">
        <v>2975</v>
      </c>
      <c r="E408" s="33">
        <v>4</v>
      </c>
      <c r="F408" s="33">
        <v>0.2</v>
      </c>
    </row>
    <row r="409" spans="1:6" x14ac:dyDescent="0.2">
      <c r="A409" s="33">
        <v>2</v>
      </c>
      <c r="B409" s="33" t="s">
        <v>2352</v>
      </c>
      <c r="C409" s="33">
        <v>17386</v>
      </c>
      <c r="D409" s="33" t="s">
        <v>2976</v>
      </c>
      <c r="E409" s="33">
        <v>2</v>
      </c>
      <c r="F409" s="33">
        <v>0.2</v>
      </c>
    </row>
    <row r="410" spans="1:6" x14ac:dyDescent="0.2">
      <c r="A410" s="33">
        <v>2</v>
      </c>
      <c r="B410" s="33" t="s">
        <v>2352</v>
      </c>
      <c r="C410" s="33">
        <v>17387</v>
      </c>
      <c r="D410" s="33" t="s">
        <v>2977</v>
      </c>
      <c r="E410" s="33">
        <v>4</v>
      </c>
      <c r="F410" s="33">
        <v>0.2</v>
      </c>
    </row>
    <row r="411" spans="1:6" x14ac:dyDescent="0.2">
      <c r="A411" s="33">
        <v>2</v>
      </c>
      <c r="B411" s="33" t="s">
        <v>2352</v>
      </c>
      <c r="C411" s="33">
        <v>17388</v>
      </c>
      <c r="D411" s="33" t="s">
        <v>2354</v>
      </c>
      <c r="E411" s="33"/>
      <c r="F411" s="33">
        <v>0.2</v>
      </c>
    </row>
    <row r="412" spans="1:6" x14ac:dyDescent="0.2">
      <c r="A412" s="33">
        <v>2</v>
      </c>
      <c r="B412" s="33" t="s">
        <v>2352</v>
      </c>
      <c r="C412" s="33">
        <v>17391</v>
      </c>
      <c r="D412" s="33" t="s">
        <v>2978</v>
      </c>
      <c r="E412" s="33">
        <v>1</v>
      </c>
      <c r="F412" s="33">
        <v>1</v>
      </c>
    </row>
    <row r="413" spans="1:6" x14ac:dyDescent="0.2">
      <c r="A413" s="33">
        <v>2</v>
      </c>
      <c r="B413" s="33" t="s">
        <v>2352</v>
      </c>
      <c r="C413" s="33">
        <v>17392</v>
      </c>
      <c r="D413" s="33" t="s">
        <v>2979</v>
      </c>
      <c r="E413" s="33">
        <v>3</v>
      </c>
      <c r="F413" s="33">
        <v>0.2</v>
      </c>
    </row>
    <row r="414" spans="1:6" x14ac:dyDescent="0.2">
      <c r="A414" s="33">
        <v>2</v>
      </c>
      <c r="B414" s="33" t="s">
        <v>2352</v>
      </c>
      <c r="C414" s="33">
        <v>17393</v>
      </c>
      <c r="D414" s="33" t="s">
        <v>2980</v>
      </c>
      <c r="E414" s="33"/>
      <c r="F414" s="33">
        <v>0.2</v>
      </c>
    </row>
    <row r="415" spans="1:6" x14ac:dyDescent="0.2">
      <c r="A415" s="33">
        <v>2</v>
      </c>
      <c r="B415" s="33" t="s">
        <v>2352</v>
      </c>
      <c r="C415" s="33">
        <v>17341</v>
      </c>
      <c r="D415" s="33" t="s">
        <v>2981</v>
      </c>
      <c r="E415" s="33"/>
      <c r="F415" s="33">
        <v>0.2</v>
      </c>
    </row>
    <row r="416" spans="1:6" x14ac:dyDescent="0.2">
      <c r="A416" s="33">
        <v>2</v>
      </c>
      <c r="B416" s="33" t="s">
        <v>2352</v>
      </c>
      <c r="C416" s="33">
        <v>17345</v>
      </c>
      <c r="D416" s="33" t="s">
        <v>2982</v>
      </c>
      <c r="E416" s="33">
        <v>4</v>
      </c>
      <c r="F416" s="33">
        <v>0.2</v>
      </c>
    </row>
    <row r="417" spans="1:6" x14ac:dyDescent="0.2">
      <c r="A417" s="33">
        <v>2</v>
      </c>
      <c r="B417" s="33" t="s">
        <v>2352</v>
      </c>
      <c r="C417" s="33">
        <v>17349</v>
      </c>
      <c r="D417" s="33" t="s">
        <v>2686</v>
      </c>
      <c r="E417" s="33">
        <v>3</v>
      </c>
      <c r="F417" s="33">
        <v>0.2</v>
      </c>
    </row>
    <row r="418" spans="1:6" x14ac:dyDescent="0.2">
      <c r="A418" s="33">
        <v>2</v>
      </c>
      <c r="B418" s="33" t="s">
        <v>2352</v>
      </c>
      <c r="C418" s="33">
        <v>17350</v>
      </c>
      <c r="D418" s="33" t="s">
        <v>2983</v>
      </c>
      <c r="E418" s="33">
        <v>2</v>
      </c>
      <c r="F418" s="33">
        <v>1</v>
      </c>
    </row>
    <row r="419" spans="1:6" x14ac:dyDescent="0.2">
      <c r="A419" s="33">
        <v>2</v>
      </c>
      <c r="B419" s="33" t="s">
        <v>2352</v>
      </c>
      <c r="C419" s="33">
        <v>17351</v>
      </c>
      <c r="D419" s="33" t="s">
        <v>2984</v>
      </c>
      <c r="E419" s="33">
        <v>4</v>
      </c>
      <c r="F419" s="33">
        <v>0.2</v>
      </c>
    </row>
    <row r="420" spans="1:6" x14ac:dyDescent="0.2">
      <c r="A420" s="33">
        <v>2</v>
      </c>
      <c r="B420" s="33" t="s">
        <v>2352</v>
      </c>
      <c r="C420" s="33">
        <v>17353</v>
      </c>
      <c r="D420" s="33" t="s">
        <v>2985</v>
      </c>
      <c r="E420" s="33"/>
      <c r="F420" s="33">
        <v>0.2</v>
      </c>
    </row>
    <row r="421" spans="1:6" x14ac:dyDescent="0.2">
      <c r="A421" s="33">
        <v>2</v>
      </c>
      <c r="B421" s="33" t="s">
        <v>2352</v>
      </c>
      <c r="C421" s="33">
        <v>17355</v>
      </c>
      <c r="D421" s="33" t="s">
        <v>2986</v>
      </c>
      <c r="E421" s="33">
        <v>2</v>
      </c>
      <c r="F421" s="33">
        <v>1</v>
      </c>
    </row>
    <row r="422" spans="1:6" x14ac:dyDescent="0.2">
      <c r="A422" s="33">
        <v>2</v>
      </c>
      <c r="B422" s="33" t="s">
        <v>2352</v>
      </c>
      <c r="C422" s="33">
        <v>17356</v>
      </c>
      <c r="D422" s="33" t="s">
        <v>2987</v>
      </c>
      <c r="E422" s="33">
        <v>4</v>
      </c>
      <c r="F422" s="33">
        <v>0.2</v>
      </c>
    </row>
    <row r="423" spans="1:6" x14ac:dyDescent="0.2">
      <c r="A423" s="33">
        <v>2</v>
      </c>
      <c r="B423" s="33" t="s">
        <v>2352</v>
      </c>
      <c r="C423" s="33">
        <v>17359</v>
      </c>
      <c r="D423" s="33" t="s">
        <v>2988</v>
      </c>
      <c r="E423" s="33">
        <v>2</v>
      </c>
      <c r="F423" s="33">
        <v>1</v>
      </c>
    </row>
    <row r="424" spans="1:6" x14ac:dyDescent="0.2">
      <c r="A424" s="33">
        <v>2</v>
      </c>
      <c r="B424" s="33" t="s">
        <v>2352</v>
      </c>
      <c r="C424" s="33">
        <v>17360</v>
      </c>
      <c r="D424" s="33" t="s">
        <v>2989</v>
      </c>
      <c r="E424" s="33"/>
      <c r="F424" s="33">
        <v>0.2</v>
      </c>
    </row>
    <row r="425" spans="1:6" x14ac:dyDescent="0.2">
      <c r="A425" s="33">
        <v>2</v>
      </c>
      <c r="B425" s="33" t="s">
        <v>2352</v>
      </c>
      <c r="C425" s="33">
        <v>17362</v>
      </c>
      <c r="D425" s="33" t="s">
        <v>2990</v>
      </c>
      <c r="E425" s="33">
        <v>3</v>
      </c>
      <c r="F425" s="33">
        <v>0.2</v>
      </c>
    </row>
    <row r="426" spans="1:6" x14ac:dyDescent="0.2">
      <c r="A426" s="33">
        <v>2</v>
      </c>
      <c r="B426" s="33" t="s">
        <v>2352</v>
      </c>
      <c r="C426" s="33">
        <v>17364</v>
      </c>
      <c r="D426" s="33" t="s">
        <v>2991</v>
      </c>
      <c r="E426" s="33"/>
      <c r="F426" s="33">
        <v>0.2</v>
      </c>
    </row>
    <row r="427" spans="1:6" x14ac:dyDescent="0.2">
      <c r="A427" s="33">
        <v>2</v>
      </c>
      <c r="B427" s="33" t="s">
        <v>2352</v>
      </c>
      <c r="C427" s="33">
        <v>17366</v>
      </c>
      <c r="D427" s="33" t="s">
        <v>2992</v>
      </c>
      <c r="E427" s="33">
        <v>4</v>
      </c>
      <c r="F427" s="33">
        <v>0.2</v>
      </c>
    </row>
    <row r="428" spans="1:6" x14ac:dyDescent="0.2">
      <c r="A428" s="33">
        <v>2</v>
      </c>
      <c r="B428" s="33" t="s">
        <v>2352</v>
      </c>
      <c r="C428" s="33">
        <v>17369</v>
      </c>
      <c r="D428" s="33" t="s">
        <v>2993</v>
      </c>
      <c r="E428" s="33">
        <v>2</v>
      </c>
      <c r="F428" s="33">
        <v>1</v>
      </c>
    </row>
    <row r="429" spans="1:6" x14ac:dyDescent="0.2">
      <c r="A429" s="33">
        <v>2</v>
      </c>
      <c r="B429" s="33" t="s">
        <v>2352</v>
      </c>
      <c r="C429" s="33">
        <v>17414</v>
      </c>
      <c r="D429" s="33" t="s">
        <v>2994</v>
      </c>
      <c r="E429" s="33">
        <v>1</v>
      </c>
      <c r="F429" s="33">
        <v>1</v>
      </c>
    </row>
    <row r="430" spans="1:6" x14ac:dyDescent="0.2">
      <c r="A430" s="33">
        <v>2</v>
      </c>
      <c r="B430" s="33" t="s">
        <v>2352</v>
      </c>
      <c r="C430" s="33">
        <v>17373</v>
      </c>
      <c r="D430" s="33" t="s">
        <v>2995</v>
      </c>
      <c r="E430" s="33">
        <v>2</v>
      </c>
      <c r="F430" s="33">
        <v>1</v>
      </c>
    </row>
    <row r="431" spans="1:6" x14ac:dyDescent="0.2">
      <c r="A431" s="33">
        <v>2</v>
      </c>
      <c r="B431" s="33" t="s">
        <v>2352</v>
      </c>
      <c r="C431" s="33">
        <v>17374</v>
      </c>
      <c r="D431" s="33" t="s">
        <v>2687</v>
      </c>
      <c r="E431" s="33">
        <v>1</v>
      </c>
      <c r="F431" s="33">
        <v>1</v>
      </c>
    </row>
    <row r="432" spans="1:6" x14ac:dyDescent="0.2">
      <c r="A432" s="33">
        <v>2</v>
      </c>
      <c r="B432" s="33" t="s">
        <v>2352</v>
      </c>
      <c r="C432" s="33">
        <v>17375</v>
      </c>
      <c r="D432" s="33" t="s">
        <v>2688</v>
      </c>
      <c r="E432" s="33">
        <v>4</v>
      </c>
      <c r="F432" s="33">
        <v>0.2</v>
      </c>
    </row>
    <row r="433" spans="1:6" x14ac:dyDescent="0.2">
      <c r="A433" s="33">
        <v>2</v>
      </c>
      <c r="B433" s="33" t="s">
        <v>2352</v>
      </c>
      <c r="C433" s="33">
        <v>17412</v>
      </c>
      <c r="D433" s="33" t="s">
        <v>2690</v>
      </c>
      <c r="E433" s="33">
        <v>1</v>
      </c>
      <c r="F433" s="33">
        <v>1</v>
      </c>
    </row>
    <row r="434" spans="1:6" x14ac:dyDescent="0.2">
      <c r="A434" s="33">
        <v>2</v>
      </c>
      <c r="B434" s="33" t="s">
        <v>2352</v>
      </c>
      <c r="C434" s="33">
        <v>17314</v>
      </c>
      <c r="D434" s="33" t="s">
        <v>2996</v>
      </c>
      <c r="E434" s="33">
        <v>3</v>
      </c>
      <c r="F434" s="33">
        <v>0.2</v>
      </c>
    </row>
    <row r="435" spans="1:6" x14ac:dyDescent="0.2">
      <c r="A435" s="33">
        <v>2</v>
      </c>
      <c r="B435" s="33" t="s">
        <v>2352</v>
      </c>
      <c r="C435" s="33">
        <v>17315</v>
      </c>
      <c r="D435" s="33" t="s">
        <v>2997</v>
      </c>
      <c r="E435" s="33"/>
      <c r="F435" s="33">
        <v>0.2</v>
      </c>
    </row>
    <row r="436" spans="1:6" x14ac:dyDescent="0.2">
      <c r="A436" s="33">
        <v>2</v>
      </c>
      <c r="B436" s="33" t="s">
        <v>2352</v>
      </c>
      <c r="C436" s="33">
        <v>17319</v>
      </c>
      <c r="D436" s="33" t="s">
        <v>2998</v>
      </c>
      <c r="E436" s="33"/>
      <c r="F436" s="33">
        <v>0.2</v>
      </c>
    </row>
    <row r="437" spans="1:6" x14ac:dyDescent="0.2">
      <c r="A437" s="33">
        <v>2</v>
      </c>
      <c r="B437" s="33" t="s">
        <v>2352</v>
      </c>
      <c r="C437" s="33">
        <v>17321</v>
      </c>
      <c r="D437" s="33" t="s">
        <v>2999</v>
      </c>
      <c r="E437" s="33"/>
      <c r="F437" s="33">
        <v>0.2</v>
      </c>
    </row>
    <row r="438" spans="1:6" x14ac:dyDescent="0.2">
      <c r="A438" s="33">
        <v>2</v>
      </c>
      <c r="B438" s="33" t="s">
        <v>2352</v>
      </c>
      <c r="C438" s="33">
        <v>17324</v>
      </c>
      <c r="D438" s="33" t="s">
        <v>3000</v>
      </c>
      <c r="E438" s="33">
        <v>4</v>
      </c>
      <c r="F438" s="33">
        <v>0.2</v>
      </c>
    </row>
    <row r="439" spans="1:6" x14ac:dyDescent="0.2">
      <c r="A439" s="33">
        <v>2</v>
      </c>
      <c r="B439" s="33" t="s">
        <v>2352</v>
      </c>
      <c r="C439" s="33">
        <v>17326</v>
      </c>
      <c r="D439" s="33" t="s">
        <v>3001</v>
      </c>
      <c r="E439" s="33">
        <v>2</v>
      </c>
      <c r="F439" s="33">
        <v>1</v>
      </c>
    </row>
    <row r="440" spans="1:6" x14ac:dyDescent="0.2">
      <c r="A440" s="33">
        <v>2</v>
      </c>
      <c r="B440" s="33" t="s">
        <v>2352</v>
      </c>
      <c r="C440" s="33">
        <v>17320</v>
      </c>
      <c r="D440" s="33" t="s">
        <v>3002</v>
      </c>
      <c r="E440" s="33">
        <v>3</v>
      </c>
      <c r="F440" s="33">
        <v>0.2</v>
      </c>
    </row>
    <row r="441" spans="1:6" x14ac:dyDescent="0.2">
      <c r="A441" s="33">
        <v>2</v>
      </c>
      <c r="B441" s="33" t="s">
        <v>2352</v>
      </c>
      <c r="C441" s="33">
        <v>17328</v>
      </c>
      <c r="D441" s="33" t="s">
        <v>3003</v>
      </c>
      <c r="E441" s="33">
        <v>1</v>
      </c>
      <c r="F441" s="33">
        <v>1</v>
      </c>
    </row>
    <row r="442" spans="1:6" x14ac:dyDescent="0.2">
      <c r="A442" s="33">
        <v>2</v>
      </c>
      <c r="B442" s="33" t="s">
        <v>2352</v>
      </c>
      <c r="C442" s="33">
        <v>17403</v>
      </c>
      <c r="D442" s="33" t="s">
        <v>3004</v>
      </c>
      <c r="E442" s="33">
        <v>2</v>
      </c>
      <c r="F442" s="33">
        <v>1</v>
      </c>
    </row>
    <row r="443" spans="1:6" x14ac:dyDescent="0.2">
      <c r="A443" s="33">
        <v>2</v>
      </c>
      <c r="B443" s="33" t="s">
        <v>2352</v>
      </c>
      <c r="C443" s="33">
        <v>17405</v>
      </c>
      <c r="D443" s="33" t="s">
        <v>3005</v>
      </c>
      <c r="E443" s="33"/>
      <c r="F443" s="33">
        <v>0.2</v>
      </c>
    </row>
    <row r="444" spans="1:6" x14ac:dyDescent="0.2">
      <c r="A444" s="33">
        <v>2</v>
      </c>
      <c r="B444" s="33" t="s">
        <v>2352</v>
      </c>
      <c r="C444" s="33">
        <v>17330</v>
      </c>
      <c r="D444" s="33" t="s">
        <v>3006</v>
      </c>
      <c r="E444" s="33">
        <v>3</v>
      </c>
      <c r="F444" s="33">
        <v>0.2</v>
      </c>
    </row>
    <row r="445" spans="1:6" x14ac:dyDescent="0.2">
      <c r="A445" s="33">
        <v>2</v>
      </c>
      <c r="B445" s="33" t="s">
        <v>2352</v>
      </c>
      <c r="C445" s="33">
        <v>17331</v>
      </c>
      <c r="D445" s="33" t="s">
        <v>2694</v>
      </c>
      <c r="E445" s="33"/>
      <c r="F445" s="33">
        <v>0.2</v>
      </c>
    </row>
    <row r="446" spans="1:6" x14ac:dyDescent="0.2">
      <c r="A446" s="33">
        <v>2</v>
      </c>
      <c r="B446" s="33" t="s">
        <v>2352</v>
      </c>
      <c r="C446" s="33">
        <v>17332</v>
      </c>
      <c r="D446" s="33" t="s">
        <v>3007</v>
      </c>
      <c r="E446" s="33"/>
      <c r="F446" s="33">
        <v>0.2</v>
      </c>
    </row>
    <row r="447" spans="1:6" x14ac:dyDescent="0.2">
      <c r="A447" s="33">
        <v>2</v>
      </c>
      <c r="B447" s="33" t="s">
        <v>2352</v>
      </c>
      <c r="C447" s="33">
        <v>17334</v>
      </c>
      <c r="D447" s="33" t="s">
        <v>3008</v>
      </c>
      <c r="E447" s="33"/>
      <c r="F447" s="33">
        <v>0.2</v>
      </c>
    </row>
    <row r="448" spans="1:6" x14ac:dyDescent="0.2">
      <c r="A448" s="33">
        <v>2</v>
      </c>
      <c r="B448" s="33" t="s">
        <v>2352</v>
      </c>
      <c r="C448" s="33">
        <v>17335</v>
      </c>
      <c r="D448" s="33" t="s">
        <v>3009</v>
      </c>
      <c r="E448" s="33">
        <v>4</v>
      </c>
      <c r="F448" s="33">
        <v>0.2</v>
      </c>
    </row>
    <row r="449" spans="1:6" x14ac:dyDescent="0.2">
      <c r="A449" s="33">
        <v>2</v>
      </c>
      <c r="B449" s="33" t="s">
        <v>2352</v>
      </c>
      <c r="C449" s="33">
        <v>17336</v>
      </c>
      <c r="D449" s="33" t="s">
        <v>3010</v>
      </c>
      <c r="E449" s="33">
        <v>3</v>
      </c>
      <c r="F449" s="33">
        <v>0.2</v>
      </c>
    </row>
    <row r="450" spans="1:6" x14ac:dyDescent="0.2">
      <c r="A450" s="33">
        <v>2</v>
      </c>
      <c r="B450" s="33" t="s">
        <v>2352</v>
      </c>
      <c r="C450" s="33">
        <v>17338</v>
      </c>
      <c r="D450" s="33" t="s">
        <v>3011</v>
      </c>
      <c r="E450" s="33"/>
      <c r="F450" s="33">
        <v>0.2</v>
      </c>
    </row>
    <row r="451" spans="1:6" x14ac:dyDescent="0.2">
      <c r="A451" s="33">
        <v>2</v>
      </c>
      <c r="B451" s="33" t="s">
        <v>2352</v>
      </c>
      <c r="C451" s="33">
        <v>17339</v>
      </c>
      <c r="D451" s="33" t="s">
        <v>3012</v>
      </c>
      <c r="E451" s="33"/>
      <c r="F451" s="33">
        <v>0.2</v>
      </c>
    </row>
    <row r="452" spans="1:6" x14ac:dyDescent="0.2">
      <c r="A452" s="33">
        <v>2</v>
      </c>
      <c r="B452" s="33" t="s">
        <v>2352</v>
      </c>
      <c r="C452" s="33">
        <v>17340</v>
      </c>
      <c r="D452" s="33" t="s">
        <v>2695</v>
      </c>
      <c r="E452" s="33"/>
      <c r="F452" s="33">
        <v>0.2</v>
      </c>
    </row>
    <row r="453" spans="1:6" x14ac:dyDescent="0.2">
      <c r="A453" s="33">
        <v>2</v>
      </c>
      <c r="B453" s="33" t="s">
        <v>2352</v>
      </c>
      <c r="C453" s="33">
        <v>17306</v>
      </c>
      <c r="D453" s="33" t="s">
        <v>3013</v>
      </c>
      <c r="E453" s="33">
        <v>4</v>
      </c>
      <c r="F453" s="33">
        <v>0.2</v>
      </c>
    </row>
    <row r="454" spans="1:6" x14ac:dyDescent="0.2">
      <c r="A454" s="33">
        <v>2</v>
      </c>
      <c r="B454" s="33" t="s">
        <v>2352</v>
      </c>
      <c r="C454" s="33">
        <v>17417</v>
      </c>
      <c r="D454" s="33" t="s">
        <v>3014</v>
      </c>
      <c r="E454" s="33">
        <v>3</v>
      </c>
      <c r="F454" s="33">
        <v>0.2</v>
      </c>
    </row>
    <row r="455" spans="1:6" x14ac:dyDescent="0.2">
      <c r="A455" s="33">
        <v>2</v>
      </c>
      <c r="B455" s="33" t="s">
        <v>2352</v>
      </c>
      <c r="C455" s="33">
        <v>17307</v>
      </c>
      <c r="D455" s="33" t="s">
        <v>3015</v>
      </c>
      <c r="E455" s="33"/>
      <c r="F455" s="33">
        <v>0.2</v>
      </c>
    </row>
    <row r="456" spans="1:6" x14ac:dyDescent="0.2">
      <c r="A456" s="33">
        <v>2</v>
      </c>
      <c r="B456" s="33" t="s">
        <v>2352</v>
      </c>
      <c r="C456" s="33">
        <v>17410</v>
      </c>
      <c r="D456" s="33" t="s">
        <v>3016</v>
      </c>
      <c r="E456" s="33"/>
      <c r="F456" s="33">
        <v>0.2</v>
      </c>
    </row>
    <row r="457" spans="1:6" x14ac:dyDescent="0.2">
      <c r="A457" s="33">
        <v>2</v>
      </c>
      <c r="B457" s="33" t="s">
        <v>2352</v>
      </c>
      <c r="C457" s="33">
        <v>17308</v>
      </c>
      <c r="D457" s="33" t="s">
        <v>3017</v>
      </c>
      <c r="E457" s="33">
        <v>4</v>
      </c>
      <c r="F457" s="33">
        <v>0.2</v>
      </c>
    </row>
    <row r="458" spans="1:6" x14ac:dyDescent="0.2">
      <c r="A458" s="33">
        <v>2</v>
      </c>
      <c r="B458" s="33" t="s">
        <v>2352</v>
      </c>
      <c r="C458" s="33">
        <v>17309</v>
      </c>
      <c r="D458" s="33" t="s">
        <v>3018</v>
      </c>
      <c r="E458" s="33"/>
      <c r="F458" s="33">
        <v>0.2</v>
      </c>
    </row>
    <row r="459" spans="1:6" x14ac:dyDescent="0.2">
      <c r="A459" s="33">
        <v>2</v>
      </c>
      <c r="B459" s="33" t="s">
        <v>2352</v>
      </c>
      <c r="C459" s="33">
        <v>17415</v>
      </c>
      <c r="D459" s="33" t="s">
        <v>3019</v>
      </c>
      <c r="E459" s="33">
        <v>2</v>
      </c>
      <c r="F459" s="33">
        <v>0.2</v>
      </c>
    </row>
    <row r="460" spans="1:6" x14ac:dyDescent="0.2">
      <c r="A460" s="33">
        <v>2</v>
      </c>
      <c r="B460" s="33" t="s">
        <v>2352</v>
      </c>
      <c r="C460" s="33">
        <v>17310</v>
      </c>
      <c r="D460" s="33" t="s">
        <v>3020</v>
      </c>
      <c r="E460" s="33">
        <v>2</v>
      </c>
      <c r="F460" s="33">
        <v>0.2</v>
      </c>
    </row>
    <row r="461" spans="1:6" x14ac:dyDescent="0.2">
      <c r="A461" s="33">
        <v>2</v>
      </c>
      <c r="B461" s="33" t="s">
        <v>2352</v>
      </c>
      <c r="C461" s="33">
        <v>17411</v>
      </c>
      <c r="D461" s="33" t="s">
        <v>3021</v>
      </c>
      <c r="E461" s="33">
        <v>2</v>
      </c>
      <c r="F461" s="33">
        <v>0.2</v>
      </c>
    </row>
    <row r="462" spans="1:6" x14ac:dyDescent="0.2">
      <c r="A462" s="33">
        <v>2</v>
      </c>
      <c r="B462" s="33" t="s">
        <v>31</v>
      </c>
      <c r="C462" s="33">
        <v>38500</v>
      </c>
      <c r="D462" s="33" t="s">
        <v>3022</v>
      </c>
      <c r="E462" s="33">
        <v>2</v>
      </c>
      <c r="F462" s="33">
        <v>0.2</v>
      </c>
    </row>
    <row r="463" spans="1:6" x14ac:dyDescent="0.2">
      <c r="A463" s="33">
        <v>2</v>
      </c>
      <c r="B463" s="33" t="s">
        <v>31</v>
      </c>
      <c r="C463" s="33">
        <v>38600</v>
      </c>
      <c r="D463" s="33" t="s">
        <v>3023</v>
      </c>
      <c r="E463" s="33">
        <v>2</v>
      </c>
      <c r="F463" s="33">
        <v>0.2</v>
      </c>
    </row>
    <row r="464" spans="1:6" x14ac:dyDescent="0.2">
      <c r="A464" s="33">
        <v>2</v>
      </c>
      <c r="B464" s="33" t="s">
        <v>31</v>
      </c>
      <c r="C464" s="33">
        <v>41000</v>
      </c>
      <c r="D464" s="33" t="s">
        <v>3024</v>
      </c>
      <c r="E464" s="33">
        <v>2</v>
      </c>
      <c r="F464" s="33">
        <v>0.2</v>
      </c>
    </row>
    <row r="465" spans="1:6" x14ac:dyDescent="0.2">
      <c r="A465" s="33">
        <v>2</v>
      </c>
      <c r="B465" s="33" t="s">
        <v>31</v>
      </c>
      <c r="C465" s="33">
        <v>42000</v>
      </c>
      <c r="D465" s="33" t="s">
        <v>2402</v>
      </c>
      <c r="E465" s="33"/>
      <c r="F465" s="33">
        <v>0.2</v>
      </c>
    </row>
    <row r="466" spans="1:6" x14ac:dyDescent="0.2">
      <c r="A466" s="33">
        <v>2</v>
      </c>
      <c r="B466" s="33" t="s">
        <v>31</v>
      </c>
      <c r="C466" s="33">
        <v>66550</v>
      </c>
      <c r="D466" s="33" t="s">
        <v>3025</v>
      </c>
      <c r="E466" s="33">
        <v>3</v>
      </c>
      <c r="F466" s="33">
        <v>0.2</v>
      </c>
    </row>
    <row r="467" spans="1:6" x14ac:dyDescent="0.2">
      <c r="A467" s="33">
        <v>2</v>
      </c>
      <c r="B467" s="33" t="s">
        <v>31</v>
      </c>
      <c r="C467" s="33">
        <v>71200</v>
      </c>
      <c r="D467" s="33" t="s">
        <v>3026</v>
      </c>
      <c r="E467" s="33">
        <v>4</v>
      </c>
      <c r="F467" s="33">
        <v>0.2</v>
      </c>
    </row>
    <row r="468" spans="1:6" x14ac:dyDescent="0.2">
      <c r="A468" s="33">
        <v>2</v>
      </c>
      <c r="B468" s="33" t="s">
        <v>31</v>
      </c>
      <c r="C468" s="33">
        <v>73000</v>
      </c>
      <c r="D468" s="33" t="s">
        <v>3027</v>
      </c>
      <c r="E468" s="33">
        <v>4</v>
      </c>
      <c r="F468" s="33">
        <v>0.2</v>
      </c>
    </row>
    <row r="469" spans="1:6" x14ac:dyDescent="0.2">
      <c r="A469" s="33">
        <v>2</v>
      </c>
      <c r="B469" s="33" t="s">
        <v>31</v>
      </c>
      <c r="C469" s="33">
        <v>73100</v>
      </c>
      <c r="D469" s="33" t="s">
        <v>3028</v>
      </c>
      <c r="E469" s="33"/>
      <c r="F469" s="33">
        <v>0.2</v>
      </c>
    </row>
    <row r="470" spans="1:6" x14ac:dyDescent="0.2">
      <c r="A470" s="33">
        <v>2</v>
      </c>
      <c r="B470" s="33" t="s">
        <v>31</v>
      </c>
      <c r="C470" s="33">
        <v>73500</v>
      </c>
      <c r="D470" s="33" t="s">
        <v>3029</v>
      </c>
      <c r="E470" s="33"/>
      <c r="F470" s="33">
        <v>0.2</v>
      </c>
    </row>
    <row r="471" spans="1:6" x14ac:dyDescent="0.2">
      <c r="A471" s="33">
        <v>2</v>
      </c>
      <c r="B471" s="33" t="s">
        <v>31</v>
      </c>
      <c r="C471" s="33">
        <v>78300</v>
      </c>
      <c r="D471" s="33" t="s">
        <v>86</v>
      </c>
      <c r="E471" s="33"/>
      <c r="F471" s="33">
        <v>0.2</v>
      </c>
    </row>
    <row r="472" spans="1:6" x14ac:dyDescent="0.2">
      <c r="A472" s="33">
        <v>2</v>
      </c>
      <c r="B472" s="33" t="s">
        <v>31</v>
      </c>
      <c r="C472" s="33">
        <v>80400</v>
      </c>
      <c r="D472" s="33" t="s">
        <v>2698</v>
      </c>
      <c r="E472" s="33">
        <v>4</v>
      </c>
      <c r="F472" s="33">
        <v>0.2</v>
      </c>
    </row>
    <row r="473" spans="1:6" x14ac:dyDescent="0.2">
      <c r="A473" s="33">
        <v>2</v>
      </c>
      <c r="B473" s="33" t="s">
        <v>31</v>
      </c>
      <c r="C473" s="33">
        <v>83600</v>
      </c>
      <c r="D473" s="33" t="s">
        <v>3030</v>
      </c>
      <c r="E473" s="33">
        <v>3</v>
      </c>
      <c r="F473" s="33">
        <v>0.2</v>
      </c>
    </row>
    <row r="474" spans="1:6" x14ac:dyDescent="0.2">
      <c r="A474" s="33">
        <v>2</v>
      </c>
      <c r="B474" s="33" t="s">
        <v>31</v>
      </c>
      <c r="C474" s="33">
        <v>83900</v>
      </c>
      <c r="D474" s="33" t="s">
        <v>89</v>
      </c>
      <c r="E474" s="33">
        <v>4</v>
      </c>
      <c r="F474" s="33">
        <v>0.2</v>
      </c>
    </row>
    <row r="475" spans="1:6" x14ac:dyDescent="0.2">
      <c r="A475" s="33">
        <v>2</v>
      </c>
      <c r="B475" s="33" t="s">
        <v>31</v>
      </c>
      <c r="C475" s="33">
        <v>87800</v>
      </c>
      <c r="D475" s="33" t="s">
        <v>90</v>
      </c>
      <c r="E475" s="33"/>
      <c r="F475" s="33">
        <v>0.2</v>
      </c>
    </row>
    <row r="476" spans="1:6" x14ac:dyDescent="0.2">
      <c r="A476" s="33">
        <v>2</v>
      </c>
      <c r="B476" s="33" t="s">
        <v>31</v>
      </c>
      <c r="C476" s="33">
        <v>89100</v>
      </c>
      <c r="D476" s="33" t="s">
        <v>2699</v>
      </c>
      <c r="E476" s="33"/>
      <c r="F476" s="33">
        <v>0.2</v>
      </c>
    </row>
    <row r="477" spans="1:6" x14ac:dyDescent="0.2">
      <c r="A477" s="33">
        <v>2</v>
      </c>
      <c r="B477" s="33" t="s">
        <v>31</v>
      </c>
      <c r="C477" s="33">
        <v>89900</v>
      </c>
      <c r="D477" s="33" t="s">
        <v>2700</v>
      </c>
      <c r="E477" s="33">
        <v>3</v>
      </c>
      <c r="F477" s="33">
        <v>0.2</v>
      </c>
    </row>
    <row r="478" spans="1:6" x14ac:dyDescent="0.2">
      <c r="A478" s="33">
        <v>2</v>
      </c>
      <c r="B478" s="33" t="s">
        <v>31</v>
      </c>
      <c r="C478" s="33">
        <v>90200</v>
      </c>
      <c r="D478" s="33" t="s">
        <v>3031</v>
      </c>
      <c r="E478" s="33">
        <v>3</v>
      </c>
      <c r="F478" s="33">
        <v>0.2</v>
      </c>
    </row>
    <row r="479" spans="1:6" x14ac:dyDescent="0.2">
      <c r="A479" s="33">
        <v>2</v>
      </c>
      <c r="B479" s="33" t="s">
        <v>31</v>
      </c>
      <c r="C479" s="33">
        <v>90900</v>
      </c>
      <c r="D479" s="33" t="s">
        <v>2701</v>
      </c>
      <c r="E479" s="33">
        <v>3</v>
      </c>
      <c r="F479" s="33">
        <v>0.2</v>
      </c>
    </row>
    <row r="480" spans="1:6" x14ac:dyDescent="0.2">
      <c r="A480" s="33">
        <v>2</v>
      </c>
      <c r="B480" s="33" t="s">
        <v>31</v>
      </c>
      <c r="C480" s="33">
        <v>97300</v>
      </c>
      <c r="D480" s="33" t="s">
        <v>2702</v>
      </c>
      <c r="E480" s="33">
        <v>4</v>
      </c>
      <c r="F480" s="33">
        <v>0.2</v>
      </c>
    </row>
    <row r="481" spans="1:6" x14ac:dyDescent="0.2">
      <c r="A481" s="33">
        <v>2</v>
      </c>
      <c r="B481" s="33" t="s">
        <v>31</v>
      </c>
      <c r="C481" s="33">
        <v>110300</v>
      </c>
      <c r="D481" s="33" t="s">
        <v>3032</v>
      </c>
      <c r="E481" s="33">
        <v>3</v>
      </c>
      <c r="F481" s="33">
        <v>0.2</v>
      </c>
    </row>
    <row r="482" spans="1:6" x14ac:dyDescent="0.2">
      <c r="A482" s="33">
        <v>2</v>
      </c>
      <c r="B482" s="33" t="s">
        <v>31</v>
      </c>
      <c r="C482" s="33">
        <v>112600</v>
      </c>
      <c r="D482" s="33" t="s">
        <v>30</v>
      </c>
      <c r="E482" s="33"/>
      <c r="F482" s="33">
        <v>0.2</v>
      </c>
    </row>
    <row r="483" spans="1:6" x14ac:dyDescent="0.2">
      <c r="A483" s="33">
        <v>2</v>
      </c>
      <c r="B483" s="33" t="s">
        <v>31</v>
      </c>
      <c r="C483" s="33">
        <v>117100</v>
      </c>
      <c r="D483" s="33" t="s">
        <v>35</v>
      </c>
      <c r="E483" s="33">
        <v>3</v>
      </c>
      <c r="F483" s="33">
        <v>0.2</v>
      </c>
    </row>
    <row r="484" spans="1:6" x14ac:dyDescent="0.2">
      <c r="A484" s="33">
        <v>2</v>
      </c>
      <c r="B484" s="33" t="s">
        <v>31</v>
      </c>
      <c r="C484" s="33">
        <v>120900</v>
      </c>
      <c r="D484" s="33" t="s">
        <v>3033</v>
      </c>
      <c r="E484" s="33">
        <v>2</v>
      </c>
      <c r="F484" s="33">
        <v>0.2</v>
      </c>
    </row>
    <row r="485" spans="1:6" x14ac:dyDescent="0.2">
      <c r="A485" s="33">
        <v>2</v>
      </c>
      <c r="B485" s="33" t="s">
        <v>31</v>
      </c>
      <c r="C485" s="33">
        <v>130100</v>
      </c>
      <c r="D485" s="33" t="s">
        <v>3034</v>
      </c>
      <c r="E485" s="33">
        <v>2</v>
      </c>
      <c r="F485" s="33">
        <v>0.2</v>
      </c>
    </row>
    <row r="486" spans="1:6" x14ac:dyDescent="0.2">
      <c r="A486" s="33">
        <v>2</v>
      </c>
      <c r="B486" s="33" t="s">
        <v>31</v>
      </c>
      <c r="C486" s="33">
        <v>132500</v>
      </c>
      <c r="D486" s="33" t="s">
        <v>3035</v>
      </c>
      <c r="E486" s="33">
        <v>4</v>
      </c>
      <c r="F486" s="33">
        <v>0.2</v>
      </c>
    </row>
    <row r="487" spans="1:6" x14ac:dyDescent="0.2">
      <c r="A487" s="33">
        <v>2</v>
      </c>
      <c r="B487" s="33" t="s">
        <v>31</v>
      </c>
      <c r="C487" s="33">
        <v>147500</v>
      </c>
      <c r="D487" s="33" t="s">
        <v>2704</v>
      </c>
      <c r="E487" s="33"/>
      <c r="F487" s="33">
        <v>0.2</v>
      </c>
    </row>
    <row r="488" spans="1:6" x14ac:dyDescent="0.2">
      <c r="A488" s="33">
        <v>2</v>
      </c>
      <c r="B488" s="33" t="s">
        <v>31</v>
      </c>
      <c r="C488" s="33">
        <v>147600</v>
      </c>
      <c r="D488" s="33" t="s">
        <v>2705</v>
      </c>
      <c r="E488" s="33"/>
      <c r="F488" s="33">
        <v>0.2</v>
      </c>
    </row>
    <row r="489" spans="1:6" x14ac:dyDescent="0.2">
      <c r="A489" s="33">
        <v>2</v>
      </c>
      <c r="B489" s="33" t="s">
        <v>31</v>
      </c>
      <c r="C489" s="33">
        <v>148000</v>
      </c>
      <c r="D489" s="33" t="s">
        <v>3036</v>
      </c>
      <c r="E489" s="33"/>
      <c r="F489" s="33">
        <v>0.2</v>
      </c>
    </row>
    <row r="490" spans="1:6" x14ac:dyDescent="0.2">
      <c r="A490" s="33">
        <v>2</v>
      </c>
      <c r="B490" s="33" t="s">
        <v>31</v>
      </c>
      <c r="C490" s="33">
        <v>148200</v>
      </c>
      <c r="D490" s="33" t="s">
        <v>111</v>
      </c>
      <c r="E490" s="33"/>
      <c r="F490" s="33">
        <v>0.2</v>
      </c>
    </row>
    <row r="491" spans="1:6" x14ac:dyDescent="0.2">
      <c r="A491" s="33">
        <v>2</v>
      </c>
      <c r="B491" s="33" t="s">
        <v>31</v>
      </c>
      <c r="C491" s="33">
        <v>148700</v>
      </c>
      <c r="D491" s="33" t="s">
        <v>2706</v>
      </c>
      <c r="E491" s="33"/>
      <c r="F491" s="33">
        <v>0.2</v>
      </c>
    </row>
    <row r="492" spans="1:6" x14ac:dyDescent="0.2">
      <c r="A492" s="33">
        <v>2</v>
      </c>
      <c r="B492" s="33" t="s">
        <v>31</v>
      </c>
      <c r="C492" s="33">
        <v>148800</v>
      </c>
      <c r="D492" s="33" t="s">
        <v>2707</v>
      </c>
      <c r="E492" s="33"/>
      <c r="F492" s="33">
        <v>0.2</v>
      </c>
    </row>
    <row r="493" spans="1:6" x14ac:dyDescent="0.2">
      <c r="A493" s="33">
        <v>2</v>
      </c>
      <c r="B493" s="33" t="s">
        <v>31</v>
      </c>
      <c r="C493" s="33">
        <v>149300</v>
      </c>
      <c r="D493" s="33" t="s">
        <v>2708</v>
      </c>
      <c r="E493" s="33"/>
      <c r="F493" s="33">
        <v>0.2</v>
      </c>
    </row>
    <row r="494" spans="1:6" x14ac:dyDescent="0.2">
      <c r="A494" s="33">
        <v>2</v>
      </c>
      <c r="B494" s="33" t="s">
        <v>31</v>
      </c>
      <c r="C494" s="33">
        <v>151300</v>
      </c>
      <c r="D494" s="33" t="s">
        <v>3037</v>
      </c>
      <c r="E494" s="33"/>
      <c r="F494" s="33">
        <v>0.2</v>
      </c>
    </row>
    <row r="495" spans="1:6" x14ac:dyDescent="0.2">
      <c r="A495" s="33">
        <v>2</v>
      </c>
      <c r="B495" s="33" t="s">
        <v>31</v>
      </c>
      <c r="C495" s="33">
        <v>151600</v>
      </c>
      <c r="D495" s="33" t="s">
        <v>2709</v>
      </c>
      <c r="E495" s="33"/>
      <c r="F495" s="33">
        <v>0.2</v>
      </c>
    </row>
    <row r="496" spans="1:6" x14ac:dyDescent="0.2">
      <c r="A496" s="33">
        <v>2</v>
      </c>
      <c r="B496" s="33" t="s">
        <v>31</v>
      </c>
      <c r="C496" s="33">
        <v>157100</v>
      </c>
      <c r="D496" s="33" t="s">
        <v>3038</v>
      </c>
      <c r="E496" s="33"/>
      <c r="F496" s="33">
        <v>0.2</v>
      </c>
    </row>
    <row r="497" spans="1:6" x14ac:dyDescent="0.2">
      <c r="A497" s="33">
        <v>2</v>
      </c>
      <c r="B497" s="33" t="s">
        <v>31</v>
      </c>
      <c r="C497" s="33">
        <v>190400</v>
      </c>
      <c r="D497" s="33" t="s">
        <v>3039</v>
      </c>
      <c r="E497" s="33">
        <v>2</v>
      </c>
      <c r="F497" s="33">
        <v>0.2</v>
      </c>
    </row>
    <row r="498" spans="1:6" x14ac:dyDescent="0.2">
      <c r="A498" s="33">
        <v>2</v>
      </c>
      <c r="B498" s="33" t="s">
        <v>31</v>
      </c>
      <c r="C498" s="33">
        <v>192300</v>
      </c>
      <c r="D498" s="33" t="s">
        <v>3040</v>
      </c>
      <c r="E498" s="33">
        <v>4</v>
      </c>
      <c r="F498" s="33">
        <v>0.2</v>
      </c>
    </row>
    <row r="499" spans="1:6" x14ac:dyDescent="0.2">
      <c r="A499" s="33">
        <v>2</v>
      </c>
      <c r="B499" s="33" t="s">
        <v>31</v>
      </c>
      <c r="C499" s="33">
        <v>205000</v>
      </c>
      <c r="D499" s="33" t="s">
        <v>114</v>
      </c>
      <c r="E499" s="33"/>
      <c r="F499" s="33">
        <v>0.2</v>
      </c>
    </row>
    <row r="500" spans="1:6" x14ac:dyDescent="0.2">
      <c r="A500" s="33">
        <v>2</v>
      </c>
      <c r="B500" s="33" t="s">
        <v>31</v>
      </c>
      <c r="C500" s="33">
        <v>206100</v>
      </c>
      <c r="D500" s="33" t="s">
        <v>3041</v>
      </c>
      <c r="E500" s="33">
        <v>2</v>
      </c>
      <c r="F500" s="33">
        <v>0.2</v>
      </c>
    </row>
    <row r="501" spans="1:6" x14ac:dyDescent="0.2">
      <c r="A501" s="33">
        <v>2</v>
      </c>
      <c r="B501" s="33" t="s">
        <v>31</v>
      </c>
      <c r="C501" s="33">
        <v>218000</v>
      </c>
      <c r="D501" s="33" t="s">
        <v>2710</v>
      </c>
      <c r="E501" s="33">
        <v>4</v>
      </c>
      <c r="F501" s="33">
        <v>0.2</v>
      </c>
    </row>
    <row r="502" spans="1:6" x14ac:dyDescent="0.2">
      <c r="A502" s="33">
        <v>2</v>
      </c>
      <c r="B502" s="33" t="s">
        <v>31</v>
      </c>
      <c r="C502" s="33">
        <v>218400</v>
      </c>
      <c r="D502" s="33" t="s">
        <v>3042</v>
      </c>
      <c r="E502" s="33">
        <v>2</v>
      </c>
      <c r="F502" s="33">
        <v>0.2</v>
      </c>
    </row>
    <row r="503" spans="1:6" x14ac:dyDescent="0.2">
      <c r="A503" s="33">
        <v>2</v>
      </c>
      <c r="B503" s="33" t="s">
        <v>31</v>
      </c>
      <c r="C503" s="33">
        <v>218500</v>
      </c>
      <c r="D503" s="33" t="s">
        <v>2711</v>
      </c>
      <c r="E503" s="33">
        <v>3</v>
      </c>
      <c r="F503" s="33">
        <v>0.2</v>
      </c>
    </row>
    <row r="504" spans="1:6" x14ac:dyDescent="0.2">
      <c r="A504" s="33">
        <v>2</v>
      </c>
      <c r="B504" s="33" t="s">
        <v>31</v>
      </c>
      <c r="C504" s="33">
        <v>220300</v>
      </c>
      <c r="D504" s="33" t="s">
        <v>2712</v>
      </c>
      <c r="E504" s="33"/>
      <c r="F504" s="33">
        <v>0.2</v>
      </c>
    </row>
    <row r="505" spans="1:6" x14ac:dyDescent="0.2">
      <c r="A505" s="33">
        <v>2</v>
      </c>
      <c r="B505" s="33" t="s">
        <v>31</v>
      </c>
      <c r="C505" s="33">
        <v>222700</v>
      </c>
      <c r="D505" s="33" t="s">
        <v>2713</v>
      </c>
      <c r="E505" s="33">
        <v>4</v>
      </c>
      <c r="F505" s="33">
        <v>0.2</v>
      </c>
    </row>
    <row r="506" spans="1:6" x14ac:dyDescent="0.2">
      <c r="A506" s="33">
        <v>2</v>
      </c>
      <c r="B506" s="33" t="s">
        <v>31</v>
      </c>
      <c r="C506" s="33">
        <v>243200</v>
      </c>
      <c r="D506" s="33" t="s">
        <v>3043</v>
      </c>
      <c r="E506" s="33">
        <v>3</v>
      </c>
      <c r="F506" s="33">
        <v>0.2</v>
      </c>
    </row>
    <row r="507" spans="1:6" x14ac:dyDescent="0.2">
      <c r="A507" s="33">
        <v>2</v>
      </c>
      <c r="B507" s="33" t="s">
        <v>31</v>
      </c>
      <c r="C507" s="33">
        <v>267400</v>
      </c>
      <c r="D507" s="33" t="s">
        <v>3044</v>
      </c>
      <c r="E507" s="33">
        <v>2</v>
      </c>
      <c r="F507" s="33">
        <v>0.2</v>
      </c>
    </row>
    <row r="508" spans="1:6" x14ac:dyDescent="0.2">
      <c r="A508" s="33">
        <v>2</v>
      </c>
      <c r="B508" s="33" t="s">
        <v>31</v>
      </c>
      <c r="C508" s="33">
        <v>267500</v>
      </c>
      <c r="D508" s="33" t="s">
        <v>123</v>
      </c>
      <c r="E508" s="33">
        <v>4</v>
      </c>
      <c r="F508" s="33">
        <v>0.2</v>
      </c>
    </row>
    <row r="509" spans="1:6" x14ac:dyDescent="0.2">
      <c r="A509" s="33">
        <v>2</v>
      </c>
      <c r="B509" s="33" t="s">
        <v>31</v>
      </c>
      <c r="C509" s="33">
        <v>267600</v>
      </c>
      <c r="D509" s="33" t="s">
        <v>3045</v>
      </c>
      <c r="E509" s="33">
        <v>3</v>
      </c>
      <c r="F509" s="33">
        <v>0.2</v>
      </c>
    </row>
    <row r="510" spans="1:6" x14ac:dyDescent="0.2">
      <c r="A510" s="33">
        <v>2</v>
      </c>
      <c r="B510" s="33" t="s">
        <v>31</v>
      </c>
      <c r="C510" s="33">
        <v>269800</v>
      </c>
      <c r="D510" s="33" t="s">
        <v>2717</v>
      </c>
      <c r="E510" s="33">
        <v>3</v>
      </c>
      <c r="F510" s="33">
        <v>0.2</v>
      </c>
    </row>
    <row r="511" spans="1:6" x14ac:dyDescent="0.2">
      <c r="A511" s="33">
        <v>2</v>
      </c>
      <c r="B511" s="33" t="s">
        <v>31</v>
      </c>
      <c r="C511" s="33">
        <v>269900</v>
      </c>
      <c r="D511" s="33" t="s">
        <v>249</v>
      </c>
      <c r="E511" s="33"/>
      <c r="F511" s="33">
        <v>0.2</v>
      </c>
    </row>
    <row r="512" spans="1:6" x14ac:dyDescent="0.2">
      <c r="A512" s="33">
        <v>2</v>
      </c>
      <c r="B512" s="33" t="s">
        <v>31</v>
      </c>
      <c r="C512" s="33">
        <v>304300</v>
      </c>
      <c r="D512" s="33" t="s">
        <v>2718</v>
      </c>
      <c r="E512" s="33"/>
      <c r="F512" s="33">
        <v>0.2</v>
      </c>
    </row>
    <row r="513" spans="1:6" x14ac:dyDescent="0.2">
      <c r="A513" s="33">
        <v>2</v>
      </c>
      <c r="B513" s="33" t="s">
        <v>31</v>
      </c>
      <c r="C513" s="33">
        <v>318300</v>
      </c>
      <c r="D513" s="33" t="s">
        <v>3046</v>
      </c>
      <c r="E513" s="33">
        <v>3</v>
      </c>
      <c r="F513" s="33">
        <v>0.2</v>
      </c>
    </row>
    <row r="514" spans="1:6" x14ac:dyDescent="0.2">
      <c r="A514" s="33">
        <v>2</v>
      </c>
      <c r="B514" s="33" t="s">
        <v>31</v>
      </c>
      <c r="C514" s="33">
        <v>319000</v>
      </c>
      <c r="D514" s="33" t="s">
        <v>3047</v>
      </c>
      <c r="E514" s="33">
        <v>3</v>
      </c>
      <c r="F514" s="33">
        <v>0.2</v>
      </c>
    </row>
    <row r="515" spans="1:6" x14ac:dyDescent="0.2">
      <c r="A515" s="33">
        <v>2</v>
      </c>
      <c r="B515" s="33" t="s">
        <v>31</v>
      </c>
      <c r="C515" s="33">
        <v>319300</v>
      </c>
      <c r="D515" s="33" t="s">
        <v>3048</v>
      </c>
      <c r="E515" s="33">
        <v>4</v>
      </c>
      <c r="F515" s="33">
        <v>0.2</v>
      </c>
    </row>
    <row r="516" spans="1:6" x14ac:dyDescent="0.2">
      <c r="A516" s="33">
        <v>2</v>
      </c>
      <c r="B516" s="33" t="s">
        <v>31</v>
      </c>
      <c r="C516" s="33">
        <v>331000</v>
      </c>
      <c r="D516" s="33" t="s">
        <v>3049</v>
      </c>
      <c r="E516" s="33">
        <v>2</v>
      </c>
      <c r="F516" s="33">
        <v>0.2</v>
      </c>
    </row>
    <row r="517" spans="1:6" x14ac:dyDescent="0.2">
      <c r="A517" s="33">
        <v>2</v>
      </c>
      <c r="B517" s="33" t="s">
        <v>31</v>
      </c>
      <c r="C517" s="33">
        <v>338500</v>
      </c>
      <c r="D517" s="33" t="s">
        <v>264</v>
      </c>
      <c r="E517" s="33"/>
      <c r="F517" s="33">
        <v>0.2</v>
      </c>
    </row>
    <row r="518" spans="1:6" x14ac:dyDescent="0.2">
      <c r="A518" s="33">
        <v>2</v>
      </c>
      <c r="B518" s="33" t="s">
        <v>31</v>
      </c>
      <c r="C518" s="33">
        <v>359600</v>
      </c>
      <c r="D518" s="33" t="s">
        <v>3050</v>
      </c>
      <c r="E518" s="33">
        <v>3</v>
      </c>
      <c r="F518" s="33">
        <v>0.2</v>
      </c>
    </row>
    <row r="519" spans="1:6" x14ac:dyDescent="0.2">
      <c r="A519" s="33">
        <v>2</v>
      </c>
      <c r="B519" s="33" t="s">
        <v>31</v>
      </c>
      <c r="C519" s="33">
        <v>362400</v>
      </c>
      <c r="D519" s="33" t="s">
        <v>3051</v>
      </c>
      <c r="E519" s="33">
        <v>3</v>
      </c>
      <c r="F519" s="33">
        <v>0.2</v>
      </c>
    </row>
    <row r="520" spans="1:6" x14ac:dyDescent="0.2">
      <c r="A520" s="33">
        <v>2</v>
      </c>
      <c r="B520" s="33" t="s">
        <v>31</v>
      </c>
      <c r="C520" s="33">
        <v>366700</v>
      </c>
      <c r="D520" s="33" t="s">
        <v>3052</v>
      </c>
      <c r="E520" s="33">
        <v>1</v>
      </c>
      <c r="F520" s="33">
        <v>0.2</v>
      </c>
    </row>
    <row r="521" spans="1:6" x14ac:dyDescent="0.2">
      <c r="A521" s="33">
        <v>2</v>
      </c>
      <c r="B521" s="33" t="s">
        <v>31</v>
      </c>
      <c r="C521" s="33">
        <v>363400</v>
      </c>
      <c r="D521" s="33" t="s">
        <v>3053</v>
      </c>
      <c r="E521" s="33">
        <v>2</v>
      </c>
      <c r="F521" s="33">
        <v>0.2</v>
      </c>
    </row>
    <row r="522" spans="1:6" x14ac:dyDescent="0.2">
      <c r="A522" s="33">
        <v>2</v>
      </c>
      <c r="B522" s="33" t="s">
        <v>31</v>
      </c>
      <c r="C522" s="33">
        <v>363600</v>
      </c>
      <c r="D522" s="33" t="s">
        <v>3054</v>
      </c>
      <c r="E522" s="33">
        <v>3</v>
      </c>
      <c r="F522" s="33">
        <v>0.2</v>
      </c>
    </row>
    <row r="523" spans="1:6" x14ac:dyDescent="0.2">
      <c r="A523" s="33">
        <v>2</v>
      </c>
      <c r="B523" s="33" t="s">
        <v>31</v>
      </c>
      <c r="C523" s="33">
        <v>363900</v>
      </c>
      <c r="D523" s="33" t="s">
        <v>3055</v>
      </c>
      <c r="E523" s="33"/>
      <c r="F523" s="33">
        <v>0.2</v>
      </c>
    </row>
    <row r="524" spans="1:6" x14ac:dyDescent="0.2">
      <c r="A524" s="33">
        <v>2</v>
      </c>
      <c r="B524" s="33" t="s">
        <v>31</v>
      </c>
      <c r="C524" s="33">
        <v>364200</v>
      </c>
      <c r="D524" s="33" t="s">
        <v>3056</v>
      </c>
      <c r="E524" s="33"/>
      <c r="F524" s="33">
        <v>0.2</v>
      </c>
    </row>
    <row r="525" spans="1:6" x14ac:dyDescent="0.2">
      <c r="A525" s="33">
        <v>2</v>
      </c>
      <c r="B525" s="33" t="s">
        <v>31</v>
      </c>
      <c r="C525" s="33">
        <v>364400</v>
      </c>
      <c r="D525" s="33" t="s">
        <v>3057</v>
      </c>
      <c r="E525" s="33">
        <v>3</v>
      </c>
      <c r="F525" s="33">
        <v>0.2</v>
      </c>
    </row>
    <row r="526" spans="1:6" x14ac:dyDescent="0.2">
      <c r="A526" s="33">
        <v>2</v>
      </c>
      <c r="B526" s="33" t="s">
        <v>31</v>
      </c>
      <c r="C526" s="33">
        <v>364500</v>
      </c>
      <c r="D526" s="33" t="s">
        <v>3058</v>
      </c>
      <c r="E526" s="33">
        <v>4</v>
      </c>
      <c r="F526" s="33">
        <v>0.2</v>
      </c>
    </row>
    <row r="527" spans="1:6" x14ac:dyDescent="0.2">
      <c r="A527" s="33">
        <v>2</v>
      </c>
      <c r="B527" s="33" t="s">
        <v>31</v>
      </c>
      <c r="C527" s="33">
        <v>364900</v>
      </c>
      <c r="D527" s="33" t="s">
        <v>3059</v>
      </c>
      <c r="E527" s="33">
        <v>2</v>
      </c>
      <c r="F527" s="33">
        <v>0.2</v>
      </c>
    </row>
    <row r="528" spans="1:6" x14ac:dyDescent="0.2">
      <c r="A528" s="33">
        <v>2</v>
      </c>
      <c r="B528" s="33" t="s">
        <v>31</v>
      </c>
      <c r="C528" s="33">
        <v>375800</v>
      </c>
      <c r="D528" s="33" t="s">
        <v>62</v>
      </c>
      <c r="E528" s="33"/>
      <c r="F528" s="33">
        <v>0.2</v>
      </c>
    </row>
    <row r="529" spans="1:6" x14ac:dyDescent="0.2">
      <c r="A529" s="33">
        <v>2</v>
      </c>
      <c r="B529" s="33" t="s">
        <v>31</v>
      </c>
      <c r="C529" s="33">
        <v>381900</v>
      </c>
      <c r="D529" s="33" t="s">
        <v>3060</v>
      </c>
      <c r="E529" s="33"/>
      <c r="F529" s="33">
        <v>0.2</v>
      </c>
    </row>
    <row r="530" spans="1:6" x14ac:dyDescent="0.2">
      <c r="A530" s="33">
        <v>2</v>
      </c>
      <c r="B530" s="33" t="s">
        <v>31</v>
      </c>
      <c r="C530" s="33">
        <v>386000</v>
      </c>
      <c r="D530" s="33" t="s">
        <v>63</v>
      </c>
      <c r="E530" s="33">
        <v>4</v>
      </c>
      <c r="F530" s="33">
        <v>0.2</v>
      </c>
    </row>
    <row r="531" spans="1:6" x14ac:dyDescent="0.2">
      <c r="A531" s="33">
        <v>2</v>
      </c>
      <c r="B531" s="33" t="s">
        <v>31</v>
      </c>
      <c r="C531" s="33">
        <v>388300</v>
      </c>
      <c r="D531" s="33" t="s">
        <v>3061</v>
      </c>
      <c r="E531" s="33">
        <v>4</v>
      </c>
      <c r="F531" s="33">
        <v>0.2</v>
      </c>
    </row>
    <row r="532" spans="1:6" x14ac:dyDescent="0.2">
      <c r="A532" s="33">
        <v>2</v>
      </c>
      <c r="B532" s="33" t="s">
        <v>31</v>
      </c>
      <c r="C532" s="33">
        <v>398900</v>
      </c>
      <c r="D532" s="33" t="s">
        <v>3062</v>
      </c>
      <c r="E532" s="33">
        <v>1</v>
      </c>
      <c r="F532" s="33">
        <v>0.2</v>
      </c>
    </row>
    <row r="533" spans="1:6" x14ac:dyDescent="0.2">
      <c r="A533" s="33">
        <v>2</v>
      </c>
      <c r="B533" s="33" t="s">
        <v>31</v>
      </c>
      <c r="C533" s="33">
        <v>407100</v>
      </c>
      <c r="D533" s="33" t="s">
        <v>2720</v>
      </c>
      <c r="E533" s="33"/>
      <c r="F533" s="33">
        <v>0.2</v>
      </c>
    </row>
    <row r="534" spans="1:6" x14ac:dyDescent="0.2">
      <c r="A534" s="33">
        <v>2</v>
      </c>
      <c r="B534" s="33" t="s">
        <v>31</v>
      </c>
      <c r="C534" s="33">
        <v>412700</v>
      </c>
      <c r="D534" s="33" t="s">
        <v>2721</v>
      </c>
      <c r="E534" s="33">
        <v>3</v>
      </c>
      <c r="F534" s="33">
        <v>0.2</v>
      </c>
    </row>
    <row r="535" spans="1:6" x14ac:dyDescent="0.2">
      <c r="A535" s="33">
        <v>2</v>
      </c>
      <c r="B535" s="33" t="s">
        <v>31</v>
      </c>
      <c r="C535" s="33">
        <v>413500</v>
      </c>
      <c r="D535" s="33" t="s">
        <v>2722</v>
      </c>
      <c r="E535" s="33"/>
      <c r="F535" s="33">
        <v>0.2</v>
      </c>
    </row>
    <row r="536" spans="1:6" x14ac:dyDescent="0.2">
      <c r="A536" s="33">
        <v>2</v>
      </c>
      <c r="B536" s="33" t="s">
        <v>31</v>
      </c>
      <c r="C536" s="33">
        <v>415200</v>
      </c>
      <c r="D536" s="33" t="s">
        <v>3063</v>
      </c>
      <c r="E536" s="33">
        <v>3</v>
      </c>
      <c r="F536" s="33">
        <v>0.2</v>
      </c>
    </row>
    <row r="537" spans="1:6" x14ac:dyDescent="0.2">
      <c r="A537" s="33">
        <v>2</v>
      </c>
      <c r="B537" s="33" t="s">
        <v>31</v>
      </c>
      <c r="C537" s="33">
        <v>421700</v>
      </c>
      <c r="D537" s="33" t="s">
        <v>3064</v>
      </c>
      <c r="E537" s="33">
        <v>3</v>
      </c>
      <c r="F537" s="33">
        <v>0.2</v>
      </c>
    </row>
    <row r="538" spans="1:6" x14ac:dyDescent="0.2">
      <c r="A538" s="33">
        <v>2</v>
      </c>
      <c r="B538" s="33" t="s">
        <v>31</v>
      </c>
      <c r="C538" s="33">
        <v>427600</v>
      </c>
      <c r="D538" s="33" t="s">
        <v>3065</v>
      </c>
      <c r="E538" s="33">
        <v>2</v>
      </c>
      <c r="F538" s="33">
        <v>0.2</v>
      </c>
    </row>
    <row r="539" spans="1:6" x14ac:dyDescent="0.2">
      <c r="A539" s="33">
        <v>2</v>
      </c>
      <c r="B539" s="33" t="s">
        <v>31</v>
      </c>
      <c r="C539" s="33">
        <v>436400</v>
      </c>
      <c r="D539" s="33" t="s">
        <v>2723</v>
      </c>
      <c r="E539" s="33"/>
      <c r="F539" s="33">
        <v>0.2</v>
      </c>
    </row>
    <row r="540" spans="1:6" x14ac:dyDescent="0.2">
      <c r="A540" s="33">
        <v>2</v>
      </c>
      <c r="B540" s="33" t="s">
        <v>31</v>
      </c>
      <c r="C540" s="33">
        <v>440100</v>
      </c>
      <c r="D540" s="33" t="s">
        <v>3066</v>
      </c>
      <c r="E540" s="33">
        <v>2</v>
      </c>
      <c r="F540" s="33">
        <v>0.2</v>
      </c>
    </row>
    <row r="541" spans="1:6" x14ac:dyDescent="0.2">
      <c r="A541" s="33">
        <v>2</v>
      </c>
      <c r="B541" s="33" t="s">
        <v>45</v>
      </c>
      <c r="C541" s="33">
        <v>26490</v>
      </c>
      <c r="D541" s="33" t="s">
        <v>2724</v>
      </c>
      <c r="E541" s="33">
        <v>4</v>
      </c>
      <c r="F541" s="33">
        <v>0.2</v>
      </c>
    </row>
    <row r="542" spans="1:6" x14ac:dyDescent="0.2">
      <c r="A542" s="33">
        <v>2</v>
      </c>
      <c r="B542" s="33" t="s">
        <v>45</v>
      </c>
      <c r="C542" s="33">
        <v>26611</v>
      </c>
      <c r="D542" s="33" t="s">
        <v>3067</v>
      </c>
      <c r="E542" s="33">
        <v>3</v>
      </c>
      <c r="F542" s="33">
        <v>0.2</v>
      </c>
    </row>
    <row r="543" spans="1:6" x14ac:dyDescent="0.2">
      <c r="A543" s="33">
        <v>2</v>
      </c>
      <c r="B543" s="33" t="s">
        <v>45</v>
      </c>
      <c r="C543" s="33">
        <v>26332</v>
      </c>
      <c r="D543" s="33" t="s">
        <v>3068</v>
      </c>
      <c r="E543" s="33">
        <v>4</v>
      </c>
      <c r="F543" s="33">
        <v>0.2</v>
      </c>
    </row>
    <row r="544" spans="1:6" x14ac:dyDescent="0.2">
      <c r="A544" s="33">
        <v>2</v>
      </c>
      <c r="B544" s="33" t="s">
        <v>45</v>
      </c>
      <c r="C544" s="33">
        <v>26333</v>
      </c>
      <c r="D544" s="33" t="s">
        <v>3069</v>
      </c>
      <c r="E544" s="33"/>
      <c r="F544" s="33">
        <v>0.2</v>
      </c>
    </row>
    <row r="545" spans="1:6" x14ac:dyDescent="0.2">
      <c r="A545" s="33">
        <v>2</v>
      </c>
      <c r="B545" s="33" t="s">
        <v>45</v>
      </c>
      <c r="C545" s="33">
        <v>26491</v>
      </c>
      <c r="D545" s="33" t="s">
        <v>3070</v>
      </c>
      <c r="E545" s="33">
        <v>3</v>
      </c>
      <c r="F545" s="33">
        <v>0.2</v>
      </c>
    </row>
    <row r="546" spans="1:6" x14ac:dyDescent="0.2">
      <c r="A546" s="33">
        <v>2</v>
      </c>
      <c r="B546" s="33" t="s">
        <v>45</v>
      </c>
      <c r="C546" s="33">
        <v>26494</v>
      </c>
      <c r="D546" s="33" t="s">
        <v>3071</v>
      </c>
      <c r="E546" s="33">
        <v>3</v>
      </c>
      <c r="F546" s="33">
        <v>0.2</v>
      </c>
    </row>
    <row r="547" spans="1:6" x14ac:dyDescent="0.2">
      <c r="A547" s="33">
        <v>2</v>
      </c>
      <c r="B547" s="33" t="s">
        <v>45</v>
      </c>
      <c r="C547" s="33">
        <v>26352</v>
      </c>
      <c r="D547" s="33" t="s">
        <v>3072</v>
      </c>
      <c r="E547" s="33">
        <v>4</v>
      </c>
      <c r="F547" s="33">
        <v>0.2</v>
      </c>
    </row>
    <row r="548" spans="1:6" x14ac:dyDescent="0.2">
      <c r="A548" s="33">
        <v>2</v>
      </c>
      <c r="B548" s="33" t="s">
        <v>45</v>
      </c>
      <c r="C548" s="33">
        <v>26503</v>
      </c>
      <c r="D548" s="33" t="s">
        <v>3073</v>
      </c>
      <c r="E548" s="33">
        <v>4</v>
      </c>
      <c r="F548" s="33">
        <v>0.2</v>
      </c>
    </row>
    <row r="549" spans="1:6" x14ac:dyDescent="0.2">
      <c r="A549" s="33">
        <v>2</v>
      </c>
      <c r="B549" s="33" t="s">
        <v>45</v>
      </c>
      <c r="C549" s="33">
        <v>26505</v>
      </c>
      <c r="D549" s="33" t="s">
        <v>3074</v>
      </c>
      <c r="E549" s="33">
        <v>4</v>
      </c>
      <c r="F549" s="33">
        <v>0.2</v>
      </c>
    </row>
    <row r="550" spans="1:6" x14ac:dyDescent="0.2">
      <c r="A550" s="33">
        <v>2</v>
      </c>
      <c r="B550" s="33" t="s">
        <v>45</v>
      </c>
      <c r="C550" s="33">
        <v>26506</v>
      </c>
      <c r="D550" s="33" t="s">
        <v>3075</v>
      </c>
      <c r="E550" s="33">
        <v>3</v>
      </c>
      <c r="F550" s="33">
        <v>0.2</v>
      </c>
    </row>
    <row r="551" spans="1:6" x14ac:dyDescent="0.2">
      <c r="A551" s="33">
        <v>2</v>
      </c>
      <c r="B551" s="33" t="s">
        <v>45</v>
      </c>
      <c r="C551" s="33">
        <v>26614</v>
      </c>
      <c r="D551" s="33" t="s">
        <v>3076</v>
      </c>
      <c r="E551" s="33">
        <v>4</v>
      </c>
      <c r="F551" s="33">
        <v>0.2</v>
      </c>
    </row>
    <row r="552" spans="1:6" x14ac:dyDescent="0.2">
      <c r="A552" s="33">
        <v>2</v>
      </c>
      <c r="B552" s="33" t="s">
        <v>45</v>
      </c>
      <c r="C552" s="33">
        <v>26657</v>
      </c>
      <c r="D552" s="33" t="s">
        <v>3077</v>
      </c>
      <c r="E552" s="33">
        <v>3</v>
      </c>
      <c r="F552" s="33">
        <v>0.2</v>
      </c>
    </row>
    <row r="553" spans="1:6" x14ac:dyDescent="0.2">
      <c r="A553" s="33">
        <v>2</v>
      </c>
      <c r="B553" s="33" t="s">
        <v>45</v>
      </c>
      <c r="C553" s="33">
        <v>26658</v>
      </c>
      <c r="D553" s="33" t="s">
        <v>3078</v>
      </c>
      <c r="E553" s="33">
        <v>4</v>
      </c>
      <c r="F553" s="33">
        <v>0.2</v>
      </c>
    </row>
    <row r="554" spans="1:6" x14ac:dyDescent="0.2">
      <c r="A554" s="33">
        <v>2</v>
      </c>
      <c r="B554" s="33" t="s">
        <v>45</v>
      </c>
      <c r="C554" s="33">
        <v>26479</v>
      </c>
      <c r="D554" s="33" t="s">
        <v>3079</v>
      </c>
      <c r="E554" s="33">
        <v>2</v>
      </c>
      <c r="F554" s="33">
        <v>0.2</v>
      </c>
    </row>
    <row r="555" spans="1:6" x14ac:dyDescent="0.2">
      <c r="A555" s="33">
        <v>2</v>
      </c>
      <c r="B555" s="33" t="s">
        <v>45</v>
      </c>
      <c r="C555" s="33">
        <v>26473</v>
      </c>
      <c r="D555" s="33" t="s">
        <v>3080</v>
      </c>
      <c r="E555" s="33">
        <v>2</v>
      </c>
      <c r="F555" s="33">
        <v>0.2</v>
      </c>
    </row>
    <row r="556" spans="1:6" x14ac:dyDescent="0.2">
      <c r="A556" s="33">
        <v>2</v>
      </c>
      <c r="B556" s="33" t="s">
        <v>45</v>
      </c>
      <c r="C556" s="33">
        <v>26474</v>
      </c>
      <c r="D556" s="33" t="s">
        <v>3081</v>
      </c>
      <c r="E556" s="33">
        <v>2</v>
      </c>
      <c r="F556" s="33">
        <v>0.2</v>
      </c>
    </row>
    <row r="557" spans="1:6" x14ac:dyDescent="0.2">
      <c r="A557" s="33">
        <v>2</v>
      </c>
      <c r="B557" s="33" t="s">
        <v>45</v>
      </c>
      <c r="C557" s="33">
        <v>26511</v>
      </c>
      <c r="D557" s="33" t="s">
        <v>3082</v>
      </c>
      <c r="E557" s="33">
        <v>3</v>
      </c>
      <c r="F557" s="33">
        <v>0.2</v>
      </c>
    </row>
    <row r="558" spans="1:6" x14ac:dyDescent="0.2">
      <c r="A558" s="33">
        <v>2</v>
      </c>
      <c r="B558" s="33" t="s">
        <v>45</v>
      </c>
      <c r="C558" s="33">
        <v>26512</v>
      </c>
      <c r="D558" s="33" t="s">
        <v>3083</v>
      </c>
      <c r="E558" s="33">
        <v>2</v>
      </c>
      <c r="F558" s="33">
        <v>0.2</v>
      </c>
    </row>
    <row r="559" spans="1:6" x14ac:dyDescent="0.2">
      <c r="A559" s="33">
        <v>2</v>
      </c>
      <c r="B559" s="33" t="s">
        <v>45</v>
      </c>
      <c r="C559" s="33">
        <v>26513</v>
      </c>
      <c r="D559" s="33" t="s">
        <v>3084</v>
      </c>
      <c r="E559" s="33">
        <v>4</v>
      </c>
      <c r="F559" s="33">
        <v>0.2</v>
      </c>
    </row>
    <row r="560" spans="1:6" x14ac:dyDescent="0.2">
      <c r="A560" s="33">
        <v>2</v>
      </c>
      <c r="B560" s="33" t="s">
        <v>45</v>
      </c>
      <c r="C560" s="33">
        <v>26517</v>
      </c>
      <c r="D560" s="33" t="s">
        <v>3085</v>
      </c>
      <c r="E560" s="33">
        <v>4</v>
      </c>
      <c r="F560" s="33">
        <v>0.2</v>
      </c>
    </row>
    <row r="561" spans="1:6" x14ac:dyDescent="0.2">
      <c r="A561" s="33">
        <v>2</v>
      </c>
      <c r="B561" s="33" t="s">
        <v>45</v>
      </c>
      <c r="C561" s="33">
        <v>26519</v>
      </c>
      <c r="D561" s="33" t="s">
        <v>3086</v>
      </c>
      <c r="E561" s="33"/>
      <c r="F561" s="33">
        <v>0.2</v>
      </c>
    </row>
    <row r="562" spans="1:6" x14ac:dyDescent="0.2">
      <c r="A562" s="33">
        <v>2</v>
      </c>
      <c r="B562" s="33" t="s">
        <v>45</v>
      </c>
      <c r="C562" s="33">
        <v>26527</v>
      </c>
      <c r="D562" s="33" t="s">
        <v>3087</v>
      </c>
      <c r="E562" s="33">
        <v>4</v>
      </c>
      <c r="F562" s="33">
        <v>0.2</v>
      </c>
    </row>
    <row r="563" spans="1:6" x14ac:dyDescent="0.2">
      <c r="A563" s="33">
        <v>2</v>
      </c>
      <c r="B563" s="33" t="s">
        <v>45</v>
      </c>
      <c r="C563" s="33">
        <v>26532</v>
      </c>
      <c r="D563" s="33" t="s">
        <v>3088</v>
      </c>
      <c r="E563" s="33"/>
      <c r="F563" s="33">
        <v>0.2</v>
      </c>
    </row>
    <row r="564" spans="1:6" x14ac:dyDescent="0.2">
      <c r="A564" s="33">
        <v>2</v>
      </c>
      <c r="B564" s="33" t="s">
        <v>45</v>
      </c>
      <c r="C564" s="33">
        <v>26535</v>
      </c>
      <c r="D564" s="33" t="s">
        <v>3089</v>
      </c>
      <c r="E564" s="33">
        <v>4</v>
      </c>
      <c r="F564" s="33">
        <v>0.2</v>
      </c>
    </row>
    <row r="565" spans="1:6" x14ac:dyDescent="0.2">
      <c r="A565" s="33">
        <v>2</v>
      </c>
      <c r="B565" s="33" t="s">
        <v>45</v>
      </c>
      <c r="C565" s="33">
        <v>26335</v>
      </c>
      <c r="D565" s="33" t="s">
        <v>3090</v>
      </c>
      <c r="E565" s="33">
        <v>2</v>
      </c>
      <c r="F565" s="33">
        <v>1</v>
      </c>
    </row>
    <row r="566" spans="1:6" x14ac:dyDescent="0.2">
      <c r="A566" s="33">
        <v>2</v>
      </c>
      <c r="B566" s="33" t="s">
        <v>45</v>
      </c>
      <c r="C566" s="33">
        <v>26538</v>
      </c>
      <c r="D566" s="33" t="s">
        <v>3091</v>
      </c>
      <c r="E566" s="33"/>
      <c r="F566" s="33">
        <v>0.2</v>
      </c>
    </row>
    <row r="567" spans="1:6" x14ac:dyDescent="0.2">
      <c r="A567" s="33">
        <v>2</v>
      </c>
      <c r="B567" s="33" t="s">
        <v>45</v>
      </c>
      <c r="C567" s="33">
        <v>26541</v>
      </c>
      <c r="D567" s="33" t="s">
        <v>3092</v>
      </c>
      <c r="E567" s="33">
        <v>4</v>
      </c>
      <c r="F567" s="33">
        <v>0.2</v>
      </c>
    </row>
    <row r="568" spans="1:6" x14ac:dyDescent="0.2">
      <c r="A568" s="33">
        <v>2</v>
      </c>
      <c r="B568" s="33" t="s">
        <v>45</v>
      </c>
      <c r="C568" s="33">
        <v>26542</v>
      </c>
      <c r="D568" s="33" t="s">
        <v>3093</v>
      </c>
      <c r="E568" s="33">
        <v>2</v>
      </c>
      <c r="F568" s="33">
        <v>1</v>
      </c>
    </row>
    <row r="569" spans="1:6" x14ac:dyDescent="0.2">
      <c r="A569" s="33">
        <v>2</v>
      </c>
      <c r="B569" s="33" t="s">
        <v>45</v>
      </c>
      <c r="C569" s="33">
        <v>26418</v>
      </c>
      <c r="D569" s="33" t="s">
        <v>2739</v>
      </c>
      <c r="E569" s="33">
        <v>2</v>
      </c>
      <c r="F569" s="33">
        <v>1</v>
      </c>
    </row>
    <row r="570" spans="1:6" x14ac:dyDescent="0.2">
      <c r="A570" s="33">
        <v>2</v>
      </c>
      <c r="B570" s="33" t="s">
        <v>45</v>
      </c>
      <c r="C570" s="33">
        <v>26406</v>
      </c>
      <c r="D570" s="33" t="s">
        <v>3094</v>
      </c>
      <c r="E570" s="33">
        <v>4</v>
      </c>
      <c r="F570" s="33">
        <v>0.2</v>
      </c>
    </row>
    <row r="571" spans="1:6" x14ac:dyDescent="0.2">
      <c r="A571" s="33">
        <v>2</v>
      </c>
      <c r="B571" s="33" t="s">
        <v>45</v>
      </c>
      <c r="C571" s="33">
        <v>26412</v>
      </c>
      <c r="D571" s="33" t="s">
        <v>3095</v>
      </c>
      <c r="E571" s="33">
        <v>4</v>
      </c>
      <c r="F571" s="33">
        <v>0.2</v>
      </c>
    </row>
    <row r="572" spans="1:6" x14ac:dyDescent="0.2">
      <c r="A572" s="33">
        <v>2</v>
      </c>
      <c r="B572" s="33" t="s">
        <v>45</v>
      </c>
      <c r="C572" s="33">
        <v>26414</v>
      </c>
      <c r="D572" s="33" t="s">
        <v>3096</v>
      </c>
      <c r="E572" s="33"/>
      <c r="F572" s="33">
        <v>0.2</v>
      </c>
    </row>
    <row r="573" spans="1:6" x14ac:dyDescent="0.2">
      <c r="A573" s="33">
        <v>2</v>
      </c>
      <c r="B573" s="33" t="s">
        <v>45</v>
      </c>
      <c r="C573" s="33">
        <v>26356</v>
      </c>
      <c r="D573" s="33" t="s">
        <v>3097</v>
      </c>
      <c r="E573" s="33">
        <v>3</v>
      </c>
      <c r="F573" s="33">
        <v>0.2</v>
      </c>
    </row>
    <row r="574" spans="1:6" x14ac:dyDescent="0.2">
      <c r="A574" s="33">
        <v>2</v>
      </c>
      <c r="B574" s="33" t="s">
        <v>45</v>
      </c>
      <c r="C574" s="33">
        <v>26357</v>
      </c>
      <c r="D574" s="33" t="s">
        <v>3098</v>
      </c>
      <c r="E574" s="33">
        <v>2</v>
      </c>
      <c r="F574" s="33">
        <v>0.2</v>
      </c>
    </row>
    <row r="575" spans="1:6" x14ac:dyDescent="0.2">
      <c r="A575" s="33">
        <v>2</v>
      </c>
      <c r="B575" s="33" t="s">
        <v>45</v>
      </c>
      <c r="C575" s="33">
        <v>26358</v>
      </c>
      <c r="D575" s="33" t="s">
        <v>3099</v>
      </c>
      <c r="E575" s="33">
        <v>3</v>
      </c>
      <c r="F575" s="33">
        <v>0.2</v>
      </c>
    </row>
    <row r="576" spans="1:6" x14ac:dyDescent="0.2">
      <c r="A576" s="33">
        <v>2</v>
      </c>
      <c r="B576" s="33" t="s">
        <v>45</v>
      </c>
      <c r="C576" s="33">
        <v>26362</v>
      </c>
      <c r="D576" s="33" t="s">
        <v>3100</v>
      </c>
      <c r="E576" s="33">
        <v>2</v>
      </c>
      <c r="F576" s="33">
        <v>0.2</v>
      </c>
    </row>
    <row r="577" spans="1:6" x14ac:dyDescent="0.2">
      <c r="A577" s="33">
        <v>2</v>
      </c>
      <c r="B577" s="33" t="s">
        <v>45</v>
      </c>
      <c r="C577" s="33">
        <v>26364</v>
      </c>
      <c r="D577" s="33" t="s">
        <v>2740</v>
      </c>
      <c r="E577" s="33">
        <v>2</v>
      </c>
      <c r="F577" s="33">
        <v>1</v>
      </c>
    </row>
    <row r="578" spans="1:6" x14ac:dyDescent="0.2">
      <c r="A578" s="33">
        <v>2</v>
      </c>
      <c r="B578" s="33" t="s">
        <v>45</v>
      </c>
      <c r="C578" s="33">
        <v>26678</v>
      </c>
      <c r="D578" s="33" t="s">
        <v>3101</v>
      </c>
      <c r="E578" s="33">
        <v>2</v>
      </c>
      <c r="F578" s="33">
        <v>1</v>
      </c>
    </row>
    <row r="579" spans="1:6" x14ac:dyDescent="0.2">
      <c r="A579" s="33">
        <v>2</v>
      </c>
      <c r="B579" s="33" t="s">
        <v>45</v>
      </c>
      <c r="C579" s="33">
        <v>26367</v>
      </c>
      <c r="D579" s="33" t="s">
        <v>3102</v>
      </c>
      <c r="E579" s="33">
        <v>2</v>
      </c>
      <c r="F579" s="33">
        <v>0.2</v>
      </c>
    </row>
    <row r="580" spans="1:6" x14ac:dyDescent="0.2">
      <c r="A580" s="33">
        <v>2</v>
      </c>
      <c r="B580" s="33" t="s">
        <v>45</v>
      </c>
      <c r="C580" s="33">
        <v>26607</v>
      </c>
      <c r="D580" s="33" t="s">
        <v>3103</v>
      </c>
      <c r="E580" s="33">
        <v>4</v>
      </c>
      <c r="F580" s="33">
        <v>0.2</v>
      </c>
    </row>
    <row r="581" spans="1:6" x14ac:dyDescent="0.2">
      <c r="A581" s="33">
        <v>2</v>
      </c>
      <c r="B581" s="33" t="s">
        <v>45</v>
      </c>
      <c r="C581" s="33">
        <v>26602</v>
      </c>
      <c r="D581" s="33" t="s">
        <v>3104</v>
      </c>
      <c r="E581" s="33">
        <v>2</v>
      </c>
      <c r="F581" s="33">
        <v>1</v>
      </c>
    </row>
    <row r="582" spans="1:6" x14ac:dyDescent="0.2">
      <c r="A582" s="33">
        <v>2</v>
      </c>
      <c r="B582" s="33" t="s">
        <v>45</v>
      </c>
      <c r="C582" s="33">
        <v>26577</v>
      </c>
      <c r="D582" s="33" t="s">
        <v>3105</v>
      </c>
      <c r="E582" s="33">
        <v>4</v>
      </c>
      <c r="F582" s="33">
        <v>0.2</v>
      </c>
    </row>
    <row r="583" spans="1:6" x14ac:dyDescent="0.2">
      <c r="A583" s="33">
        <v>2</v>
      </c>
      <c r="B583" s="33" t="s">
        <v>45</v>
      </c>
      <c r="C583" s="33">
        <v>26578</v>
      </c>
      <c r="D583" s="33" t="s">
        <v>3106</v>
      </c>
      <c r="E583" s="33">
        <v>4</v>
      </c>
      <c r="F583" s="33">
        <v>0.2</v>
      </c>
    </row>
    <row r="584" spans="1:6" x14ac:dyDescent="0.2">
      <c r="A584" s="33">
        <v>2</v>
      </c>
      <c r="B584" s="33" t="s">
        <v>45</v>
      </c>
      <c r="C584" s="33">
        <v>26476</v>
      </c>
      <c r="D584" s="33" t="s">
        <v>3107</v>
      </c>
      <c r="E584" s="33">
        <v>2</v>
      </c>
      <c r="F584" s="33">
        <v>1</v>
      </c>
    </row>
    <row r="585" spans="1:6" x14ac:dyDescent="0.2">
      <c r="A585" s="33">
        <v>2</v>
      </c>
      <c r="B585" s="33" t="s">
        <v>45</v>
      </c>
      <c r="C585" s="33">
        <v>26477</v>
      </c>
      <c r="D585" s="33" t="s">
        <v>3108</v>
      </c>
      <c r="E585" s="33">
        <v>4</v>
      </c>
      <c r="F585" s="33">
        <v>0.2</v>
      </c>
    </row>
    <row r="586" spans="1:6" x14ac:dyDescent="0.2">
      <c r="A586" s="33">
        <v>2</v>
      </c>
      <c r="B586" s="33" t="s">
        <v>45</v>
      </c>
      <c r="C586" s="33">
        <v>26478</v>
      </c>
      <c r="D586" s="33" t="s">
        <v>3109</v>
      </c>
      <c r="E586" s="33">
        <v>3</v>
      </c>
      <c r="F586" s="33">
        <v>0.2</v>
      </c>
    </row>
    <row r="587" spans="1:6" x14ac:dyDescent="0.2">
      <c r="A587" s="33">
        <v>2</v>
      </c>
      <c r="B587" s="33" t="s">
        <v>45</v>
      </c>
      <c r="C587" s="33">
        <v>26579</v>
      </c>
      <c r="D587" s="33" t="s">
        <v>3110</v>
      </c>
      <c r="E587" s="33">
        <v>4</v>
      </c>
      <c r="F587" s="33">
        <v>0.2</v>
      </c>
    </row>
    <row r="588" spans="1:6" x14ac:dyDescent="0.2">
      <c r="A588" s="33">
        <v>2</v>
      </c>
      <c r="B588" s="33" t="s">
        <v>45</v>
      </c>
      <c r="C588" s="33">
        <v>26581</v>
      </c>
      <c r="D588" s="33" t="s">
        <v>3111</v>
      </c>
      <c r="E588" s="33"/>
      <c r="F588" s="33">
        <v>0.2</v>
      </c>
    </row>
    <row r="589" spans="1:6" x14ac:dyDescent="0.2">
      <c r="A589" s="33">
        <v>2</v>
      </c>
      <c r="B589" s="33" t="s">
        <v>45</v>
      </c>
      <c r="C589" s="33">
        <v>26650</v>
      </c>
      <c r="D589" s="33" t="s">
        <v>3112</v>
      </c>
      <c r="E589" s="33">
        <v>4</v>
      </c>
      <c r="F589" s="33">
        <v>0.2</v>
      </c>
    </row>
    <row r="590" spans="1:6" x14ac:dyDescent="0.2">
      <c r="A590" s="33">
        <v>2</v>
      </c>
      <c r="B590" s="33" t="s">
        <v>45</v>
      </c>
      <c r="C590" s="33">
        <v>26370</v>
      </c>
      <c r="D590" s="33" t="s">
        <v>3113</v>
      </c>
      <c r="E590" s="33">
        <v>2</v>
      </c>
      <c r="F590" s="33">
        <v>0.2</v>
      </c>
    </row>
    <row r="591" spans="1:6" x14ac:dyDescent="0.2">
      <c r="A591" s="33">
        <v>2</v>
      </c>
      <c r="B591" s="33" t="s">
        <v>45</v>
      </c>
      <c r="C591" s="33">
        <v>26373</v>
      </c>
      <c r="D591" s="33" t="s">
        <v>2742</v>
      </c>
      <c r="E591" s="33">
        <v>2</v>
      </c>
      <c r="F591" s="33">
        <v>1</v>
      </c>
    </row>
    <row r="592" spans="1:6" x14ac:dyDescent="0.2">
      <c r="A592" s="33">
        <v>2</v>
      </c>
      <c r="B592" s="33" t="s">
        <v>45</v>
      </c>
      <c r="C592" s="33">
        <v>26377</v>
      </c>
      <c r="D592" s="33" t="s">
        <v>3114</v>
      </c>
      <c r="E592" s="33">
        <v>2</v>
      </c>
      <c r="F592" s="33">
        <v>0.2</v>
      </c>
    </row>
    <row r="593" spans="1:6" x14ac:dyDescent="0.2">
      <c r="A593" s="33">
        <v>2</v>
      </c>
      <c r="B593" s="33" t="s">
        <v>45</v>
      </c>
      <c r="C593" s="33">
        <v>26391</v>
      </c>
      <c r="D593" s="33" t="s">
        <v>3115</v>
      </c>
      <c r="E593" s="33"/>
      <c r="F593" s="33">
        <v>0.2</v>
      </c>
    </row>
    <row r="594" spans="1:6" x14ac:dyDescent="0.2">
      <c r="A594" s="33">
        <v>2</v>
      </c>
      <c r="B594" s="33" t="s">
        <v>45</v>
      </c>
      <c r="C594" s="33">
        <v>26392</v>
      </c>
      <c r="D594" s="33" t="s">
        <v>3116</v>
      </c>
      <c r="E594" s="33">
        <v>4</v>
      </c>
      <c r="F594" s="33">
        <v>0.2</v>
      </c>
    </row>
    <row r="595" spans="1:6" x14ac:dyDescent="0.2">
      <c r="A595" s="33">
        <v>2</v>
      </c>
      <c r="B595" s="33" t="s">
        <v>45</v>
      </c>
      <c r="C595" s="33">
        <v>26429</v>
      </c>
      <c r="D595" s="33" t="s">
        <v>3117</v>
      </c>
      <c r="E595" s="33">
        <v>2</v>
      </c>
      <c r="F595" s="33">
        <v>1</v>
      </c>
    </row>
    <row r="596" spans="1:6" x14ac:dyDescent="0.2">
      <c r="A596" s="33">
        <v>2</v>
      </c>
      <c r="B596" s="33" t="s">
        <v>45</v>
      </c>
      <c r="C596" s="33">
        <v>26433</v>
      </c>
      <c r="D596" s="33" t="s">
        <v>3118</v>
      </c>
      <c r="E596" s="33">
        <v>3</v>
      </c>
      <c r="F596" s="33">
        <v>0.2</v>
      </c>
    </row>
    <row r="597" spans="1:6" x14ac:dyDescent="0.2">
      <c r="A597" s="33">
        <v>2</v>
      </c>
      <c r="B597" s="33" t="s">
        <v>45</v>
      </c>
      <c r="C597" s="33">
        <v>26436</v>
      </c>
      <c r="D597" s="33" t="s">
        <v>3119</v>
      </c>
      <c r="E597" s="33">
        <v>4</v>
      </c>
      <c r="F597" s="33">
        <v>0.2</v>
      </c>
    </row>
    <row r="598" spans="1:6" x14ac:dyDescent="0.2">
      <c r="A598" s="33">
        <v>2</v>
      </c>
      <c r="B598" s="33" t="s">
        <v>45</v>
      </c>
      <c r="C598" s="33">
        <v>26437</v>
      </c>
      <c r="D598" s="33" t="s">
        <v>3120</v>
      </c>
      <c r="E598" s="33">
        <v>2</v>
      </c>
      <c r="F598" s="33">
        <v>1</v>
      </c>
    </row>
    <row r="599" spans="1:6" x14ac:dyDescent="0.2">
      <c r="A599" s="33">
        <v>2</v>
      </c>
      <c r="B599" s="33" t="s">
        <v>45</v>
      </c>
      <c r="C599" s="33">
        <v>26438</v>
      </c>
      <c r="D599" s="33" t="s">
        <v>3121</v>
      </c>
      <c r="E599" s="33">
        <v>4</v>
      </c>
      <c r="F599" s="33">
        <v>0.2</v>
      </c>
    </row>
    <row r="600" spans="1:6" x14ac:dyDescent="0.2">
      <c r="A600" s="33">
        <v>2</v>
      </c>
      <c r="B600" s="33" t="s">
        <v>45</v>
      </c>
      <c r="C600" s="33">
        <v>26589</v>
      </c>
      <c r="D600" s="33" t="s">
        <v>3122</v>
      </c>
      <c r="E600" s="33">
        <v>3</v>
      </c>
      <c r="F600" s="33">
        <v>0.2</v>
      </c>
    </row>
    <row r="601" spans="1:6" x14ac:dyDescent="0.2">
      <c r="A601" s="33">
        <v>2</v>
      </c>
      <c r="B601" s="33" t="s">
        <v>45</v>
      </c>
      <c r="C601" s="33">
        <v>26591</v>
      </c>
      <c r="D601" s="33" t="s">
        <v>3123</v>
      </c>
      <c r="E601" s="33">
        <v>3</v>
      </c>
      <c r="F601" s="33">
        <v>0.2</v>
      </c>
    </row>
    <row r="602" spans="1:6" x14ac:dyDescent="0.2">
      <c r="A602" s="33">
        <v>2</v>
      </c>
      <c r="B602" s="33" t="s">
        <v>45</v>
      </c>
      <c r="C602" s="33">
        <v>26300</v>
      </c>
      <c r="D602" s="33" t="s">
        <v>3124</v>
      </c>
      <c r="E602" s="33"/>
      <c r="F602" s="33">
        <v>0.2</v>
      </c>
    </row>
    <row r="603" spans="1:6" x14ac:dyDescent="0.2">
      <c r="A603" s="33">
        <v>2</v>
      </c>
      <c r="B603" s="33" t="s">
        <v>45</v>
      </c>
      <c r="C603" s="33">
        <v>26301</v>
      </c>
      <c r="D603" s="33" t="s">
        <v>3125</v>
      </c>
      <c r="E603" s="33">
        <v>3</v>
      </c>
      <c r="F603" s="33">
        <v>1</v>
      </c>
    </row>
    <row r="604" spans="1:6" x14ac:dyDescent="0.2">
      <c r="A604" s="33">
        <v>2</v>
      </c>
      <c r="B604" s="33" t="s">
        <v>45</v>
      </c>
      <c r="C604" s="33">
        <v>26302</v>
      </c>
      <c r="D604" s="33" t="s">
        <v>3126</v>
      </c>
      <c r="E604" s="33">
        <v>4</v>
      </c>
      <c r="F604" s="33">
        <v>0.2</v>
      </c>
    </row>
    <row r="605" spans="1:6" x14ac:dyDescent="0.2">
      <c r="A605" s="33">
        <v>2</v>
      </c>
      <c r="B605" s="33" t="s">
        <v>45</v>
      </c>
      <c r="C605" s="33">
        <v>26307</v>
      </c>
      <c r="D605" s="33" t="s">
        <v>3127</v>
      </c>
      <c r="E605" s="33">
        <v>4</v>
      </c>
      <c r="F605" s="33">
        <v>0.2</v>
      </c>
    </row>
    <row r="606" spans="1:6" x14ac:dyDescent="0.2">
      <c r="A606" s="33">
        <v>2</v>
      </c>
      <c r="B606" s="33" t="s">
        <v>45</v>
      </c>
      <c r="C606" s="33">
        <v>26671</v>
      </c>
      <c r="D606" s="33" t="s">
        <v>2748</v>
      </c>
      <c r="E606" s="33">
        <v>1</v>
      </c>
      <c r="F606" s="33">
        <v>1</v>
      </c>
    </row>
    <row r="607" spans="1:6" x14ac:dyDescent="0.2">
      <c r="A607" s="33">
        <v>2</v>
      </c>
      <c r="B607" s="33" t="s">
        <v>45</v>
      </c>
      <c r="C607" s="33">
        <v>26315</v>
      </c>
      <c r="D607" s="33" t="s">
        <v>3128</v>
      </c>
      <c r="E607" s="33">
        <v>2</v>
      </c>
      <c r="F607" s="33">
        <v>0.2</v>
      </c>
    </row>
    <row r="608" spans="1:6" x14ac:dyDescent="0.2">
      <c r="A608" s="33">
        <v>2</v>
      </c>
      <c r="B608" s="33" t="s">
        <v>45</v>
      </c>
      <c r="C608" s="33">
        <v>26317</v>
      </c>
      <c r="D608" s="33" t="s">
        <v>3129</v>
      </c>
      <c r="E608" s="33">
        <v>4</v>
      </c>
      <c r="F608" s="33">
        <v>0.2</v>
      </c>
    </row>
    <row r="609" spans="1:6" x14ac:dyDescent="0.2">
      <c r="A609" s="33">
        <v>2</v>
      </c>
      <c r="B609" s="33" t="s">
        <v>45</v>
      </c>
      <c r="C609" s="33">
        <v>26318</v>
      </c>
      <c r="D609" s="33" t="s">
        <v>3130</v>
      </c>
      <c r="E609" s="33"/>
      <c r="F609" s="33">
        <v>0.2</v>
      </c>
    </row>
    <row r="610" spans="1:6" x14ac:dyDescent="0.2">
      <c r="A610" s="33">
        <v>2</v>
      </c>
      <c r="B610" s="33" t="s">
        <v>45</v>
      </c>
      <c r="C610" s="33">
        <v>26319</v>
      </c>
      <c r="D610" s="33" t="s">
        <v>3131</v>
      </c>
      <c r="E610" s="33">
        <v>3</v>
      </c>
      <c r="F610" s="33">
        <v>0.2</v>
      </c>
    </row>
    <row r="611" spans="1:6" x14ac:dyDescent="0.2">
      <c r="A611" s="33">
        <v>2</v>
      </c>
      <c r="B611" s="33" t="s">
        <v>45</v>
      </c>
      <c r="C611" s="33">
        <v>26321</v>
      </c>
      <c r="D611" s="33" t="s">
        <v>3132</v>
      </c>
      <c r="E611" s="33">
        <v>1</v>
      </c>
      <c r="F611" s="33">
        <v>1</v>
      </c>
    </row>
    <row r="612" spans="1:6" x14ac:dyDescent="0.2">
      <c r="A612" s="33">
        <v>2</v>
      </c>
      <c r="B612" s="33" t="s">
        <v>45</v>
      </c>
      <c r="C612" s="33">
        <v>26322</v>
      </c>
      <c r="D612" s="33" t="s">
        <v>3133</v>
      </c>
      <c r="E612" s="33">
        <v>3</v>
      </c>
      <c r="F612" s="33">
        <v>1</v>
      </c>
    </row>
    <row r="613" spans="1:6" x14ac:dyDescent="0.2">
      <c r="A613" s="33">
        <v>2</v>
      </c>
      <c r="B613" s="33" t="s">
        <v>45</v>
      </c>
      <c r="C613" s="33">
        <v>26323</v>
      </c>
      <c r="D613" s="33" t="s">
        <v>3134</v>
      </c>
      <c r="E613" s="33"/>
      <c r="F613" s="33">
        <v>0.2</v>
      </c>
    </row>
    <row r="614" spans="1:6" x14ac:dyDescent="0.2">
      <c r="A614" s="33">
        <v>2</v>
      </c>
      <c r="B614" s="33" t="s">
        <v>45</v>
      </c>
      <c r="C614" s="33">
        <v>26324</v>
      </c>
      <c r="D614" s="33" t="s">
        <v>3135</v>
      </c>
      <c r="E614" s="33"/>
      <c r="F614" s="33">
        <v>0.2</v>
      </c>
    </row>
    <row r="615" spans="1:6" x14ac:dyDescent="0.2">
      <c r="A615" s="33">
        <v>2</v>
      </c>
      <c r="B615" s="33" t="s">
        <v>45</v>
      </c>
      <c r="C615" s="33">
        <v>26325</v>
      </c>
      <c r="D615" s="33" t="s">
        <v>3136</v>
      </c>
      <c r="E615" s="33"/>
      <c r="F615" s="33">
        <v>0.2</v>
      </c>
    </row>
    <row r="616" spans="1:6" x14ac:dyDescent="0.2">
      <c r="A616" s="33">
        <v>2</v>
      </c>
      <c r="B616" s="33" t="s">
        <v>45</v>
      </c>
      <c r="C616" s="33">
        <v>26605</v>
      </c>
      <c r="D616" s="33" t="s">
        <v>3137</v>
      </c>
      <c r="E616" s="33">
        <v>4</v>
      </c>
      <c r="F616" s="33">
        <v>0.2</v>
      </c>
    </row>
    <row r="617" spans="1:6" x14ac:dyDescent="0.2">
      <c r="A617" s="33">
        <v>2</v>
      </c>
      <c r="B617" s="33" t="s">
        <v>45</v>
      </c>
      <c r="C617" s="33">
        <v>26595</v>
      </c>
      <c r="D617" s="33" t="s">
        <v>3138</v>
      </c>
      <c r="E617" s="33">
        <v>3</v>
      </c>
      <c r="F617" s="33">
        <v>0.2</v>
      </c>
    </row>
    <row r="618" spans="1:6" x14ac:dyDescent="0.2">
      <c r="A618" s="33">
        <v>2</v>
      </c>
      <c r="B618" s="33" t="s">
        <v>45</v>
      </c>
      <c r="C618" s="33">
        <v>26449</v>
      </c>
      <c r="D618" s="33" t="s">
        <v>3139</v>
      </c>
      <c r="E618" s="33">
        <v>3</v>
      </c>
      <c r="F618" s="33">
        <v>0.2</v>
      </c>
    </row>
    <row r="619" spans="1:6" x14ac:dyDescent="0.2">
      <c r="A619" s="33">
        <v>2</v>
      </c>
      <c r="B619" s="33" t="s">
        <v>45</v>
      </c>
      <c r="C619" s="33">
        <v>26451</v>
      </c>
      <c r="D619" s="33" t="s">
        <v>3140</v>
      </c>
      <c r="E619" s="33"/>
      <c r="F619" s="33">
        <v>0.2</v>
      </c>
    </row>
    <row r="620" spans="1:6" x14ac:dyDescent="0.2">
      <c r="A620" s="33">
        <v>2</v>
      </c>
      <c r="B620" s="33" t="s">
        <v>45</v>
      </c>
      <c r="C620" s="33">
        <v>26452</v>
      </c>
      <c r="D620" s="33" t="s">
        <v>3141</v>
      </c>
      <c r="E620" s="33">
        <v>1</v>
      </c>
      <c r="F620" s="33">
        <v>0.2</v>
      </c>
    </row>
    <row r="621" spans="1:6" x14ac:dyDescent="0.2">
      <c r="A621" s="33">
        <v>2</v>
      </c>
      <c r="B621" s="33" t="s">
        <v>45</v>
      </c>
      <c r="C621" s="33">
        <v>26453</v>
      </c>
      <c r="D621" s="33" t="s">
        <v>3142</v>
      </c>
      <c r="E621" s="33">
        <v>4</v>
      </c>
      <c r="F621" s="33">
        <v>0.2</v>
      </c>
    </row>
    <row r="622" spans="1:6" x14ac:dyDescent="0.2">
      <c r="A622" s="33">
        <v>2</v>
      </c>
      <c r="B622" s="33" t="s">
        <v>45</v>
      </c>
      <c r="C622" s="33">
        <v>26454</v>
      </c>
      <c r="D622" s="33" t="s">
        <v>3143</v>
      </c>
      <c r="E622" s="33">
        <v>4</v>
      </c>
      <c r="F622" s="33">
        <v>1</v>
      </c>
    </row>
    <row r="623" spans="1:6" x14ac:dyDescent="0.2">
      <c r="A623" s="33">
        <v>2</v>
      </c>
      <c r="B623" s="33" t="s">
        <v>45</v>
      </c>
      <c r="C623" s="33">
        <v>26456</v>
      </c>
      <c r="D623" s="33" t="s">
        <v>3144</v>
      </c>
      <c r="E623" s="33">
        <v>3</v>
      </c>
      <c r="F623" s="33">
        <v>1</v>
      </c>
    </row>
    <row r="624" spans="1:6" x14ac:dyDescent="0.2">
      <c r="A624" s="33">
        <v>2</v>
      </c>
      <c r="B624" s="33" t="s">
        <v>45</v>
      </c>
      <c r="C624" s="33">
        <v>26394</v>
      </c>
      <c r="D624" s="33" t="s">
        <v>3145</v>
      </c>
      <c r="E624" s="33"/>
      <c r="F624" s="33">
        <v>0.2</v>
      </c>
    </row>
    <row r="625" spans="1:6" x14ac:dyDescent="0.2">
      <c r="A625" s="33">
        <v>2</v>
      </c>
      <c r="B625" s="33" t="s">
        <v>45</v>
      </c>
      <c r="C625" s="33">
        <v>26395</v>
      </c>
      <c r="D625" s="33" t="s">
        <v>3146</v>
      </c>
      <c r="E625" s="33">
        <v>2</v>
      </c>
      <c r="F625" s="33">
        <v>1</v>
      </c>
    </row>
    <row r="626" spans="1:6" x14ac:dyDescent="0.2">
      <c r="A626" s="33">
        <v>2</v>
      </c>
      <c r="B626" s="33" t="s">
        <v>45</v>
      </c>
      <c r="C626" s="33">
        <v>26397</v>
      </c>
      <c r="D626" s="33" t="s">
        <v>3147</v>
      </c>
      <c r="E626" s="33">
        <v>3</v>
      </c>
      <c r="F626" s="33">
        <v>0.2</v>
      </c>
    </row>
    <row r="627" spans="1:6" x14ac:dyDescent="0.2">
      <c r="A627" s="33">
        <v>2</v>
      </c>
      <c r="B627" s="33" t="s">
        <v>45</v>
      </c>
      <c r="C627" s="33">
        <v>26398</v>
      </c>
      <c r="D627" s="33" t="s">
        <v>3148</v>
      </c>
      <c r="E627" s="33">
        <v>2</v>
      </c>
      <c r="F627" s="33">
        <v>1</v>
      </c>
    </row>
    <row r="628" spans="1:6" x14ac:dyDescent="0.2">
      <c r="A628" s="33">
        <v>2</v>
      </c>
      <c r="B628" s="33" t="s">
        <v>45</v>
      </c>
      <c r="C628" s="33">
        <v>26399</v>
      </c>
      <c r="D628" s="33" t="s">
        <v>3149</v>
      </c>
      <c r="E628" s="33">
        <v>3</v>
      </c>
      <c r="F628" s="33">
        <v>0.2</v>
      </c>
    </row>
    <row r="629" spans="1:6" x14ac:dyDescent="0.2">
      <c r="A629" s="33">
        <v>3</v>
      </c>
      <c r="B629" s="33" t="s">
        <v>48</v>
      </c>
      <c r="C629" s="33">
        <v>70110</v>
      </c>
      <c r="D629" s="33" t="s">
        <v>2757</v>
      </c>
      <c r="E629" s="33">
        <v>3</v>
      </c>
      <c r="F629" s="33">
        <v>1</v>
      </c>
    </row>
    <row r="630" spans="1:6" x14ac:dyDescent="0.2">
      <c r="A630" s="33">
        <v>3</v>
      </c>
      <c r="B630" s="33" t="s">
        <v>48</v>
      </c>
      <c r="C630" s="33">
        <v>70111</v>
      </c>
      <c r="D630" s="33" t="s">
        <v>149</v>
      </c>
      <c r="E630" s="33">
        <v>3</v>
      </c>
      <c r="F630" s="33">
        <v>1</v>
      </c>
    </row>
    <row r="631" spans="1:6" x14ac:dyDescent="0.2">
      <c r="A631" s="33">
        <v>3</v>
      </c>
      <c r="B631" s="33" t="s">
        <v>48</v>
      </c>
      <c r="C631" s="33">
        <v>70114</v>
      </c>
      <c r="D631" s="33" t="s">
        <v>161</v>
      </c>
      <c r="E631" s="33">
        <v>3</v>
      </c>
      <c r="F631" s="33">
        <v>1</v>
      </c>
    </row>
    <row r="632" spans="1:6" x14ac:dyDescent="0.2">
      <c r="A632" s="33">
        <v>3</v>
      </c>
      <c r="B632" s="33" t="s">
        <v>144</v>
      </c>
      <c r="C632" s="33">
        <v>59172</v>
      </c>
      <c r="D632" s="33" t="s">
        <v>3150</v>
      </c>
      <c r="E632" s="33"/>
      <c r="F632" s="33">
        <v>0.2</v>
      </c>
    </row>
    <row r="633" spans="1:6" x14ac:dyDescent="0.2">
      <c r="A633" s="33">
        <v>3</v>
      </c>
      <c r="B633" s="33" t="s">
        <v>144</v>
      </c>
      <c r="C633" s="33">
        <v>59214</v>
      </c>
      <c r="D633" s="33" t="s">
        <v>3151</v>
      </c>
      <c r="E633" s="33"/>
      <c r="F633" s="33">
        <v>0.2</v>
      </c>
    </row>
    <row r="634" spans="1:6" x14ac:dyDescent="0.2">
      <c r="A634" s="33">
        <v>3</v>
      </c>
      <c r="B634" s="33" t="s">
        <v>144</v>
      </c>
      <c r="C634" s="33">
        <v>59217</v>
      </c>
      <c r="D634" s="33" t="s">
        <v>143</v>
      </c>
      <c r="E634" s="33"/>
      <c r="F634" s="33">
        <v>0.2</v>
      </c>
    </row>
    <row r="635" spans="1:6" x14ac:dyDescent="0.2">
      <c r="A635" s="33">
        <v>3</v>
      </c>
      <c r="B635" s="33" t="s">
        <v>144</v>
      </c>
      <c r="C635" s="33">
        <v>59219</v>
      </c>
      <c r="D635" s="33" t="s">
        <v>147</v>
      </c>
      <c r="E635" s="33"/>
      <c r="F635" s="33">
        <v>0.2</v>
      </c>
    </row>
    <row r="636" spans="1:6" x14ac:dyDescent="0.2">
      <c r="A636" s="33">
        <v>3</v>
      </c>
      <c r="B636" s="33" t="s">
        <v>144</v>
      </c>
      <c r="C636" s="33">
        <v>59501</v>
      </c>
      <c r="D636" s="33" t="s">
        <v>155</v>
      </c>
      <c r="E636" s="33">
        <v>4</v>
      </c>
      <c r="F636" s="33">
        <v>0.2</v>
      </c>
    </row>
    <row r="637" spans="1:6" x14ac:dyDescent="0.2">
      <c r="A637" s="33">
        <v>3</v>
      </c>
      <c r="B637" s="33" t="s">
        <v>144</v>
      </c>
      <c r="C637" s="33">
        <v>59326</v>
      </c>
      <c r="D637" s="33" t="s">
        <v>3152</v>
      </c>
      <c r="E637" s="33"/>
      <c r="F637" s="33">
        <v>0.2</v>
      </c>
    </row>
    <row r="638" spans="1:6" x14ac:dyDescent="0.2">
      <c r="A638" s="33">
        <v>3</v>
      </c>
      <c r="B638" s="33" t="s">
        <v>144</v>
      </c>
      <c r="C638" s="33">
        <v>59350</v>
      </c>
      <c r="D638" s="33" t="s">
        <v>173</v>
      </c>
      <c r="E638" s="33">
        <v>4</v>
      </c>
      <c r="F638" s="33">
        <v>0.2</v>
      </c>
    </row>
    <row r="639" spans="1:6" x14ac:dyDescent="0.2">
      <c r="A639" s="33">
        <v>3</v>
      </c>
      <c r="B639" s="33" t="s">
        <v>144</v>
      </c>
      <c r="C639" s="33">
        <v>59371</v>
      </c>
      <c r="D639" s="33" t="s">
        <v>3153</v>
      </c>
      <c r="E639" s="33">
        <v>4</v>
      </c>
      <c r="F639" s="33">
        <v>0.2</v>
      </c>
    </row>
    <row r="640" spans="1:6" x14ac:dyDescent="0.2">
      <c r="A640" s="33">
        <v>3</v>
      </c>
      <c r="B640" s="33" t="s">
        <v>144</v>
      </c>
      <c r="C640" s="33">
        <v>59372</v>
      </c>
      <c r="D640" s="33" t="s">
        <v>3154</v>
      </c>
      <c r="E640" s="33"/>
      <c r="F640" s="33">
        <v>0.2</v>
      </c>
    </row>
    <row r="641" spans="1:6" x14ac:dyDescent="0.2">
      <c r="A641" s="33">
        <v>3</v>
      </c>
      <c r="B641" s="33" t="s">
        <v>144</v>
      </c>
      <c r="C641" s="33">
        <v>59375</v>
      </c>
      <c r="D641" s="33" t="s">
        <v>3155</v>
      </c>
      <c r="E641" s="33">
        <v>4</v>
      </c>
      <c r="F641" s="33">
        <v>0.2</v>
      </c>
    </row>
    <row r="642" spans="1:6" x14ac:dyDescent="0.2">
      <c r="A642" s="33">
        <v>3</v>
      </c>
      <c r="B642" s="33" t="s">
        <v>144</v>
      </c>
      <c r="C642" s="33">
        <v>59564</v>
      </c>
      <c r="D642" s="33" t="s">
        <v>3156</v>
      </c>
      <c r="E642" s="33"/>
      <c r="F642" s="33">
        <v>0.2</v>
      </c>
    </row>
    <row r="643" spans="1:6" x14ac:dyDescent="0.2">
      <c r="A643" s="33">
        <v>3</v>
      </c>
      <c r="B643" s="33" t="s">
        <v>144</v>
      </c>
      <c r="C643" s="33">
        <v>59576</v>
      </c>
      <c r="D643" s="33" t="s">
        <v>176</v>
      </c>
      <c r="E643" s="33">
        <v>4</v>
      </c>
      <c r="F643" s="33">
        <v>0.2</v>
      </c>
    </row>
    <row r="644" spans="1:6" x14ac:dyDescent="0.2">
      <c r="A644" s="33">
        <v>3</v>
      </c>
      <c r="B644" s="33" t="s">
        <v>65</v>
      </c>
      <c r="C644" s="33">
        <v>1920</v>
      </c>
      <c r="D644" s="33" t="s">
        <v>93</v>
      </c>
      <c r="E644" s="33">
        <v>1</v>
      </c>
      <c r="F644" s="33">
        <v>1</v>
      </c>
    </row>
    <row r="645" spans="1:6" x14ac:dyDescent="0.2">
      <c r="A645" s="33">
        <v>3</v>
      </c>
      <c r="B645" s="33" t="s">
        <v>65</v>
      </c>
      <c r="C645" s="33">
        <v>3330</v>
      </c>
      <c r="D645" s="33" t="s">
        <v>179</v>
      </c>
      <c r="E645" s="33"/>
      <c r="F645" s="33">
        <v>1</v>
      </c>
    </row>
    <row r="646" spans="1:6" x14ac:dyDescent="0.2">
      <c r="A646" s="33">
        <v>3</v>
      </c>
      <c r="B646" s="33" t="s">
        <v>65</v>
      </c>
      <c r="C646" s="33">
        <v>3650</v>
      </c>
      <c r="D646" s="33" t="s">
        <v>197</v>
      </c>
      <c r="E646" s="33">
        <v>1</v>
      </c>
      <c r="F646" s="33">
        <v>1</v>
      </c>
    </row>
    <row r="647" spans="1:6" x14ac:dyDescent="0.2">
      <c r="A647" s="33">
        <v>3</v>
      </c>
      <c r="B647" s="33" t="s">
        <v>23</v>
      </c>
      <c r="C647" s="33">
        <v>3015</v>
      </c>
      <c r="D647" s="33" t="s">
        <v>3157</v>
      </c>
      <c r="E647" s="33">
        <v>2</v>
      </c>
      <c r="F647" s="33">
        <v>0.2</v>
      </c>
    </row>
    <row r="648" spans="1:6" x14ac:dyDescent="0.2">
      <c r="A648" s="33">
        <v>3</v>
      </c>
      <c r="B648" s="33" t="s">
        <v>23</v>
      </c>
      <c r="C648" s="33">
        <v>493</v>
      </c>
      <c r="D648" s="33" t="s">
        <v>140</v>
      </c>
      <c r="E648" s="33">
        <v>2</v>
      </c>
      <c r="F648" s="33">
        <v>0.2</v>
      </c>
    </row>
    <row r="649" spans="1:6" x14ac:dyDescent="0.2">
      <c r="A649" s="33">
        <v>3</v>
      </c>
      <c r="B649" s="33" t="s">
        <v>23</v>
      </c>
      <c r="C649" s="33">
        <v>494</v>
      </c>
      <c r="D649" s="33" t="s">
        <v>3158</v>
      </c>
      <c r="E649" s="33"/>
      <c r="F649" s="33">
        <v>0.2</v>
      </c>
    </row>
    <row r="650" spans="1:6" x14ac:dyDescent="0.2">
      <c r="A650" s="33">
        <v>3</v>
      </c>
      <c r="B650" s="33" t="s">
        <v>23</v>
      </c>
      <c r="C650" s="33">
        <v>496</v>
      </c>
      <c r="D650" s="33" t="s">
        <v>3159</v>
      </c>
      <c r="E650" s="33">
        <v>4</v>
      </c>
      <c r="F650" s="33">
        <v>0.2</v>
      </c>
    </row>
    <row r="651" spans="1:6" x14ac:dyDescent="0.2">
      <c r="A651" s="33">
        <v>3</v>
      </c>
      <c r="B651" s="33" t="s">
        <v>23</v>
      </c>
      <c r="C651" s="33">
        <v>3018</v>
      </c>
      <c r="D651" s="33" t="s">
        <v>3160</v>
      </c>
      <c r="E651" s="33"/>
      <c r="F651" s="33">
        <v>0.2</v>
      </c>
    </row>
    <row r="652" spans="1:6" x14ac:dyDescent="0.2">
      <c r="A652" s="33">
        <v>3</v>
      </c>
      <c r="B652" s="33" t="s">
        <v>23</v>
      </c>
      <c r="C652" s="33">
        <v>497</v>
      </c>
      <c r="D652" s="33" t="s">
        <v>1023</v>
      </c>
      <c r="E652" s="33">
        <v>4</v>
      </c>
      <c r="F652" s="33">
        <v>0.2</v>
      </c>
    </row>
    <row r="653" spans="1:6" x14ac:dyDescent="0.2">
      <c r="A653" s="33">
        <v>3</v>
      </c>
      <c r="B653" s="33" t="s">
        <v>23</v>
      </c>
      <c r="C653" s="33">
        <v>2519</v>
      </c>
      <c r="D653" s="33" t="s">
        <v>544</v>
      </c>
      <c r="E653" s="33"/>
      <c r="F653" s="33">
        <v>0.2</v>
      </c>
    </row>
    <row r="654" spans="1:6" x14ac:dyDescent="0.2">
      <c r="A654" s="33">
        <v>3</v>
      </c>
      <c r="B654" s="33" t="s">
        <v>23</v>
      </c>
      <c r="C654" s="33">
        <v>598</v>
      </c>
      <c r="D654" s="33" t="s">
        <v>3161</v>
      </c>
      <c r="E654" s="33">
        <v>2</v>
      </c>
      <c r="F654" s="33">
        <v>1</v>
      </c>
    </row>
    <row r="655" spans="1:6" x14ac:dyDescent="0.2">
      <c r="A655" s="33">
        <v>3</v>
      </c>
      <c r="B655" s="33" t="s">
        <v>23</v>
      </c>
      <c r="C655" s="33">
        <v>69</v>
      </c>
      <c r="D655" s="33" t="s">
        <v>2640</v>
      </c>
      <c r="E655" s="33">
        <v>4</v>
      </c>
      <c r="F655" s="33">
        <v>0.2</v>
      </c>
    </row>
    <row r="656" spans="1:6" x14ac:dyDescent="0.2">
      <c r="A656" s="33">
        <v>3</v>
      </c>
      <c r="B656" s="33" t="s">
        <v>23</v>
      </c>
      <c r="C656" s="33">
        <v>2692</v>
      </c>
      <c r="D656" s="33" t="s">
        <v>291</v>
      </c>
      <c r="E656" s="33">
        <v>4</v>
      </c>
      <c r="F656" s="33">
        <v>1</v>
      </c>
    </row>
    <row r="657" spans="1:6" x14ac:dyDescent="0.2">
      <c r="A657" s="33">
        <v>3</v>
      </c>
      <c r="B657" s="33" t="s">
        <v>23</v>
      </c>
      <c r="C657" s="33">
        <v>2503</v>
      </c>
      <c r="D657" s="33" t="s">
        <v>3162</v>
      </c>
      <c r="E657" s="33">
        <v>4</v>
      </c>
      <c r="F657" s="33">
        <v>0.2</v>
      </c>
    </row>
    <row r="658" spans="1:6" x14ac:dyDescent="0.2">
      <c r="A658" s="33">
        <v>3</v>
      </c>
      <c r="B658" s="33" t="s">
        <v>23</v>
      </c>
      <c r="C658" s="33">
        <v>993</v>
      </c>
      <c r="D658" s="33" t="s">
        <v>3163</v>
      </c>
      <c r="E658" s="33"/>
      <c r="F658" s="33">
        <v>0.2</v>
      </c>
    </row>
    <row r="659" spans="1:6" x14ac:dyDescent="0.2">
      <c r="A659" s="33">
        <v>3</v>
      </c>
      <c r="B659" s="33" t="s">
        <v>23</v>
      </c>
      <c r="C659" s="33">
        <v>1000</v>
      </c>
      <c r="D659" s="33" t="s">
        <v>82</v>
      </c>
      <c r="E659" s="33">
        <v>1</v>
      </c>
      <c r="F659" s="33">
        <v>1</v>
      </c>
    </row>
    <row r="660" spans="1:6" x14ac:dyDescent="0.2">
      <c r="A660" s="33">
        <v>3</v>
      </c>
      <c r="B660" s="33" t="s">
        <v>23</v>
      </c>
      <c r="C660" s="33">
        <v>2542</v>
      </c>
      <c r="D660" s="33" t="s">
        <v>3164</v>
      </c>
      <c r="E660" s="33">
        <v>4</v>
      </c>
      <c r="F660" s="33">
        <v>0.2</v>
      </c>
    </row>
    <row r="661" spans="1:6" x14ac:dyDescent="0.2">
      <c r="A661" s="33">
        <v>3</v>
      </c>
      <c r="B661" s="33" t="s">
        <v>23</v>
      </c>
      <c r="C661" s="33">
        <v>1251</v>
      </c>
      <c r="D661" s="33" t="s">
        <v>3165</v>
      </c>
      <c r="E661" s="33">
        <v>4</v>
      </c>
      <c r="F661" s="33">
        <v>0.2</v>
      </c>
    </row>
    <row r="662" spans="1:6" x14ac:dyDescent="0.2">
      <c r="A662" s="33">
        <v>3</v>
      </c>
      <c r="B662" s="33" t="s">
        <v>23</v>
      </c>
      <c r="C662" s="33">
        <v>1316</v>
      </c>
      <c r="D662" s="33" t="s">
        <v>159</v>
      </c>
      <c r="E662" s="33">
        <v>2</v>
      </c>
      <c r="F662" s="33">
        <v>1</v>
      </c>
    </row>
    <row r="663" spans="1:6" x14ac:dyDescent="0.2">
      <c r="A663" s="33">
        <v>3</v>
      </c>
      <c r="B663" s="33" t="s">
        <v>23</v>
      </c>
      <c r="C663" s="33">
        <v>1317</v>
      </c>
      <c r="D663" s="33" t="s">
        <v>3166</v>
      </c>
      <c r="E663" s="33"/>
      <c r="F663" s="33">
        <v>0.2</v>
      </c>
    </row>
    <row r="664" spans="1:6" x14ac:dyDescent="0.2">
      <c r="A664" s="33">
        <v>3</v>
      </c>
      <c r="B664" s="33" t="s">
        <v>23</v>
      </c>
      <c r="C664" s="33">
        <v>1319</v>
      </c>
      <c r="D664" s="33" t="s">
        <v>1051</v>
      </c>
      <c r="E664" s="33">
        <v>2</v>
      </c>
      <c r="F664" s="33">
        <v>0.2</v>
      </c>
    </row>
    <row r="665" spans="1:6" x14ac:dyDescent="0.2">
      <c r="A665" s="33">
        <v>3</v>
      </c>
      <c r="B665" s="33" t="s">
        <v>23</v>
      </c>
      <c r="C665" s="33">
        <v>1382</v>
      </c>
      <c r="D665" s="33" t="s">
        <v>2781</v>
      </c>
      <c r="E665" s="33">
        <v>4</v>
      </c>
      <c r="F665" s="33">
        <v>0.2</v>
      </c>
    </row>
    <row r="666" spans="1:6" x14ac:dyDescent="0.2">
      <c r="A666" s="33">
        <v>3</v>
      </c>
      <c r="B666" s="33" t="s">
        <v>23</v>
      </c>
      <c r="C666" s="33">
        <v>150</v>
      </c>
      <c r="D666" s="33" t="s">
        <v>558</v>
      </c>
      <c r="E666" s="33">
        <v>4</v>
      </c>
      <c r="F666" s="33">
        <v>0.2</v>
      </c>
    </row>
    <row r="667" spans="1:6" x14ac:dyDescent="0.2">
      <c r="A667" s="33">
        <v>3</v>
      </c>
      <c r="B667" s="33" t="s">
        <v>23</v>
      </c>
      <c r="C667" s="33">
        <v>2747</v>
      </c>
      <c r="D667" s="33" t="s">
        <v>3167</v>
      </c>
      <c r="E667" s="33"/>
      <c r="F667" s="33">
        <v>1</v>
      </c>
    </row>
    <row r="668" spans="1:6" x14ac:dyDescent="0.2">
      <c r="A668" s="33">
        <v>3</v>
      </c>
      <c r="B668" s="33" t="s">
        <v>23</v>
      </c>
      <c r="C668" s="33">
        <v>507</v>
      </c>
      <c r="D668" s="33" t="s">
        <v>3168</v>
      </c>
      <c r="E668" s="33">
        <v>4</v>
      </c>
      <c r="F668" s="33">
        <v>0.2</v>
      </c>
    </row>
    <row r="669" spans="1:6" x14ac:dyDescent="0.2">
      <c r="A669" s="33">
        <v>3</v>
      </c>
      <c r="B669" s="33" t="s">
        <v>23</v>
      </c>
      <c r="C669" s="33">
        <v>2006</v>
      </c>
      <c r="D669" s="33" t="s">
        <v>184</v>
      </c>
      <c r="E669" s="33">
        <v>3</v>
      </c>
      <c r="F669" s="33">
        <v>0.2</v>
      </c>
    </row>
    <row r="670" spans="1:6" x14ac:dyDescent="0.2">
      <c r="A670" s="33">
        <v>3</v>
      </c>
      <c r="B670" s="33" t="s">
        <v>23</v>
      </c>
      <c r="C670" s="33">
        <v>10</v>
      </c>
      <c r="D670" s="33" t="s">
        <v>572</v>
      </c>
      <c r="E670" s="33">
        <v>3</v>
      </c>
      <c r="F670" s="33">
        <v>0.2</v>
      </c>
    </row>
    <row r="671" spans="1:6" x14ac:dyDescent="0.2">
      <c r="A671" s="33">
        <v>3</v>
      </c>
      <c r="B671" s="33" t="s">
        <v>23</v>
      </c>
      <c r="C671" s="33">
        <v>1819</v>
      </c>
      <c r="D671" s="33" t="s">
        <v>3169</v>
      </c>
      <c r="E671" s="33">
        <v>2</v>
      </c>
      <c r="F671" s="33">
        <v>0.2</v>
      </c>
    </row>
    <row r="672" spans="1:6" x14ac:dyDescent="0.2">
      <c r="A672" s="33">
        <v>3</v>
      </c>
      <c r="B672" s="33" t="s">
        <v>23</v>
      </c>
      <c r="C672" s="33">
        <v>1825</v>
      </c>
      <c r="D672" s="33" t="s">
        <v>3170</v>
      </c>
      <c r="E672" s="33">
        <v>4</v>
      </c>
      <c r="F672" s="33">
        <v>0.2</v>
      </c>
    </row>
    <row r="673" spans="1:6" x14ac:dyDescent="0.2">
      <c r="A673" s="33">
        <v>3</v>
      </c>
      <c r="B673" s="33" t="s">
        <v>23</v>
      </c>
      <c r="C673" s="33">
        <v>1827</v>
      </c>
      <c r="D673" s="33" t="s">
        <v>191</v>
      </c>
      <c r="E673" s="33">
        <v>4</v>
      </c>
      <c r="F673" s="33">
        <v>0.2</v>
      </c>
    </row>
    <row r="674" spans="1:6" x14ac:dyDescent="0.2">
      <c r="A674" s="33">
        <v>3</v>
      </c>
      <c r="B674" s="33" t="s">
        <v>23</v>
      </c>
      <c r="C674" s="33">
        <v>1944</v>
      </c>
      <c r="D674" s="33" t="s">
        <v>3171</v>
      </c>
      <c r="E674" s="33"/>
      <c r="F674" s="33">
        <v>0.2</v>
      </c>
    </row>
    <row r="675" spans="1:6" x14ac:dyDescent="0.2">
      <c r="A675" s="33">
        <v>3</v>
      </c>
      <c r="B675" s="33" t="s">
        <v>23</v>
      </c>
      <c r="C675" s="33">
        <v>1991</v>
      </c>
      <c r="D675" s="33" t="s">
        <v>1816</v>
      </c>
      <c r="E675" s="33">
        <v>2</v>
      </c>
      <c r="F675" s="33">
        <v>0.2</v>
      </c>
    </row>
    <row r="676" spans="1:6" x14ac:dyDescent="0.2">
      <c r="A676" s="33">
        <v>3</v>
      </c>
      <c r="B676" s="33" t="s">
        <v>23</v>
      </c>
      <c r="C676" s="33">
        <v>2014</v>
      </c>
      <c r="D676" s="33" t="s">
        <v>3172</v>
      </c>
      <c r="E676" s="33"/>
      <c r="F676" s="33">
        <v>0.2</v>
      </c>
    </row>
    <row r="677" spans="1:6" x14ac:dyDescent="0.2">
      <c r="A677" s="33">
        <v>3</v>
      </c>
      <c r="B677" s="33" t="s">
        <v>23</v>
      </c>
      <c r="C677" s="33">
        <v>399</v>
      </c>
      <c r="D677" s="33" t="s">
        <v>3173</v>
      </c>
      <c r="E677" s="33">
        <v>4</v>
      </c>
      <c r="F677" s="33">
        <v>0.2</v>
      </c>
    </row>
    <row r="678" spans="1:6" x14ac:dyDescent="0.2">
      <c r="A678" s="33">
        <v>3</v>
      </c>
      <c r="B678" s="33" t="s">
        <v>23</v>
      </c>
      <c r="C678" s="33">
        <v>409</v>
      </c>
      <c r="D678" s="33" t="s">
        <v>3174</v>
      </c>
      <c r="E678" s="33">
        <v>2</v>
      </c>
      <c r="F678" s="33">
        <v>1</v>
      </c>
    </row>
    <row r="679" spans="1:6" x14ac:dyDescent="0.2">
      <c r="A679" s="33">
        <v>3</v>
      </c>
      <c r="B679" s="33" t="s">
        <v>23</v>
      </c>
      <c r="C679" s="33">
        <v>410</v>
      </c>
      <c r="D679" s="33" t="s">
        <v>3175</v>
      </c>
      <c r="E679" s="33">
        <v>2</v>
      </c>
      <c r="F679" s="33">
        <v>1</v>
      </c>
    </row>
    <row r="680" spans="1:6" x14ac:dyDescent="0.2">
      <c r="A680" s="33">
        <v>3</v>
      </c>
      <c r="B680" s="33" t="s">
        <v>23</v>
      </c>
      <c r="C680" s="33">
        <v>417</v>
      </c>
      <c r="D680" s="33" t="s">
        <v>349</v>
      </c>
      <c r="E680" s="33">
        <v>4</v>
      </c>
      <c r="F680" s="33">
        <v>0.2</v>
      </c>
    </row>
    <row r="681" spans="1:6" x14ac:dyDescent="0.2">
      <c r="A681" s="33">
        <v>3</v>
      </c>
      <c r="B681" s="33" t="s">
        <v>23</v>
      </c>
      <c r="C681" s="33">
        <v>420</v>
      </c>
      <c r="D681" s="33" t="s">
        <v>3176</v>
      </c>
      <c r="E681" s="33">
        <v>3</v>
      </c>
      <c r="F681" s="33">
        <v>1</v>
      </c>
    </row>
    <row r="682" spans="1:6" x14ac:dyDescent="0.2">
      <c r="A682" s="33">
        <v>3</v>
      </c>
      <c r="B682" s="33" t="s">
        <v>23</v>
      </c>
      <c r="C682" s="33">
        <v>427</v>
      </c>
      <c r="D682" s="33" t="s">
        <v>1817</v>
      </c>
      <c r="E682" s="33">
        <v>4</v>
      </c>
      <c r="F682" s="33">
        <v>0.2</v>
      </c>
    </row>
    <row r="683" spans="1:6" x14ac:dyDescent="0.2">
      <c r="A683" s="33">
        <v>3</v>
      </c>
      <c r="B683" s="33" t="s">
        <v>187</v>
      </c>
      <c r="C683" s="33">
        <v>17766</v>
      </c>
      <c r="D683" s="33" t="s">
        <v>186</v>
      </c>
      <c r="E683" s="33"/>
      <c r="F683" s="33">
        <v>0.2</v>
      </c>
    </row>
    <row r="684" spans="1:6" x14ac:dyDescent="0.2">
      <c r="A684" s="33">
        <v>3</v>
      </c>
      <c r="B684" s="33" t="s">
        <v>31</v>
      </c>
      <c r="C684" s="33">
        <v>2700</v>
      </c>
      <c r="D684" s="33" t="s">
        <v>3177</v>
      </c>
      <c r="E684" s="33"/>
      <c r="F684" s="33">
        <v>0.2</v>
      </c>
    </row>
    <row r="685" spans="1:6" x14ac:dyDescent="0.2">
      <c r="A685" s="33">
        <v>3</v>
      </c>
      <c r="B685" s="33" t="s">
        <v>31</v>
      </c>
      <c r="C685" s="33">
        <v>21800</v>
      </c>
      <c r="D685" s="33" t="s">
        <v>3178</v>
      </c>
      <c r="E685" s="33">
        <v>3</v>
      </c>
      <c r="F685" s="33">
        <v>0.2</v>
      </c>
    </row>
    <row r="686" spans="1:6" x14ac:dyDescent="0.2">
      <c r="A686" s="33">
        <v>3</v>
      </c>
      <c r="B686" s="33" t="s">
        <v>31</v>
      </c>
      <c r="C686" s="33">
        <v>21900</v>
      </c>
      <c r="D686" s="33" t="s">
        <v>281</v>
      </c>
      <c r="E686" s="33"/>
      <c r="F686" s="33">
        <v>0.2</v>
      </c>
    </row>
    <row r="687" spans="1:6" x14ac:dyDescent="0.2">
      <c r="A687" s="33">
        <v>3</v>
      </c>
      <c r="B687" s="33" t="s">
        <v>31</v>
      </c>
      <c r="C687" s="33">
        <v>30800</v>
      </c>
      <c r="D687" s="33" t="s">
        <v>3179</v>
      </c>
      <c r="E687" s="33"/>
      <c r="F687" s="33">
        <v>0.2</v>
      </c>
    </row>
    <row r="688" spans="1:6" x14ac:dyDescent="0.2">
      <c r="A688" s="33">
        <v>3</v>
      </c>
      <c r="B688" s="33" t="s">
        <v>31</v>
      </c>
      <c r="C688" s="33">
        <v>37800</v>
      </c>
      <c r="D688" s="33" t="s">
        <v>3180</v>
      </c>
      <c r="E688" s="33">
        <v>3</v>
      </c>
      <c r="F688" s="33">
        <v>0.2</v>
      </c>
    </row>
    <row r="689" spans="1:6" x14ac:dyDescent="0.2">
      <c r="A689" s="33">
        <v>3</v>
      </c>
      <c r="B689" s="33" t="s">
        <v>31</v>
      </c>
      <c r="C689" s="33">
        <v>41100</v>
      </c>
      <c r="D689" s="33" t="s">
        <v>3181</v>
      </c>
      <c r="E689" s="33"/>
      <c r="F689" s="33">
        <v>0.2</v>
      </c>
    </row>
    <row r="690" spans="1:6" x14ac:dyDescent="0.2">
      <c r="A690" s="33">
        <v>3</v>
      </c>
      <c r="B690" s="33" t="s">
        <v>31</v>
      </c>
      <c r="C690" s="33">
        <v>46100</v>
      </c>
      <c r="D690" s="33" t="s">
        <v>2404</v>
      </c>
      <c r="E690" s="33"/>
      <c r="F690" s="33">
        <v>0.2</v>
      </c>
    </row>
    <row r="691" spans="1:6" x14ac:dyDescent="0.2">
      <c r="A691" s="33">
        <v>3</v>
      </c>
      <c r="B691" s="33" t="s">
        <v>31</v>
      </c>
      <c r="C691" s="33">
        <v>58300</v>
      </c>
      <c r="D691" s="33" t="s">
        <v>3182</v>
      </c>
      <c r="E691" s="33"/>
      <c r="F691" s="33">
        <v>0.2</v>
      </c>
    </row>
    <row r="692" spans="1:6" x14ac:dyDescent="0.2">
      <c r="A692" s="33">
        <v>3</v>
      </c>
      <c r="B692" s="33" t="s">
        <v>31</v>
      </c>
      <c r="C692" s="33">
        <v>61400</v>
      </c>
      <c r="D692" s="33" t="s">
        <v>3183</v>
      </c>
      <c r="E692" s="33"/>
      <c r="F692" s="33">
        <v>0.2</v>
      </c>
    </row>
    <row r="693" spans="1:6" x14ac:dyDescent="0.2">
      <c r="A693" s="33">
        <v>3</v>
      </c>
      <c r="B693" s="33" t="s">
        <v>31</v>
      </c>
      <c r="C693" s="33">
        <v>62300</v>
      </c>
      <c r="D693" s="33" t="s">
        <v>3184</v>
      </c>
      <c r="E693" s="33">
        <v>2</v>
      </c>
      <c r="F693" s="33">
        <v>0.2</v>
      </c>
    </row>
    <row r="694" spans="1:6" x14ac:dyDescent="0.2">
      <c r="A694" s="33">
        <v>3</v>
      </c>
      <c r="B694" s="33" t="s">
        <v>31</v>
      </c>
      <c r="C694" s="33">
        <v>62700</v>
      </c>
      <c r="D694" s="33" t="s">
        <v>3185</v>
      </c>
      <c r="E694" s="33"/>
      <c r="F694" s="33">
        <v>0.2</v>
      </c>
    </row>
    <row r="695" spans="1:6" x14ac:dyDescent="0.2">
      <c r="A695" s="33">
        <v>3</v>
      </c>
      <c r="B695" s="33" t="s">
        <v>31</v>
      </c>
      <c r="C695" s="33">
        <v>73000</v>
      </c>
      <c r="D695" s="33" t="s">
        <v>3027</v>
      </c>
      <c r="E695" s="33">
        <v>4</v>
      </c>
      <c r="F695" s="33">
        <v>0.2</v>
      </c>
    </row>
    <row r="696" spans="1:6" x14ac:dyDescent="0.2">
      <c r="A696" s="33">
        <v>3</v>
      </c>
      <c r="B696" s="33" t="s">
        <v>31</v>
      </c>
      <c r="C696" s="33">
        <v>73300</v>
      </c>
      <c r="D696" s="33" t="s">
        <v>3186</v>
      </c>
      <c r="E696" s="33"/>
      <c r="F696" s="33">
        <v>0.2</v>
      </c>
    </row>
    <row r="697" spans="1:6" x14ac:dyDescent="0.2">
      <c r="A697" s="33">
        <v>3</v>
      </c>
      <c r="B697" s="33" t="s">
        <v>31</v>
      </c>
      <c r="C697" s="33">
        <v>73500</v>
      </c>
      <c r="D697" s="33" t="s">
        <v>3029</v>
      </c>
      <c r="E697" s="33"/>
      <c r="F697" s="33">
        <v>0.2</v>
      </c>
    </row>
    <row r="698" spans="1:6" x14ac:dyDescent="0.2">
      <c r="A698" s="33">
        <v>3</v>
      </c>
      <c r="B698" s="33" t="s">
        <v>31</v>
      </c>
      <c r="C698" s="33">
        <v>81200</v>
      </c>
      <c r="D698" s="33" t="s">
        <v>3187</v>
      </c>
      <c r="E698" s="33">
        <v>2</v>
      </c>
      <c r="F698" s="33">
        <v>0.2</v>
      </c>
    </row>
    <row r="699" spans="1:6" x14ac:dyDescent="0.2">
      <c r="A699" s="33">
        <v>3</v>
      </c>
      <c r="B699" s="33" t="s">
        <v>31</v>
      </c>
      <c r="C699" s="33">
        <v>81500</v>
      </c>
      <c r="D699" s="33" t="s">
        <v>3188</v>
      </c>
      <c r="E699" s="33"/>
      <c r="F699" s="33">
        <v>0.2</v>
      </c>
    </row>
    <row r="700" spans="1:6" x14ac:dyDescent="0.2">
      <c r="A700" s="33">
        <v>3</v>
      </c>
      <c r="B700" s="33" t="s">
        <v>31</v>
      </c>
      <c r="C700" s="33">
        <v>82200</v>
      </c>
      <c r="D700" s="33" t="s">
        <v>3189</v>
      </c>
      <c r="E700" s="33"/>
      <c r="F700" s="33">
        <v>0.2</v>
      </c>
    </row>
    <row r="701" spans="1:6" x14ac:dyDescent="0.2">
      <c r="A701" s="33">
        <v>3</v>
      </c>
      <c r="B701" s="33" t="s">
        <v>31</v>
      </c>
      <c r="C701" s="33">
        <v>82300</v>
      </c>
      <c r="D701" s="33" t="s">
        <v>3190</v>
      </c>
      <c r="E701" s="33"/>
      <c r="F701" s="33">
        <v>0.2</v>
      </c>
    </row>
    <row r="702" spans="1:6" x14ac:dyDescent="0.2">
      <c r="A702" s="33">
        <v>3</v>
      </c>
      <c r="B702" s="33" t="s">
        <v>31</v>
      </c>
      <c r="C702" s="33">
        <v>85800</v>
      </c>
      <c r="D702" s="33" t="s">
        <v>3191</v>
      </c>
      <c r="E702" s="33"/>
      <c r="F702" s="33">
        <v>0.2</v>
      </c>
    </row>
    <row r="703" spans="1:6" x14ac:dyDescent="0.2">
      <c r="A703" s="33">
        <v>3</v>
      </c>
      <c r="B703" s="33" t="s">
        <v>31</v>
      </c>
      <c r="C703" s="33">
        <v>91400</v>
      </c>
      <c r="D703" s="33" t="s">
        <v>2410</v>
      </c>
      <c r="E703" s="33"/>
      <c r="F703" s="33">
        <v>0.2</v>
      </c>
    </row>
    <row r="704" spans="1:6" x14ac:dyDescent="0.2">
      <c r="A704" s="33">
        <v>3</v>
      </c>
      <c r="B704" s="33" t="s">
        <v>31</v>
      </c>
      <c r="C704" s="33">
        <v>95400</v>
      </c>
      <c r="D704" s="33" t="s">
        <v>3192</v>
      </c>
      <c r="E704" s="33"/>
      <c r="F704" s="33">
        <v>0.2</v>
      </c>
    </row>
    <row r="705" spans="1:6" x14ac:dyDescent="0.2">
      <c r="A705" s="33">
        <v>3</v>
      </c>
      <c r="B705" s="33" t="s">
        <v>31</v>
      </c>
      <c r="C705" s="33">
        <v>101300</v>
      </c>
      <c r="D705" s="33" t="s">
        <v>3193</v>
      </c>
      <c r="E705" s="33">
        <v>4</v>
      </c>
      <c r="F705" s="33">
        <v>0.2</v>
      </c>
    </row>
    <row r="706" spans="1:6" x14ac:dyDescent="0.2">
      <c r="A706" s="33">
        <v>3</v>
      </c>
      <c r="B706" s="33" t="s">
        <v>31</v>
      </c>
      <c r="C706" s="33">
        <v>108600</v>
      </c>
      <c r="D706" s="33" t="s">
        <v>3194</v>
      </c>
      <c r="E706" s="33">
        <v>4</v>
      </c>
      <c r="F706" s="33">
        <v>0.2</v>
      </c>
    </row>
    <row r="707" spans="1:6" x14ac:dyDescent="0.2">
      <c r="A707" s="33">
        <v>3</v>
      </c>
      <c r="B707" s="33" t="s">
        <v>31</v>
      </c>
      <c r="C707" s="33">
        <v>110300</v>
      </c>
      <c r="D707" s="33" t="s">
        <v>3032</v>
      </c>
      <c r="E707" s="33">
        <v>3</v>
      </c>
      <c r="F707" s="33">
        <v>0.2</v>
      </c>
    </row>
    <row r="708" spans="1:6" x14ac:dyDescent="0.2">
      <c r="A708" s="33">
        <v>3</v>
      </c>
      <c r="B708" s="33" t="s">
        <v>31</v>
      </c>
      <c r="C708" s="33">
        <v>110400</v>
      </c>
      <c r="D708" s="33" t="s">
        <v>3195</v>
      </c>
      <c r="E708" s="33"/>
      <c r="F708" s="33">
        <v>0.2</v>
      </c>
    </row>
    <row r="709" spans="1:6" x14ac:dyDescent="0.2">
      <c r="A709" s="33">
        <v>3</v>
      </c>
      <c r="B709" s="33" t="s">
        <v>31</v>
      </c>
      <c r="C709" s="33">
        <v>120800</v>
      </c>
      <c r="D709" s="33" t="s">
        <v>3196</v>
      </c>
      <c r="E709" s="33">
        <v>3</v>
      </c>
      <c r="F709" s="33">
        <v>0.2</v>
      </c>
    </row>
    <row r="710" spans="1:6" x14ac:dyDescent="0.2">
      <c r="A710" s="33">
        <v>3</v>
      </c>
      <c r="B710" s="33" t="s">
        <v>31</v>
      </c>
      <c r="C710" s="33">
        <v>123600</v>
      </c>
      <c r="D710" s="33" t="s">
        <v>3197</v>
      </c>
      <c r="E710" s="33"/>
      <c r="F710" s="33">
        <v>0.2</v>
      </c>
    </row>
    <row r="711" spans="1:6" x14ac:dyDescent="0.2">
      <c r="A711" s="33">
        <v>3</v>
      </c>
      <c r="B711" s="33" t="s">
        <v>31</v>
      </c>
      <c r="C711" s="33">
        <v>125400</v>
      </c>
      <c r="D711" s="33" t="s">
        <v>1034</v>
      </c>
      <c r="E711" s="33">
        <v>4</v>
      </c>
      <c r="F711" s="33">
        <v>0.2</v>
      </c>
    </row>
    <row r="712" spans="1:6" x14ac:dyDescent="0.2">
      <c r="A712" s="33">
        <v>3</v>
      </c>
      <c r="B712" s="33" t="s">
        <v>31</v>
      </c>
      <c r="C712" s="33">
        <v>129700</v>
      </c>
      <c r="D712" s="33" t="s">
        <v>3198</v>
      </c>
      <c r="E712" s="33">
        <v>4</v>
      </c>
      <c r="F712" s="33">
        <v>0.2</v>
      </c>
    </row>
    <row r="713" spans="1:6" x14ac:dyDescent="0.2">
      <c r="A713" s="33">
        <v>3</v>
      </c>
      <c r="B713" s="33" t="s">
        <v>31</v>
      </c>
      <c r="C713" s="33">
        <v>129800</v>
      </c>
      <c r="D713" s="33" t="s">
        <v>302</v>
      </c>
      <c r="E713" s="33">
        <v>4</v>
      </c>
      <c r="F713" s="33">
        <v>0.2</v>
      </c>
    </row>
    <row r="714" spans="1:6" x14ac:dyDescent="0.2">
      <c r="A714" s="33">
        <v>3</v>
      </c>
      <c r="B714" s="33" t="s">
        <v>31</v>
      </c>
      <c r="C714" s="33">
        <v>135200</v>
      </c>
      <c r="D714" s="33" t="s">
        <v>3199</v>
      </c>
      <c r="E714" s="33"/>
      <c r="F714" s="33">
        <v>0.2</v>
      </c>
    </row>
    <row r="715" spans="1:6" x14ac:dyDescent="0.2">
      <c r="A715" s="33">
        <v>3</v>
      </c>
      <c r="B715" s="33" t="s">
        <v>31</v>
      </c>
      <c r="C715" s="33">
        <v>144300</v>
      </c>
      <c r="D715" s="33" t="s">
        <v>3200</v>
      </c>
      <c r="E715" s="33">
        <v>4</v>
      </c>
      <c r="F715" s="33">
        <v>0.2</v>
      </c>
    </row>
    <row r="716" spans="1:6" x14ac:dyDescent="0.2">
      <c r="A716" s="33">
        <v>3</v>
      </c>
      <c r="B716" s="33" t="s">
        <v>31</v>
      </c>
      <c r="C716" s="33">
        <v>145200</v>
      </c>
      <c r="D716" s="33" t="s">
        <v>3201</v>
      </c>
      <c r="E716" s="33"/>
      <c r="F716" s="33">
        <v>0.2</v>
      </c>
    </row>
    <row r="717" spans="1:6" x14ac:dyDescent="0.2">
      <c r="A717" s="33">
        <v>3</v>
      </c>
      <c r="B717" s="33" t="s">
        <v>31</v>
      </c>
      <c r="C717" s="33">
        <v>145400</v>
      </c>
      <c r="D717" s="33" t="s">
        <v>3202</v>
      </c>
      <c r="E717" s="33">
        <v>4</v>
      </c>
      <c r="F717" s="33">
        <v>0.2</v>
      </c>
    </row>
    <row r="718" spans="1:6" x14ac:dyDescent="0.2">
      <c r="A718" s="33">
        <v>3</v>
      </c>
      <c r="B718" s="33" t="s">
        <v>31</v>
      </c>
      <c r="C718" s="33">
        <v>145600</v>
      </c>
      <c r="D718" s="33" t="s">
        <v>3203</v>
      </c>
      <c r="E718" s="33">
        <v>3</v>
      </c>
      <c r="F718" s="33">
        <v>0.2</v>
      </c>
    </row>
    <row r="719" spans="1:6" x14ac:dyDescent="0.2">
      <c r="A719" s="33">
        <v>3</v>
      </c>
      <c r="B719" s="33" t="s">
        <v>31</v>
      </c>
      <c r="C719" s="33">
        <v>145700</v>
      </c>
      <c r="D719" s="33" t="s">
        <v>3204</v>
      </c>
      <c r="E719" s="33"/>
      <c r="F719" s="33">
        <v>0.2</v>
      </c>
    </row>
    <row r="720" spans="1:6" x14ac:dyDescent="0.2">
      <c r="A720" s="33">
        <v>3</v>
      </c>
      <c r="B720" s="33" t="s">
        <v>31</v>
      </c>
      <c r="C720" s="33">
        <v>146450</v>
      </c>
      <c r="D720" s="33" t="s">
        <v>3205</v>
      </c>
      <c r="E720" s="33"/>
      <c r="F720" s="33">
        <v>0.2</v>
      </c>
    </row>
    <row r="721" spans="1:6" x14ac:dyDescent="0.2">
      <c r="A721" s="33">
        <v>3</v>
      </c>
      <c r="B721" s="33" t="s">
        <v>31</v>
      </c>
      <c r="C721" s="33">
        <v>149600</v>
      </c>
      <c r="D721" s="33" t="s">
        <v>3206</v>
      </c>
      <c r="E721" s="33"/>
      <c r="F721" s="33">
        <v>0.2</v>
      </c>
    </row>
    <row r="722" spans="1:6" x14ac:dyDescent="0.2">
      <c r="A722" s="33">
        <v>3</v>
      </c>
      <c r="B722" s="33" t="s">
        <v>31</v>
      </c>
      <c r="C722" s="33">
        <v>151300</v>
      </c>
      <c r="D722" s="33" t="s">
        <v>3037</v>
      </c>
      <c r="E722" s="33"/>
      <c r="F722" s="33">
        <v>0.2</v>
      </c>
    </row>
    <row r="723" spans="1:6" x14ac:dyDescent="0.2">
      <c r="A723" s="33">
        <v>3</v>
      </c>
      <c r="B723" s="33" t="s">
        <v>31</v>
      </c>
      <c r="C723" s="33">
        <v>157000</v>
      </c>
      <c r="D723" s="33" t="s">
        <v>168</v>
      </c>
      <c r="E723" s="33"/>
      <c r="F723" s="33">
        <v>0.2</v>
      </c>
    </row>
    <row r="724" spans="1:6" x14ac:dyDescent="0.2">
      <c r="A724" s="33">
        <v>3</v>
      </c>
      <c r="B724" s="33" t="s">
        <v>31</v>
      </c>
      <c r="C724" s="33">
        <v>157100</v>
      </c>
      <c r="D724" s="33" t="s">
        <v>3038</v>
      </c>
      <c r="E724" s="33"/>
      <c r="F724" s="33">
        <v>0.2</v>
      </c>
    </row>
    <row r="725" spans="1:6" x14ac:dyDescent="0.2">
      <c r="A725" s="33">
        <v>3</v>
      </c>
      <c r="B725" s="33" t="s">
        <v>31</v>
      </c>
      <c r="C725" s="33">
        <v>172300</v>
      </c>
      <c r="D725" s="33" t="s">
        <v>3207</v>
      </c>
      <c r="E725" s="33">
        <v>4</v>
      </c>
      <c r="F725" s="33">
        <v>0.2</v>
      </c>
    </row>
    <row r="726" spans="1:6" x14ac:dyDescent="0.2">
      <c r="A726" s="33">
        <v>3</v>
      </c>
      <c r="B726" s="33" t="s">
        <v>31</v>
      </c>
      <c r="C726" s="33">
        <v>176400</v>
      </c>
      <c r="D726" s="33" t="s">
        <v>172</v>
      </c>
      <c r="E726" s="33"/>
      <c r="F726" s="33">
        <v>0.2</v>
      </c>
    </row>
    <row r="727" spans="1:6" x14ac:dyDescent="0.2">
      <c r="A727" s="33">
        <v>3</v>
      </c>
      <c r="B727" s="33" t="s">
        <v>31</v>
      </c>
      <c r="C727" s="33">
        <v>192700</v>
      </c>
      <c r="D727" s="33" t="s">
        <v>3208</v>
      </c>
      <c r="E727" s="33"/>
      <c r="F727" s="33">
        <v>0.2</v>
      </c>
    </row>
    <row r="728" spans="1:6" x14ac:dyDescent="0.2">
      <c r="A728" s="33">
        <v>3</v>
      </c>
      <c r="B728" s="33" t="s">
        <v>31</v>
      </c>
      <c r="C728" s="33">
        <v>193600</v>
      </c>
      <c r="D728" s="33" t="s">
        <v>3209</v>
      </c>
      <c r="E728" s="33">
        <v>3</v>
      </c>
      <c r="F728" s="33">
        <v>0.2</v>
      </c>
    </row>
    <row r="729" spans="1:6" x14ac:dyDescent="0.2">
      <c r="A729" s="33">
        <v>3</v>
      </c>
      <c r="B729" s="33" t="s">
        <v>31</v>
      </c>
      <c r="C729" s="33">
        <v>206500</v>
      </c>
      <c r="D729" s="33" t="s">
        <v>3210</v>
      </c>
      <c r="E729" s="33"/>
      <c r="F729" s="33">
        <v>0.2</v>
      </c>
    </row>
    <row r="730" spans="1:6" x14ac:dyDescent="0.2">
      <c r="A730" s="33">
        <v>3</v>
      </c>
      <c r="B730" s="33" t="s">
        <v>31</v>
      </c>
      <c r="C730" s="33">
        <v>209700</v>
      </c>
      <c r="D730" s="33" t="s">
        <v>3211</v>
      </c>
      <c r="E730" s="33">
        <v>4</v>
      </c>
      <c r="F730" s="33">
        <v>0.2</v>
      </c>
    </row>
    <row r="731" spans="1:6" x14ac:dyDescent="0.2">
      <c r="A731" s="33">
        <v>3</v>
      </c>
      <c r="B731" s="33" t="s">
        <v>31</v>
      </c>
      <c r="C731" s="33">
        <v>210600</v>
      </c>
      <c r="D731" s="33" t="s">
        <v>3212</v>
      </c>
      <c r="E731" s="33"/>
      <c r="F731" s="33">
        <v>0.2</v>
      </c>
    </row>
    <row r="732" spans="1:6" x14ac:dyDescent="0.2">
      <c r="A732" s="33">
        <v>3</v>
      </c>
      <c r="B732" s="33" t="s">
        <v>31</v>
      </c>
      <c r="C732" s="33">
        <v>214100</v>
      </c>
      <c r="D732" s="33" t="s">
        <v>3213</v>
      </c>
      <c r="E732" s="33"/>
      <c r="F732" s="33">
        <v>0.2</v>
      </c>
    </row>
    <row r="733" spans="1:6" x14ac:dyDescent="0.2">
      <c r="A733" s="33">
        <v>3</v>
      </c>
      <c r="B733" s="33" t="s">
        <v>31</v>
      </c>
      <c r="C733" s="33">
        <v>214500</v>
      </c>
      <c r="D733" s="33" t="s">
        <v>3214</v>
      </c>
      <c r="E733" s="33">
        <v>2</v>
      </c>
      <c r="F733" s="33">
        <v>0.2</v>
      </c>
    </row>
    <row r="734" spans="1:6" x14ac:dyDescent="0.2">
      <c r="A734" s="33">
        <v>3</v>
      </c>
      <c r="B734" s="33" t="s">
        <v>31</v>
      </c>
      <c r="C734" s="33">
        <v>216300</v>
      </c>
      <c r="D734" s="33" t="s">
        <v>3215</v>
      </c>
      <c r="E734" s="33">
        <v>4</v>
      </c>
      <c r="F734" s="33">
        <v>0.2</v>
      </c>
    </row>
    <row r="735" spans="1:6" x14ac:dyDescent="0.2">
      <c r="A735" s="33">
        <v>3</v>
      </c>
      <c r="B735" s="33" t="s">
        <v>31</v>
      </c>
      <c r="C735" s="33">
        <v>218200</v>
      </c>
      <c r="D735" s="33" t="s">
        <v>3216</v>
      </c>
      <c r="E735" s="33"/>
      <c r="F735" s="33">
        <v>0.2</v>
      </c>
    </row>
    <row r="736" spans="1:6" x14ac:dyDescent="0.2">
      <c r="A736" s="33">
        <v>3</v>
      </c>
      <c r="B736" s="33" t="s">
        <v>31</v>
      </c>
      <c r="C736" s="33">
        <v>218600</v>
      </c>
      <c r="D736" s="33" t="s">
        <v>3217</v>
      </c>
      <c r="E736" s="33"/>
      <c r="F736" s="33">
        <v>0.2</v>
      </c>
    </row>
    <row r="737" spans="1:6" x14ac:dyDescent="0.2">
      <c r="A737" s="33">
        <v>3</v>
      </c>
      <c r="B737" s="33" t="s">
        <v>31</v>
      </c>
      <c r="C737" s="33">
        <v>219500</v>
      </c>
      <c r="D737" s="33" t="s">
        <v>3218</v>
      </c>
      <c r="E737" s="33">
        <v>1</v>
      </c>
      <c r="F737" s="33">
        <v>0.2</v>
      </c>
    </row>
    <row r="738" spans="1:6" x14ac:dyDescent="0.2">
      <c r="A738" s="33">
        <v>3</v>
      </c>
      <c r="B738" s="33" t="s">
        <v>31</v>
      </c>
      <c r="C738" s="33">
        <v>219800</v>
      </c>
      <c r="D738" s="33" t="s">
        <v>3219</v>
      </c>
      <c r="E738" s="33"/>
      <c r="F738" s="33">
        <v>0.2</v>
      </c>
    </row>
    <row r="739" spans="1:6" x14ac:dyDescent="0.2">
      <c r="A739" s="33">
        <v>3</v>
      </c>
      <c r="B739" s="33" t="s">
        <v>31</v>
      </c>
      <c r="C739" s="33">
        <v>219900</v>
      </c>
      <c r="D739" s="33" t="s">
        <v>3220</v>
      </c>
      <c r="E739" s="33">
        <v>2</v>
      </c>
      <c r="F739" s="33">
        <v>0.2</v>
      </c>
    </row>
    <row r="740" spans="1:6" x14ac:dyDescent="0.2">
      <c r="A740" s="33">
        <v>3</v>
      </c>
      <c r="B740" s="33" t="s">
        <v>31</v>
      </c>
      <c r="C740" s="33">
        <v>221200</v>
      </c>
      <c r="D740" s="33" t="s">
        <v>3221</v>
      </c>
      <c r="E740" s="33"/>
      <c r="F740" s="33">
        <v>0.2</v>
      </c>
    </row>
    <row r="741" spans="1:6" x14ac:dyDescent="0.2">
      <c r="A741" s="33">
        <v>3</v>
      </c>
      <c r="B741" s="33" t="s">
        <v>31</v>
      </c>
      <c r="C741" s="33">
        <v>221300</v>
      </c>
      <c r="D741" s="33" t="s">
        <v>3222</v>
      </c>
      <c r="E741" s="33"/>
      <c r="F741" s="33">
        <v>0.2</v>
      </c>
    </row>
    <row r="742" spans="1:6" x14ac:dyDescent="0.2">
      <c r="A742" s="33">
        <v>3</v>
      </c>
      <c r="B742" s="33" t="s">
        <v>31</v>
      </c>
      <c r="C742" s="33">
        <v>234200</v>
      </c>
      <c r="D742" s="33" t="s">
        <v>3223</v>
      </c>
      <c r="E742" s="33"/>
      <c r="F742" s="33">
        <v>0.2</v>
      </c>
    </row>
    <row r="743" spans="1:6" x14ac:dyDescent="0.2">
      <c r="A743" s="33">
        <v>3</v>
      </c>
      <c r="B743" s="33" t="s">
        <v>31</v>
      </c>
      <c r="C743" s="33">
        <v>235200</v>
      </c>
      <c r="D743" s="33" t="s">
        <v>3224</v>
      </c>
      <c r="E743" s="33"/>
      <c r="F743" s="33">
        <v>0.2</v>
      </c>
    </row>
    <row r="744" spans="1:6" x14ac:dyDescent="0.2">
      <c r="A744" s="33">
        <v>3</v>
      </c>
      <c r="B744" s="33" t="s">
        <v>31</v>
      </c>
      <c r="C744" s="33">
        <v>235600</v>
      </c>
      <c r="D744" s="33" t="s">
        <v>3225</v>
      </c>
      <c r="E744" s="33"/>
      <c r="F744" s="33">
        <v>0.2</v>
      </c>
    </row>
    <row r="745" spans="1:6" x14ac:dyDescent="0.2">
      <c r="A745" s="33">
        <v>3</v>
      </c>
      <c r="B745" s="33" t="s">
        <v>31</v>
      </c>
      <c r="C745" s="33">
        <v>252000</v>
      </c>
      <c r="D745" s="33" t="s">
        <v>3226</v>
      </c>
      <c r="E745" s="33">
        <v>3</v>
      </c>
      <c r="F745" s="33">
        <v>0.2</v>
      </c>
    </row>
    <row r="746" spans="1:6" x14ac:dyDescent="0.2">
      <c r="A746" s="33">
        <v>3</v>
      </c>
      <c r="B746" s="33" t="s">
        <v>31</v>
      </c>
      <c r="C746" s="33">
        <v>253800</v>
      </c>
      <c r="D746" s="33" t="s">
        <v>3227</v>
      </c>
      <c r="E746" s="33">
        <v>3</v>
      </c>
      <c r="F746" s="33">
        <v>0.2</v>
      </c>
    </row>
    <row r="747" spans="1:6" x14ac:dyDescent="0.2">
      <c r="A747" s="33">
        <v>3</v>
      </c>
      <c r="B747" s="33" t="s">
        <v>31</v>
      </c>
      <c r="C747" s="33">
        <v>257300</v>
      </c>
      <c r="D747" s="33" t="s">
        <v>3228</v>
      </c>
      <c r="E747" s="33"/>
      <c r="F747" s="33">
        <v>0.2</v>
      </c>
    </row>
    <row r="748" spans="1:6" x14ac:dyDescent="0.2">
      <c r="A748" s="33">
        <v>3</v>
      </c>
      <c r="B748" s="33" t="s">
        <v>31</v>
      </c>
      <c r="C748" s="33">
        <v>261100</v>
      </c>
      <c r="D748" s="33" t="s">
        <v>3229</v>
      </c>
      <c r="E748" s="33"/>
      <c r="F748" s="33">
        <v>0.2</v>
      </c>
    </row>
    <row r="749" spans="1:6" x14ac:dyDescent="0.2">
      <c r="A749" s="33">
        <v>3</v>
      </c>
      <c r="B749" s="33" t="s">
        <v>31</v>
      </c>
      <c r="C749" s="33">
        <v>270200</v>
      </c>
      <c r="D749" s="33" t="s">
        <v>3230</v>
      </c>
      <c r="E749" s="33">
        <v>3</v>
      </c>
      <c r="F749" s="33">
        <v>0.2</v>
      </c>
    </row>
    <row r="750" spans="1:6" x14ac:dyDescent="0.2">
      <c r="A750" s="33">
        <v>3</v>
      </c>
      <c r="B750" s="33" t="s">
        <v>31</v>
      </c>
      <c r="C750" s="33">
        <v>273500</v>
      </c>
      <c r="D750" s="33" t="s">
        <v>3231</v>
      </c>
      <c r="E750" s="33">
        <v>4</v>
      </c>
      <c r="F750" s="33">
        <v>0.2</v>
      </c>
    </row>
    <row r="751" spans="1:6" x14ac:dyDescent="0.2">
      <c r="A751" s="33">
        <v>3</v>
      </c>
      <c r="B751" s="33" t="s">
        <v>31</v>
      </c>
      <c r="C751" s="33">
        <v>276700</v>
      </c>
      <c r="D751" s="33" t="s">
        <v>3232</v>
      </c>
      <c r="E751" s="33"/>
      <c r="F751" s="33">
        <v>0.2</v>
      </c>
    </row>
    <row r="752" spans="1:6" x14ac:dyDescent="0.2">
      <c r="A752" s="33">
        <v>3</v>
      </c>
      <c r="B752" s="33" t="s">
        <v>31</v>
      </c>
      <c r="C752" s="33">
        <v>276900</v>
      </c>
      <c r="D752" s="33" t="s">
        <v>3233</v>
      </c>
      <c r="E752" s="33">
        <v>4</v>
      </c>
      <c r="F752" s="33">
        <v>0.2</v>
      </c>
    </row>
    <row r="753" spans="1:6" x14ac:dyDescent="0.2">
      <c r="A753" s="33">
        <v>3</v>
      </c>
      <c r="B753" s="33" t="s">
        <v>31</v>
      </c>
      <c r="C753" s="33">
        <v>291100</v>
      </c>
      <c r="D753" s="33" t="s">
        <v>571</v>
      </c>
      <c r="E753" s="33"/>
      <c r="F753" s="33">
        <v>0.2</v>
      </c>
    </row>
    <row r="754" spans="1:6" x14ac:dyDescent="0.2">
      <c r="A754" s="33">
        <v>3</v>
      </c>
      <c r="B754" s="33" t="s">
        <v>31</v>
      </c>
      <c r="C754" s="33">
        <v>291200</v>
      </c>
      <c r="D754" s="33" t="s">
        <v>3234</v>
      </c>
      <c r="E754" s="33"/>
      <c r="F754" s="33">
        <v>0.2</v>
      </c>
    </row>
    <row r="755" spans="1:6" x14ac:dyDescent="0.2">
      <c r="A755" s="33">
        <v>3</v>
      </c>
      <c r="B755" s="33" t="s">
        <v>31</v>
      </c>
      <c r="C755" s="33">
        <v>308000</v>
      </c>
      <c r="D755" s="33" t="s">
        <v>3235</v>
      </c>
      <c r="E755" s="33"/>
      <c r="F755" s="33">
        <v>0.2</v>
      </c>
    </row>
    <row r="756" spans="1:6" x14ac:dyDescent="0.2">
      <c r="A756" s="33">
        <v>3</v>
      </c>
      <c r="B756" s="33" t="s">
        <v>31</v>
      </c>
      <c r="C756" s="33">
        <v>309800</v>
      </c>
      <c r="D756" s="33" t="s">
        <v>3236</v>
      </c>
      <c r="E756" s="33"/>
      <c r="F756" s="33">
        <v>0.2</v>
      </c>
    </row>
    <row r="757" spans="1:6" x14ac:dyDescent="0.2">
      <c r="A757" s="33">
        <v>3</v>
      </c>
      <c r="B757" s="33" t="s">
        <v>31</v>
      </c>
      <c r="C757" s="33">
        <v>314900</v>
      </c>
      <c r="D757" s="33" t="s">
        <v>3237</v>
      </c>
      <c r="E757" s="33"/>
      <c r="F757" s="33">
        <v>0.2</v>
      </c>
    </row>
    <row r="758" spans="1:6" x14ac:dyDescent="0.2">
      <c r="A758" s="33">
        <v>3</v>
      </c>
      <c r="B758" s="33" t="s">
        <v>31</v>
      </c>
      <c r="C758" s="33">
        <v>315300</v>
      </c>
      <c r="D758" s="33" t="s">
        <v>3238</v>
      </c>
      <c r="E758" s="33"/>
      <c r="F758" s="33">
        <v>0.2</v>
      </c>
    </row>
    <row r="759" spans="1:6" x14ac:dyDescent="0.2">
      <c r="A759" s="33">
        <v>3</v>
      </c>
      <c r="B759" s="33" t="s">
        <v>31</v>
      </c>
      <c r="C759" s="33">
        <v>315400</v>
      </c>
      <c r="D759" s="33" t="s">
        <v>3239</v>
      </c>
      <c r="E759" s="33"/>
      <c r="F759" s="33">
        <v>0.2</v>
      </c>
    </row>
    <row r="760" spans="1:6" x14ac:dyDescent="0.2">
      <c r="A760" s="33">
        <v>3</v>
      </c>
      <c r="B760" s="33" t="s">
        <v>31</v>
      </c>
      <c r="C760" s="33">
        <v>324400</v>
      </c>
      <c r="D760" s="33" t="s">
        <v>1042</v>
      </c>
      <c r="E760" s="33"/>
      <c r="F760" s="33">
        <v>0.2</v>
      </c>
    </row>
    <row r="761" spans="1:6" x14ac:dyDescent="0.2">
      <c r="A761" s="33">
        <v>3</v>
      </c>
      <c r="B761" s="33" t="s">
        <v>31</v>
      </c>
      <c r="C761" s="33">
        <v>324800</v>
      </c>
      <c r="D761" s="33" t="s">
        <v>3240</v>
      </c>
      <c r="E761" s="33">
        <v>4</v>
      </c>
      <c r="F761" s="33">
        <v>0.2</v>
      </c>
    </row>
    <row r="762" spans="1:6" x14ac:dyDescent="0.2">
      <c r="A762" s="33">
        <v>3</v>
      </c>
      <c r="B762" s="33" t="s">
        <v>31</v>
      </c>
      <c r="C762" s="33">
        <v>331100</v>
      </c>
      <c r="D762" s="33" t="s">
        <v>3241</v>
      </c>
      <c r="E762" s="33"/>
      <c r="F762" s="33">
        <v>0.2</v>
      </c>
    </row>
    <row r="763" spans="1:6" x14ac:dyDescent="0.2">
      <c r="A763" s="33">
        <v>3</v>
      </c>
      <c r="B763" s="33" t="s">
        <v>31</v>
      </c>
      <c r="C763" s="33">
        <v>331200</v>
      </c>
      <c r="D763" s="33" t="s">
        <v>3242</v>
      </c>
      <c r="E763" s="33"/>
      <c r="F763" s="33">
        <v>0.2</v>
      </c>
    </row>
    <row r="764" spans="1:6" x14ac:dyDescent="0.2">
      <c r="A764" s="33">
        <v>3</v>
      </c>
      <c r="B764" s="33" t="s">
        <v>31</v>
      </c>
      <c r="C764" s="33">
        <v>341500</v>
      </c>
      <c r="D764" s="33" t="s">
        <v>3243</v>
      </c>
      <c r="E764" s="33">
        <v>4</v>
      </c>
      <c r="F764" s="33">
        <v>0.2</v>
      </c>
    </row>
    <row r="765" spans="1:6" x14ac:dyDescent="0.2">
      <c r="A765" s="33">
        <v>3</v>
      </c>
      <c r="B765" s="33" t="s">
        <v>31</v>
      </c>
      <c r="C765" s="33">
        <v>342900</v>
      </c>
      <c r="D765" s="33" t="s">
        <v>194</v>
      </c>
      <c r="E765" s="33"/>
      <c r="F765" s="33">
        <v>0.2</v>
      </c>
    </row>
    <row r="766" spans="1:6" x14ac:dyDescent="0.2">
      <c r="A766" s="33">
        <v>3</v>
      </c>
      <c r="B766" s="33" t="s">
        <v>31</v>
      </c>
      <c r="C766" s="33">
        <v>343000</v>
      </c>
      <c r="D766" s="33" t="s">
        <v>3244</v>
      </c>
      <c r="E766" s="33">
        <v>4</v>
      </c>
      <c r="F766" s="33">
        <v>0.2</v>
      </c>
    </row>
    <row r="767" spans="1:6" x14ac:dyDescent="0.2">
      <c r="A767" s="33">
        <v>3</v>
      </c>
      <c r="B767" s="33" t="s">
        <v>31</v>
      </c>
      <c r="C767" s="33">
        <v>347300</v>
      </c>
      <c r="D767" s="33" t="s">
        <v>3245</v>
      </c>
      <c r="E767" s="33"/>
      <c r="F767" s="33">
        <v>0.2</v>
      </c>
    </row>
    <row r="768" spans="1:6" x14ac:dyDescent="0.2">
      <c r="A768" s="33">
        <v>3</v>
      </c>
      <c r="B768" s="33" t="s">
        <v>31</v>
      </c>
      <c r="C768" s="33">
        <v>346600</v>
      </c>
      <c r="D768" s="33" t="s">
        <v>3246</v>
      </c>
      <c r="E768" s="33">
        <v>4</v>
      </c>
      <c r="F768" s="33">
        <v>0.2</v>
      </c>
    </row>
    <row r="769" spans="1:6" x14ac:dyDescent="0.2">
      <c r="A769" s="33">
        <v>3</v>
      </c>
      <c r="B769" s="33" t="s">
        <v>31</v>
      </c>
      <c r="C769" s="33">
        <v>346800</v>
      </c>
      <c r="D769" s="33" t="s">
        <v>3247</v>
      </c>
      <c r="E769" s="33"/>
      <c r="F769" s="33">
        <v>0.2</v>
      </c>
    </row>
    <row r="770" spans="1:6" x14ac:dyDescent="0.2">
      <c r="A770" s="33">
        <v>3</v>
      </c>
      <c r="B770" s="33" t="s">
        <v>31</v>
      </c>
      <c r="C770" s="33">
        <v>346900</v>
      </c>
      <c r="D770" s="33" t="s">
        <v>3248</v>
      </c>
      <c r="E770" s="33"/>
      <c r="F770" s="33">
        <v>0.2</v>
      </c>
    </row>
    <row r="771" spans="1:6" x14ac:dyDescent="0.2">
      <c r="A771" s="33">
        <v>3</v>
      </c>
      <c r="B771" s="33" t="s">
        <v>31</v>
      </c>
      <c r="C771" s="33">
        <v>360700</v>
      </c>
      <c r="D771" s="33" t="s">
        <v>3249</v>
      </c>
      <c r="E771" s="33">
        <v>4</v>
      </c>
      <c r="F771" s="33">
        <v>0.2</v>
      </c>
    </row>
    <row r="772" spans="1:6" x14ac:dyDescent="0.2">
      <c r="A772" s="33">
        <v>3</v>
      </c>
      <c r="B772" s="33" t="s">
        <v>31</v>
      </c>
      <c r="C772" s="33">
        <v>360800</v>
      </c>
      <c r="D772" s="33" t="s">
        <v>3250</v>
      </c>
      <c r="E772" s="33"/>
      <c r="F772" s="33">
        <v>0.2</v>
      </c>
    </row>
    <row r="773" spans="1:6" x14ac:dyDescent="0.2">
      <c r="A773" s="33">
        <v>3</v>
      </c>
      <c r="B773" s="33" t="s">
        <v>31</v>
      </c>
      <c r="C773" s="33">
        <v>360900</v>
      </c>
      <c r="D773" s="33" t="s">
        <v>3251</v>
      </c>
      <c r="E773" s="33"/>
      <c r="F773" s="33">
        <v>0.2</v>
      </c>
    </row>
    <row r="774" spans="1:6" x14ac:dyDescent="0.2">
      <c r="A774" s="33">
        <v>3</v>
      </c>
      <c r="B774" s="33" t="s">
        <v>31</v>
      </c>
      <c r="C774" s="33">
        <v>361600</v>
      </c>
      <c r="D774" s="33" t="s">
        <v>3252</v>
      </c>
      <c r="E774" s="33"/>
      <c r="F774" s="33">
        <v>0.2</v>
      </c>
    </row>
    <row r="775" spans="1:6" x14ac:dyDescent="0.2">
      <c r="A775" s="33">
        <v>3</v>
      </c>
      <c r="B775" s="33" t="s">
        <v>31</v>
      </c>
      <c r="C775" s="33">
        <v>376000</v>
      </c>
      <c r="D775" s="33" t="s">
        <v>3253</v>
      </c>
      <c r="E775" s="33"/>
      <c r="F775" s="33">
        <v>0.2</v>
      </c>
    </row>
    <row r="776" spans="1:6" x14ac:dyDescent="0.2">
      <c r="A776" s="33">
        <v>3</v>
      </c>
      <c r="B776" s="33" t="s">
        <v>31</v>
      </c>
      <c r="C776" s="33">
        <v>378200</v>
      </c>
      <c r="D776" s="33" t="s">
        <v>3254</v>
      </c>
      <c r="E776" s="33"/>
      <c r="F776" s="33">
        <v>0.2</v>
      </c>
    </row>
    <row r="777" spans="1:6" x14ac:dyDescent="0.2">
      <c r="A777" s="33">
        <v>3</v>
      </c>
      <c r="B777" s="33" t="s">
        <v>31</v>
      </c>
      <c r="C777" s="33">
        <v>378300</v>
      </c>
      <c r="D777" s="33" t="s">
        <v>3255</v>
      </c>
      <c r="E777" s="33">
        <v>4</v>
      </c>
      <c r="F777" s="33">
        <v>0.2</v>
      </c>
    </row>
    <row r="778" spans="1:6" x14ac:dyDescent="0.2">
      <c r="A778" s="33">
        <v>3</v>
      </c>
      <c r="B778" s="33" t="s">
        <v>31</v>
      </c>
      <c r="C778" s="33">
        <v>378400</v>
      </c>
      <c r="D778" s="33" t="s">
        <v>3256</v>
      </c>
      <c r="E778" s="33">
        <v>2</v>
      </c>
      <c r="F778" s="33">
        <v>0.2</v>
      </c>
    </row>
    <row r="779" spans="1:6" x14ac:dyDescent="0.2">
      <c r="A779" s="33">
        <v>3</v>
      </c>
      <c r="B779" s="33" t="s">
        <v>31</v>
      </c>
      <c r="C779" s="33">
        <v>378600</v>
      </c>
      <c r="D779" s="33" t="s">
        <v>3257</v>
      </c>
      <c r="E779" s="33">
        <v>2</v>
      </c>
      <c r="F779" s="33">
        <v>0.2</v>
      </c>
    </row>
    <row r="780" spans="1:6" x14ac:dyDescent="0.2">
      <c r="A780" s="33">
        <v>3</v>
      </c>
      <c r="B780" s="33" t="s">
        <v>31</v>
      </c>
      <c r="C780" s="33">
        <v>378700</v>
      </c>
      <c r="D780" s="33" t="s">
        <v>3258</v>
      </c>
      <c r="E780" s="33"/>
      <c r="F780" s="33">
        <v>0.2</v>
      </c>
    </row>
    <row r="781" spans="1:6" x14ac:dyDescent="0.2">
      <c r="A781" s="33">
        <v>3</v>
      </c>
      <c r="B781" s="33" t="s">
        <v>31</v>
      </c>
      <c r="C781" s="33">
        <v>378800</v>
      </c>
      <c r="D781" s="33" t="s">
        <v>3259</v>
      </c>
      <c r="E781" s="33">
        <v>2</v>
      </c>
      <c r="F781" s="33">
        <v>0.2</v>
      </c>
    </row>
    <row r="782" spans="1:6" x14ac:dyDescent="0.2">
      <c r="A782" s="33">
        <v>3</v>
      </c>
      <c r="B782" s="33" t="s">
        <v>31</v>
      </c>
      <c r="C782" s="33">
        <v>381900</v>
      </c>
      <c r="D782" s="33" t="s">
        <v>3060</v>
      </c>
      <c r="E782" s="33"/>
      <c r="F782" s="33">
        <v>0.2</v>
      </c>
    </row>
    <row r="783" spans="1:6" x14ac:dyDescent="0.2">
      <c r="A783" s="33">
        <v>3</v>
      </c>
      <c r="B783" s="33" t="s">
        <v>31</v>
      </c>
      <c r="C783" s="33">
        <v>382000</v>
      </c>
      <c r="D783" s="33" t="s">
        <v>3260</v>
      </c>
      <c r="E783" s="33"/>
      <c r="F783" s="33">
        <v>0.2</v>
      </c>
    </row>
    <row r="784" spans="1:6" x14ac:dyDescent="0.2">
      <c r="A784" s="33">
        <v>3</v>
      </c>
      <c r="B784" s="33" t="s">
        <v>31</v>
      </c>
      <c r="C784" s="33">
        <v>383200</v>
      </c>
      <c r="D784" s="33" t="s">
        <v>3261</v>
      </c>
      <c r="E784" s="33"/>
      <c r="F784" s="33">
        <v>0.2</v>
      </c>
    </row>
    <row r="785" spans="1:6" x14ac:dyDescent="0.2">
      <c r="A785" s="33">
        <v>3</v>
      </c>
      <c r="B785" s="33" t="s">
        <v>31</v>
      </c>
      <c r="C785" s="33">
        <v>384500</v>
      </c>
      <c r="D785" s="33" t="s">
        <v>3262</v>
      </c>
      <c r="E785" s="33"/>
      <c r="F785" s="33">
        <v>0.2</v>
      </c>
    </row>
    <row r="786" spans="1:6" x14ac:dyDescent="0.2">
      <c r="A786" s="33">
        <v>3</v>
      </c>
      <c r="B786" s="33" t="s">
        <v>31</v>
      </c>
      <c r="C786" s="33">
        <v>385500</v>
      </c>
      <c r="D786" s="33" t="s">
        <v>3263</v>
      </c>
      <c r="E786" s="33"/>
      <c r="F786" s="33">
        <v>0.2</v>
      </c>
    </row>
    <row r="787" spans="1:6" x14ac:dyDescent="0.2">
      <c r="A787" s="33">
        <v>3</v>
      </c>
      <c r="B787" s="33" t="s">
        <v>31</v>
      </c>
      <c r="C787" s="33">
        <v>387700</v>
      </c>
      <c r="D787" s="33" t="s">
        <v>3264</v>
      </c>
      <c r="E787" s="33"/>
      <c r="F787" s="33">
        <v>0.2</v>
      </c>
    </row>
    <row r="788" spans="1:6" x14ac:dyDescent="0.2">
      <c r="A788" s="33">
        <v>3</v>
      </c>
      <c r="B788" s="33" t="s">
        <v>31</v>
      </c>
      <c r="C788" s="33">
        <v>390400</v>
      </c>
      <c r="D788" s="33" t="s">
        <v>3265</v>
      </c>
      <c r="E788" s="33"/>
      <c r="F788" s="33">
        <v>0.2</v>
      </c>
    </row>
    <row r="789" spans="1:6" x14ac:dyDescent="0.2">
      <c r="A789" s="33">
        <v>3</v>
      </c>
      <c r="B789" s="33" t="s">
        <v>31</v>
      </c>
      <c r="C789" s="33">
        <v>398300</v>
      </c>
      <c r="D789" s="33" t="s">
        <v>3266</v>
      </c>
      <c r="E789" s="33"/>
      <c r="F789" s="33">
        <v>0.2</v>
      </c>
    </row>
    <row r="790" spans="1:6" x14ac:dyDescent="0.2">
      <c r="A790" s="33">
        <v>3</v>
      </c>
      <c r="B790" s="33" t="s">
        <v>31</v>
      </c>
      <c r="C790" s="33">
        <v>404700</v>
      </c>
      <c r="D790" s="33" t="s">
        <v>3267</v>
      </c>
      <c r="E790" s="33"/>
      <c r="F790" s="33">
        <v>0.2</v>
      </c>
    </row>
    <row r="791" spans="1:6" x14ac:dyDescent="0.2">
      <c r="A791" s="33">
        <v>3</v>
      </c>
      <c r="B791" s="33" t="s">
        <v>31</v>
      </c>
      <c r="C791" s="33">
        <v>418800</v>
      </c>
      <c r="D791" s="33" t="s">
        <v>3268</v>
      </c>
      <c r="E791" s="33"/>
      <c r="F791" s="33">
        <v>0.2</v>
      </c>
    </row>
    <row r="792" spans="1:6" x14ac:dyDescent="0.2">
      <c r="A792" s="33">
        <v>3</v>
      </c>
      <c r="B792" s="33" t="s">
        <v>31</v>
      </c>
      <c r="C792" s="33">
        <v>422600</v>
      </c>
      <c r="D792" s="33" t="s">
        <v>3269</v>
      </c>
      <c r="E792" s="33"/>
      <c r="F792" s="33">
        <v>0.2</v>
      </c>
    </row>
    <row r="793" spans="1:6" x14ac:dyDescent="0.2">
      <c r="A793" s="33">
        <v>3</v>
      </c>
      <c r="B793" s="33" t="s">
        <v>31</v>
      </c>
      <c r="C793" s="33">
        <v>425400</v>
      </c>
      <c r="D793" s="33" t="s">
        <v>3270</v>
      </c>
      <c r="E793" s="33"/>
      <c r="F793" s="33">
        <v>0.2</v>
      </c>
    </row>
    <row r="794" spans="1:6" x14ac:dyDescent="0.2">
      <c r="A794" s="33">
        <v>3</v>
      </c>
      <c r="B794" s="33" t="s">
        <v>31</v>
      </c>
      <c r="C794" s="33">
        <v>431900</v>
      </c>
      <c r="D794" s="33" t="s">
        <v>3271</v>
      </c>
      <c r="E794" s="33"/>
      <c r="F794" s="33">
        <v>0.2</v>
      </c>
    </row>
    <row r="795" spans="1:6" x14ac:dyDescent="0.2">
      <c r="A795" s="33">
        <v>3</v>
      </c>
      <c r="B795" s="33" t="s">
        <v>31</v>
      </c>
      <c r="C795" s="33">
        <v>438400</v>
      </c>
      <c r="D795" s="33" t="s">
        <v>3272</v>
      </c>
      <c r="E795" s="33"/>
      <c r="F795" s="33">
        <v>0.2</v>
      </c>
    </row>
    <row r="796" spans="1:6" x14ac:dyDescent="0.2">
      <c r="A796" s="33">
        <v>3</v>
      </c>
      <c r="B796" s="33" t="s">
        <v>31</v>
      </c>
      <c r="C796" s="33">
        <v>438800</v>
      </c>
      <c r="D796" s="33" t="s">
        <v>3273</v>
      </c>
      <c r="E796" s="33"/>
      <c r="F796" s="33">
        <v>0.2</v>
      </c>
    </row>
    <row r="797" spans="1:6" x14ac:dyDescent="0.2">
      <c r="A797" s="33">
        <v>3</v>
      </c>
      <c r="B797" s="33" t="s">
        <v>31</v>
      </c>
      <c r="C797" s="33">
        <v>439000</v>
      </c>
      <c r="D797" s="33" t="s">
        <v>3274</v>
      </c>
      <c r="E797" s="33"/>
      <c r="F797" s="33">
        <v>0.2</v>
      </c>
    </row>
    <row r="798" spans="1:6" x14ac:dyDescent="0.2">
      <c r="A798" s="33">
        <v>3</v>
      </c>
      <c r="B798" s="33" t="s">
        <v>31</v>
      </c>
      <c r="C798" s="33">
        <v>439100</v>
      </c>
      <c r="D798" s="33" t="s">
        <v>3275</v>
      </c>
      <c r="E798" s="33"/>
      <c r="F798" s="33">
        <v>0.2</v>
      </c>
    </row>
    <row r="799" spans="1:6" x14ac:dyDescent="0.2">
      <c r="A799" s="33">
        <v>3</v>
      </c>
      <c r="B799" s="33" t="s">
        <v>31</v>
      </c>
      <c r="C799" s="33">
        <v>439200</v>
      </c>
      <c r="D799" s="33" t="s">
        <v>3276</v>
      </c>
      <c r="E799" s="33"/>
      <c r="F799" s="33">
        <v>0.2</v>
      </c>
    </row>
    <row r="800" spans="1:6" x14ac:dyDescent="0.2">
      <c r="A800" s="33">
        <v>3</v>
      </c>
      <c r="B800" s="33" t="s">
        <v>31</v>
      </c>
      <c r="C800" s="33">
        <v>439500</v>
      </c>
      <c r="D800" s="33" t="s">
        <v>3277</v>
      </c>
      <c r="E800" s="33">
        <v>3</v>
      </c>
      <c r="F800" s="33">
        <v>0.2</v>
      </c>
    </row>
    <row r="801" spans="1:6" x14ac:dyDescent="0.2">
      <c r="A801" s="33">
        <v>3</v>
      </c>
      <c r="B801" s="33" t="s">
        <v>31</v>
      </c>
      <c r="C801" s="33">
        <v>439700</v>
      </c>
      <c r="D801" s="33" t="s">
        <v>3278</v>
      </c>
      <c r="E801" s="33"/>
      <c r="F801" s="33">
        <v>0.2</v>
      </c>
    </row>
    <row r="802" spans="1:6" x14ac:dyDescent="0.2">
      <c r="A802" s="33">
        <v>3</v>
      </c>
      <c r="B802" s="33" t="s">
        <v>31</v>
      </c>
      <c r="C802" s="33">
        <v>439850</v>
      </c>
      <c r="D802" s="33" t="s">
        <v>203</v>
      </c>
      <c r="E802" s="33"/>
      <c r="F802" s="33">
        <v>0.2</v>
      </c>
    </row>
    <row r="803" spans="1:6" x14ac:dyDescent="0.2">
      <c r="A803" s="33">
        <v>3</v>
      </c>
      <c r="B803" s="33" t="s">
        <v>31</v>
      </c>
      <c r="C803" s="33">
        <v>440500</v>
      </c>
      <c r="D803" s="33" t="s">
        <v>3279</v>
      </c>
      <c r="E803" s="33"/>
      <c r="F803" s="33">
        <v>0.2</v>
      </c>
    </row>
    <row r="804" spans="1:6" x14ac:dyDescent="0.2">
      <c r="A804" s="33">
        <v>3</v>
      </c>
      <c r="B804" s="33" t="s">
        <v>31</v>
      </c>
      <c r="C804" s="33">
        <v>440600</v>
      </c>
      <c r="D804" s="33" t="s">
        <v>3280</v>
      </c>
      <c r="E804" s="33">
        <v>2</v>
      </c>
      <c r="F804" s="33">
        <v>0.2</v>
      </c>
    </row>
    <row r="805" spans="1:6" x14ac:dyDescent="0.2">
      <c r="A805" s="33">
        <v>3</v>
      </c>
      <c r="B805" s="33" t="s">
        <v>31</v>
      </c>
      <c r="C805" s="33">
        <v>441000</v>
      </c>
      <c r="D805" s="33" t="s">
        <v>3281</v>
      </c>
      <c r="E805" s="33"/>
      <c r="F805" s="33">
        <v>0.2</v>
      </c>
    </row>
    <row r="806" spans="1:6" x14ac:dyDescent="0.2">
      <c r="A806" s="33">
        <v>3</v>
      </c>
      <c r="B806" s="33" t="s">
        <v>31</v>
      </c>
      <c r="C806" s="33">
        <v>441300</v>
      </c>
      <c r="D806" s="33" t="s">
        <v>3282</v>
      </c>
      <c r="E806" s="33">
        <v>3</v>
      </c>
      <c r="F806" s="33">
        <v>0.2</v>
      </c>
    </row>
    <row r="807" spans="1:6" x14ac:dyDescent="0.2">
      <c r="A807" s="33">
        <v>3</v>
      </c>
      <c r="B807" s="33" t="s">
        <v>31</v>
      </c>
      <c r="C807" s="33">
        <v>443300</v>
      </c>
      <c r="D807" s="33" t="s">
        <v>3283</v>
      </c>
      <c r="E807" s="33">
        <v>4</v>
      </c>
      <c r="F807" s="33">
        <v>0.2</v>
      </c>
    </row>
    <row r="808" spans="1:6" x14ac:dyDescent="0.2">
      <c r="A808" s="33">
        <v>3</v>
      </c>
      <c r="B808" s="33" t="s">
        <v>31</v>
      </c>
      <c r="C808" s="33">
        <v>448500</v>
      </c>
      <c r="D808" s="33" t="s">
        <v>3284</v>
      </c>
      <c r="E808" s="33"/>
      <c r="F808" s="33">
        <v>0.2</v>
      </c>
    </row>
    <row r="809" spans="1:6" x14ac:dyDescent="0.2">
      <c r="A809" s="33">
        <v>3</v>
      </c>
      <c r="B809" s="33" t="s">
        <v>31</v>
      </c>
      <c r="C809" s="33">
        <v>453700</v>
      </c>
      <c r="D809" s="33" t="s">
        <v>3285</v>
      </c>
      <c r="E809" s="33">
        <v>3</v>
      </c>
      <c r="F809" s="33">
        <v>0.2</v>
      </c>
    </row>
    <row r="810" spans="1:6" x14ac:dyDescent="0.2">
      <c r="A810" s="33">
        <v>3</v>
      </c>
      <c r="B810" s="33" t="s">
        <v>31</v>
      </c>
      <c r="C810" s="33">
        <v>453900</v>
      </c>
      <c r="D810" s="33" t="s">
        <v>3286</v>
      </c>
      <c r="E810" s="33"/>
      <c r="F810" s="33">
        <v>0.2</v>
      </c>
    </row>
    <row r="811" spans="1:6" x14ac:dyDescent="0.2">
      <c r="A811" s="33">
        <v>4</v>
      </c>
      <c r="B811" s="33" t="s">
        <v>144</v>
      </c>
      <c r="C811" s="33">
        <v>59508</v>
      </c>
      <c r="D811" s="33" t="s">
        <v>3287</v>
      </c>
      <c r="E811" s="33">
        <v>3</v>
      </c>
      <c r="F811" s="33">
        <v>0.2</v>
      </c>
    </row>
    <row r="812" spans="1:6" x14ac:dyDescent="0.2">
      <c r="A812" s="33">
        <v>4</v>
      </c>
      <c r="B812" s="33" t="s">
        <v>144</v>
      </c>
      <c r="C812" s="33">
        <v>59815</v>
      </c>
      <c r="D812" s="33" t="s">
        <v>3288</v>
      </c>
      <c r="E812" s="33">
        <v>4</v>
      </c>
      <c r="F812" s="33">
        <v>0.2</v>
      </c>
    </row>
    <row r="813" spans="1:6" x14ac:dyDescent="0.2">
      <c r="A813" s="33">
        <v>4</v>
      </c>
      <c r="B813" s="33" t="s">
        <v>65</v>
      </c>
      <c r="C813" s="33">
        <v>4450</v>
      </c>
      <c r="D813" s="33" t="s">
        <v>204</v>
      </c>
      <c r="E813" s="33">
        <v>1</v>
      </c>
      <c r="F813" s="33">
        <v>1</v>
      </c>
    </row>
    <row r="814" spans="1:6" x14ac:dyDescent="0.2">
      <c r="A814" s="33">
        <v>4</v>
      </c>
      <c r="B814" s="33" t="s">
        <v>65</v>
      </c>
      <c r="C814" s="33">
        <v>4460</v>
      </c>
      <c r="D814" s="33" t="s">
        <v>3289</v>
      </c>
      <c r="E814" s="33"/>
      <c r="F814" s="33">
        <v>0.2</v>
      </c>
    </row>
    <row r="815" spans="1:6" x14ac:dyDescent="0.2">
      <c r="A815" s="33">
        <v>4</v>
      </c>
      <c r="B815" s="33" t="s">
        <v>65</v>
      </c>
      <c r="C815" s="33">
        <v>3320</v>
      </c>
      <c r="D815" s="33" t="s">
        <v>214</v>
      </c>
      <c r="E815" s="33">
        <v>1</v>
      </c>
      <c r="F815" s="33">
        <v>0.2</v>
      </c>
    </row>
    <row r="816" spans="1:6" x14ac:dyDescent="0.2">
      <c r="A816" s="33">
        <v>4</v>
      </c>
      <c r="B816" s="33" t="s">
        <v>65</v>
      </c>
      <c r="C816" s="33">
        <v>830</v>
      </c>
      <c r="D816" s="33" t="s">
        <v>3290</v>
      </c>
      <c r="E816" s="33"/>
      <c r="F816" s="33">
        <v>0.2</v>
      </c>
    </row>
    <row r="817" spans="1:6" x14ac:dyDescent="0.2">
      <c r="A817" s="33">
        <v>4</v>
      </c>
      <c r="B817" s="33" t="s">
        <v>65</v>
      </c>
      <c r="C817" s="33">
        <v>750</v>
      </c>
      <c r="D817" s="33" t="s">
        <v>3291</v>
      </c>
      <c r="E817" s="33"/>
      <c r="F817" s="33">
        <v>0.2</v>
      </c>
    </row>
    <row r="818" spans="1:6" x14ac:dyDescent="0.2">
      <c r="A818" s="33">
        <v>4</v>
      </c>
      <c r="B818" s="33" t="s">
        <v>65</v>
      </c>
      <c r="C818" s="33">
        <v>740</v>
      </c>
      <c r="D818" s="33" t="s">
        <v>3292</v>
      </c>
      <c r="E818" s="33"/>
      <c r="F818" s="33">
        <v>0.2</v>
      </c>
    </row>
    <row r="819" spans="1:6" x14ac:dyDescent="0.2">
      <c r="A819" s="33">
        <v>4</v>
      </c>
      <c r="B819" s="33" t="s">
        <v>65</v>
      </c>
      <c r="C819" s="33">
        <v>820</v>
      </c>
      <c r="D819" s="33" t="s">
        <v>3293</v>
      </c>
      <c r="E819" s="33"/>
      <c r="F819" s="33">
        <v>0.2</v>
      </c>
    </row>
    <row r="820" spans="1:6" x14ac:dyDescent="0.2">
      <c r="A820" s="33">
        <v>4</v>
      </c>
      <c r="B820" s="33" t="s">
        <v>65</v>
      </c>
      <c r="C820" s="33">
        <v>860</v>
      </c>
      <c r="D820" s="33" t="s">
        <v>3294</v>
      </c>
      <c r="E820" s="33"/>
      <c r="F820" s="33">
        <v>0.2</v>
      </c>
    </row>
    <row r="821" spans="1:6" x14ac:dyDescent="0.2">
      <c r="A821" s="33">
        <v>4</v>
      </c>
      <c r="B821" s="33" t="s">
        <v>65</v>
      </c>
      <c r="C821" s="33">
        <v>870</v>
      </c>
      <c r="D821" s="33" t="s">
        <v>3295</v>
      </c>
      <c r="E821" s="33">
        <v>2</v>
      </c>
      <c r="F821" s="33">
        <v>0.2</v>
      </c>
    </row>
    <row r="822" spans="1:6" x14ac:dyDescent="0.2">
      <c r="A822" s="33">
        <v>4</v>
      </c>
      <c r="B822" s="33" t="s">
        <v>65</v>
      </c>
      <c r="C822" s="33">
        <v>900</v>
      </c>
      <c r="D822" s="33" t="s">
        <v>3296</v>
      </c>
      <c r="E822" s="33"/>
      <c r="F822" s="33">
        <v>0.2</v>
      </c>
    </row>
    <row r="823" spans="1:6" x14ac:dyDescent="0.2">
      <c r="A823" s="33">
        <v>4</v>
      </c>
      <c r="B823" s="33" t="s">
        <v>65</v>
      </c>
      <c r="C823" s="33">
        <v>470</v>
      </c>
      <c r="D823" s="33" t="s">
        <v>245</v>
      </c>
      <c r="E823" s="33">
        <v>2</v>
      </c>
      <c r="F823" s="33">
        <v>1</v>
      </c>
    </row>
    <row r="824" spans="1:6" x14ac:dyDescent="0.2">
      <c r="A824" s="33">
        <v>4</v>
      </c>
      <c r="B824" s="33" t="s">
        <v>65</v>
      </c>
      <c r="C824" s="33">
        <v>4430</v>
      </c>
      <c r="D824" s="33" t="s">
        <v>3297</v>
      </c>
      <c r="E824" s="33">
        <v>1</v>
      </c>
      <c r="F824" s="33">
        <v>1</v>
      </c>
    </row>
    <row r="825" spans="1:6" x14ac:dyDescent="0.2">
      <c r="A825" s="33">
        <v>4</v>
      </c>
      <c r="B825" s="33" t="s">
        <v>65</v>
      </c>
      <c r="C825" s="33">
        <v>1060</v>
      </c>
      <c r="D825" s="33" t="s">
        <v>3298</v>
      </c>
      <c r="E825" s="33"/>
      <c r="F825" s="33">
        <v>0.2</v>
      </c>
    </row>
    <row r="826" spans="1:6" x14ac:dyDescent="0.2">
      <c r="A826" s="33">
        <v>4</v>
      </c>
      <c r="B826" s="33" t="s">
        <v>65</v>
      </c>
      <c r="C826" s="33">
        <v>850</v>
      </c>
      <c r="D826" s="33" t="s">
        <v>3299</v>
      </c>
      <c r="E826" s="33">
        <v>2</v>
      </c>
      <c r="F826" s="33">
        <v>0.2</v>
      </c>
    </row>
    <row r="827" spans="1:6" x14ac:dyDescent="0.2">
      <c r="A827" s="33">
        <v>4</v>
      </c>
      <c r="B827" s="33" t="s">
        <v>65</v>
      </c>
      <c r="C827" s="33">
        <v>3900</v>
      </c>
      <c r="D827" s="33" t="s">
        <v>3300</v>
      </c>
      <c r="E827" s="33">
        <v>2</v>
      </c>
      <c r="F827" s="33">
        <v>1</v>
      </c>
    </row>
    <row r="828" spans="1:6" x14ac:dyDescent="0.2">
      <c r="A828" s="33">
        <v>4</v>
      </c>
      <c r="B828" s="33" t="s">
        <v>65</v>
      </c>
      <c r="C828" s="33">
        <v>1690</v>
      </c>
      <c r="D828" s="33" t="s">
        <v>3301</v>
      </c>
      <c r="E828" s="33"/>
      <c r="F828" s="33">
        <v>1</v>
      </c>
    </row>
    <row r="829" spans="1:6" x14ac:dyDescent="0.2">
      <c r="A829" s="33">
        <v>4</v>
      </c>
      <c r="B829" s="33" t="s">
        <v>65</v>
      </c>
      <c r="C829" s="33">
        <v>1710</v>
      </c>
      <c r="D829" s="33" t="s">
        <v>3302</v>
      </c>
      <c r="E829" s="33"/>
      <c r="F829" s="33">
        <v>1</v>
      </c>
    </row>
    <row r="830" spans="1:6" x14ac:dyDescent="0.2">
      <c r="A830" s="33">
        <v>4</v>
      </c>
      <c r="B830" s="33" t="s">
        <v>65</v>
      </c>
      <c r="C830" s="33">
        <v>1700</v>
      </c>
      <c r="D830" s="33" t="s">
        <v>3303</v>
      </c>
      <c r="E830" s="33"/>
      <c r="F830" s="33">
        <v>1</v>
      </c>
    </row>
    <row r="831" spans="1:6" x14ac:dyDescent="0.2">
      <c r="A831" s="33">
        <v>4</v>
      </c>
      <c r="B831" s="33" t="s">
        <v>65</v>
      </c>
      <c r="C831" s="33">
        <v>1670</v>
      </c>
      <c r="D831" s="33" t="s">
        <v>257</v>
      </c>
      <c r="E831" s="33"/>
      <c r="F831" s="33">
        <v>1</v>
      </c>
    </row>
    <row r="832" spans="1:6" x14ac:dyDescent="0.2">
      <c r="A832" s="33">
        <v>4</v>
      </c>
      <c r="B832" s="33" t="s">
        <v>65</v>
      </c>
      <c r="C832" s="33">
        <v>50</v>
      </c>
      <c r="D832" s="33" t="s">
        <v>355</v>
      </c>
      <c r="E832" s="33">
        <v>2</v>
      </c>
      <c r="F832" s="33">
        <v>0.2</v>
      </c>
    </row>
    <row r="833" spans="1:6" x14ac:dyDescent="0.2">
      <c r="A833" s="33">
        <v>4</v>
      </c>
      <c r="B833" s="33" t="s">
        <v>23</v>
      </c>
      <c r="C833" s="33">
        <v>884</v>
      </c>
      <c r="D833" s="33" t="s">
        <v>229</v>
      </c>
      <c r="E833" s="33">
        <v>2</v>
      </c>
      <c r="F833" s="33">
        <v>1</v>
      </c>
    </row>
    <row r="834" spans="1:6" x14ac:dyDescent="0.2">
      <c r="A834" s="33">
        <v>4</v>
      </c>
      <c r="B834" s="33" t="s">
        <v>23</v>
      </c>
      <c r="C834" s="33">
        <v>905</v>
      </c>
      <c r="D834" s="33" t="s">
        <v>3304</v>
      </c>
      <c r="E834" s="33">
        <v>4</v>
      </c>
      <c r="F834" s="33">
        <v>0.2</v>
      </c>
    </row>
    <row r="835" spans="1:6" x14ac:dyDescent="0.2">
      <c r="A835" s="33">
        <v>4</v>
      </c>
      <c r="B835" s="33" t="s">
        <v>23</v>
      </c>
      <c r="C835" s="33">
        <v>1000</v>
      </c>
      <c r="D835" s="33" t="s">
        <v>82</v>
      </c>
      <c r="E835" s="33">
        <v>1</v>
      </c>
      <c r="F835" s="33">
        <v>0.2</v>
      </c>
    </row>
    <row r="836" spans="1:6" x14ac:dyDescent="0.2">
      <c r="A836" s="33">
        <v>4</v>
      </c>
      <c r="B836" s="33" t="s">
        <v>23</v>
      </c>
      <c r="C836" s="33">
        <v>1073</v>
      </c>
      <c r="D836" s="33" t="s">
        <v>1786</v>
      </c>
      <c r="E836" s="33">
        <v>2</v>
      </c>
      <c r="F836" s="33">
        <v>0.2</v>
      </c>
    </row>
    <row r="837" spans="1:6" x14ac:dyDescent="0.2">
      <c r="A837" s="33">
        <v>4</v>
      </c>
      <c r="B837" s="33" t="s">
        <v>23</v>
      </c>
      <c r="C837" s="33">
        <v>1074</v>
      </c>
      <c r="D837" s="33" t="s">
        <v>3305</v>
      </c>
      <c r="E837" s="33"/>
      <c r="F837" s="33">
        <v>0.2</v>
      </c>
    </row>
    <row r="838" spans="1:6" x14ac:dyDescent="0.2">
      <c r="A838" s="33">
        <v>4</v>
      </c>
      <c r="B838" s="33" t="s">
        <v>23</v>
      </c>
      <c r="C838" s="33">
        <v>1075</v>
      </c>
      <c r="D838" s="33" t="s">
        <v>3306</v>
      </c>
      <c r="E838" s="33"/>
      <c r="F838" s="33">
        <v>0.2</v>
      </c>
    </row>
    <row r="839" spans="1:6" x14ac:dyDescent="0.2">
      <c r="A839" s="33">
        <v>4</v>
      </c>
      <c r="B839" s="33" t="s">
        <v>23</v>
      </c>
      <c r="C839" s="33">
        <v>1079</v>
      </c>
      <c r="D839" s="33" t="s">
        <v>3307</v>
      </c>
      <c r="E839" s="33"/>
      <c r="F839" s="33">
        <v>0.2</v>
      </c>
    </row>
    <row r="840" spans="1:6" x14ac:dyDescent="0.2">
      <c r="A840" s="33">
        <v>4</v>
      </c>
      <c r="B840" s="33" t="s">
        <v>23</v>
      </c>
      <c r="C840" s="33">
        <v>684</v>
      </c>
      <c r="D840" s="33" t="s">
        <v>3308</v>
      </c>
      <c r="E840" s="33">
        <v>4</v>
      </c>
      <c r="F840" s="33">
        <v>0.2</v>
      </c>
    </row>
    <row r="841" spans="1:6" x14ac:dyDescent="0.2">
      <c r="A841" s="33">
        <v>4</v>
      </c>
      <c r="B841" s="33" t="s">
        <v>23</v>
      </c>
      <c r="C841" s="33">
        <v>1032</v>
      </c>
      <c r="D841" s="33" t="s">
        <v>234</v>
      </c>
      <c r="E841" s="33">
        <v>3</v>
      </c>
      <c r="F841" s="33">
        <v>0.2</v>
      </c>
    </row>
    <row r="842" spans="1:6" x14ac:dyDescent="0.2">
      <c r="A842" s="33">
        <v>4</v>
      </c>
      <c r="B842" s="33" t="s">
        <v>23</v>
      </c>
      <c r="C842" s="33">
        <v>1717</v>
      </c>
      <c r="D842" s="33" t="s">
        <v>1793</v>
      </c>
      <c r="E842" s="33">
        <v>4</v>
      </c>
      <c r="F842" s="33">
        <v>0.2</v>
      </c>
    </row>
    <row r="843" spans="1:6" x14ac:dyDescent="0.2">
      <c r="A843" s="33">
        <v>4</v>
      </c>
      <c r="B843" s="33" t="s">
        <v>23</v>
      </c>
      <c r="C843" s="33">
        <v>1378</v>
      </c>
      <c r="D843" s="33" t="s">
        <v>1794</v>
      </c>
      <c r="E843" s="33">
        <v>1</v>
      </c>
      <c r="F843" s="33">
        <v>0.2</v>
      </c>
    </row>
    <row r="844" spans="1:6" x14ac:dyDescent="0.2">
      <c r="A844" s="33">
        <v>4</v>
      </c>
      <c r="B844" s="33" t="s">
        <v>23</v>
      </c>
      <c r="C844" s="33">
        <v>1383</v>
      </c>
      <c r="D844" s="33" t="s">
        <v>2782</v>
      </c>
      <c r="E844" s="33">
        <v>3</v>
      </c>
      <c r="F844" s="33">
        <v>0.2</v>
      </c>
    </row>
    <row r="845" spans="1:6" x14ac:dyDescent="0.2">
      <c r="A845" s="33">
        <v>4</v>
      </c>
      <c r="B845" s="33" t="s">
        <v>23</v>
      </c>
      <c r="C845" s="33">
        <v>1410</v>
      </c>
      <c r="D845" s="33" t="s">
        <v>1795</v>
      </c>
      <c r="E845" s="33">
        <v>4</v>
      </c>
      <c r="F845" s="33">
        <v>1</v>
      </c>
    </row>
    <row r="846" spans="1:6" x14ac:dyDescent="0.2">
      <c r="A846" s="33">
        <v>4</v>
      </c>
      <c r="B846" s="33" t="s">
        <v>23</v>
      </c>
      <c r="C846" s="33">
        <v>645</v>
      </c>
      <c r="D846" s="33" t="s">
        <v>3309</v>
      </c>
      <c r="E846" s="33">
        <v>4</v>
      </c>
      <c r="F846" s="33">
        <v>1</v>
      </c>
    </row>
    <row r="847" spans="1:6" x14ac:dyDescent="0.2">
      <c r="A847" s="33">
        <v>4</v>
      </c>
      <c r="B847" s="33" t="s">
        <v>23</v>
      </c>
      <c r="C847" s="33">
        <v>2747</v>
      </c>
      <c r="D847" s="33" t="s">
        <v>3167</v>
      </c>
      <c r="E847" s="33"/>
      <c r="F847" s="33">
        <v>1</v>
      </c>
    </row>
    <row r="848" spans="1:6" x14ac:dyDescent="0.2">
      <c r="A848" s="33">
        <v>4</v>
      </c>
      <c r="B848" s="33" t="s">
        <v>23</v>
      </c>
      <c r="C848" s="33">
        <v>505</v>
      </c>
      <c r="D848" s="33" t="s">
        <v>3310</v>
      </c>
      <c r="E848" s="33">
        <v>4</v>
      </c>
      <c r="F848" s="33">
        <v>0.2</v>
      </c>
    </row>
    <row r="849" spans="1:6" x14ac:dyDescent="0.2">
      <c r="A849" s="33">
        <v>4</v>
      </c>
      <c r="B849" s="33" t="s">
        <v>23</v>
      </c>
      <c r="C849" s="33">
        <v>507</v>
      </c>
      <c r="D849" s="33" t="s">
        <v>3168</v>
      </c>
      <c r="E849" s="33">
        <v>4</v>
      </c>
      <c r="F849" s="33">
        <v>0.2</v>
      </c>
    </row>
    <row r="850" spans="1:6" x14ac:dyDescent="0.2">
      <c r="A850" s="33">
        <v>4</v>
      </c>
      <c r="B850" s="33" t="s">
        <v>23</v>
      </c>
      <c r="C850" s="33">
        <v>535</v>
      </c>
      <c r="D850" s="33" t="s">
        <v>3311</v>
      </c>
      <c r="E850" s="33"/>
      <c r="F850" s="33">
        <v>0.2</v>
      </c>
    </row>
    <row r="851" spans="1:6" x14ac:dyDescent="0.2">
      <c r="A851" s="33">
        <v>4</v>
      </c>
      <c r="B851" s="33" t="s">
        <v>23</v>
      </c>
      <c r="C851" s="33">
        <v>1572</v>
      </c>
      <c r="D851" s="33" t="s">
        <v>1798</v>
      </c>
      <c r="E851" s="33">
        <v>4</v>
      </c>
      <c r="F851" s="33">
        <v>0.2</v>
      </c>
    </row>
    <row r="852" spans="1:6" x14ac:dyDescent="0.2">
      <c r="A852" s="33">
        <v>4</v>
      </c>
      <c r="B852" s="33" t="s">
        <v>23</v>
      </c>
      <c r="C852" s="33">
        <v>1672</v>
      </c>
      <c r="D852" s="33" t="s">
        <v>3312</v>
      </c>
      <c r="E852" s="33"/>
      <c r="F852" s="33">
        <v>0.2</v>
      </c>
    </row>
    <row r="853" spans="1:6" x14ac:dyDescent="0.2">
      <c r="A853" s="33">
        <v>4</v>
      </c>
      <c r="B853" s="33" t="s">
        <v>23</v>
      </c>
      <c r="C853" s="33">
        <v>2006</v>
      </c>
      <c r="D853" s="33" t="s">
        <v>184</v>
      </c>
      <c r="E853" s="33">
        <v>3</v>
      </c>
      <c r="F853" s="33">
        <v>0.2</v>
      </c>
    </row>
    <row r="854" spans="1:6" x14ac:dyDescent="0.2">
      <c r="A854" s="33">
        <v>4</v>
      </c>
      <c r="B854" s="33" t="s">
        <v>23</v>
      </c>
      <c r="C854" s="33">
        <v>1752</v>
      </c>
      <c r="D854" s="33" t="s">
        <v>3313</v>
      </c>
      <c r="E854" s="33"/>
      <c r="F854" s="33">
        <v>0.2</v>
      </c>
    </row>
    <row r="855" spans="1:6" x14ac:dyDescent="0.2">
      <c r="A855" s="33">
        <v>4</v>
      </c>
      <c r="B855" s="33" t="s">
        <v>23</v>
      </c>
      <c r="C855" s="33">
        <v>1352</v>
      </c>
      <c r="D855" s="33" t="s">
        <v>3314</v>
      </c>
      <c r="E855" s="33"/>
      <c r="F855" s="33">
        <v>0.2</v>
      </c>
    </row>
    <row r="856" spans="1:6" x14ac:dyDescent="0.2">
      <c r="A856" s="33">
        <v>4</v>
      </c>
      <c r="B856" s="33" t="s">
        <v>23</v>
      </c>
      <c r="C856" s="33">
        <v>1819</v>
      </c>
      <c r="D856" s="33" t="s">
        <v>3169</v>
      </c>
      <c r="E856" s="33">
        <v>2</v>
      </c>
      <c r="F856" s="33">
        <v>0.2</v>
      </c>
    </row>
    <row r="857" spans="1:6" x14ac:dyDescent="0.2">
      <c r="A857" s="33">
        <v>4</v>
      </c>
      <c r="B857" s="33" t="s">
        <v>23</v>
      </c>
      <c r="C857" s="33">
        <v>1832</v>
      </c>
      <c r="D857" s="33" t="s">
        <v>2802</v>
      </c>
      <c r="E857" s="33">
        <v>2</v>
      </c>
      <c r="F857" s="33">
        <v>1</v>
      </c>
    </row>
    <row r="858" spans="1:6" x14ac:dyDescent="0.2">
      <c r="A858" s="33">
        <v>4</v>
      </c>
      <c r="B858" s="33" t="s">
        <v>23</v>
      </c>
      <c r="C858" s="33">
        <v>1944</v>
      </c>
      <c r="D858" s="33" t="s">
        <v>3171</v>
      </c>
      <c r="E858" s="33"/>
      <c r="F858" s="33">
        <v>0.2</v>
      </c>
    </row>
    <row r="859" spans="1:6" x14ac:dyDescent="0.2">
      <c r="A859" s="33">
        <v>4</v>
      </c>
      <c r="B859" s="33" t="s">
        <v>23</v>
      </c>
      <c r="C859" s="33">
        <v>417</v>
      </c>
      <c r="D859" s="33" t="s">
        <v>349</v>
      </c>
      <c r="E859" s="33">
        <v>4</v>
      </c>
      <c r="F859" s="33">
        <v>0.2</v>
      </c>
    </row>
    <row r="860" spans="1:6" x14ac:dyDescent="0.2">
      <c r="A860" s="33">
        <v>4</v>
      </c>
      <c r="B860" s="33" t="s">
        <v>23</v>
      </c>
      <c r="C860" s="33">
        <v>424</v>
      </c>
      <c r="D860" s="33" t="s">
        <v>3315</v>
      </c>
      <c r="E860" s="33"/>
      <c r="F860" s="33">
        <v>0.2</v>
      </c>
    </row>
    <row r="861" spans="1:6" x14ac:dyDescent="0.2">
      <c r="A861" s="33">
        <v>4</v>
      </c>
      <c r="B861" s="33" t="s">
        <v>23</v>
      </c>
      <c r="C861" s="33">
        <v>429</v>
      </c>
      <c r="D861" s="33" t="s">
        <v>351</v>
      </c>
      <c r="E861" s="33">
        <v>4</v>
      </c>
      <c r="F861" s="33">
        <v>1</v>
      </c>
    </row>
    <row r="862" spans="1:6" x14ac:dyDescent="0.2">
      <c r="A862" s="33">
        <v>4</v>
      </c>
      <c r="B862" s="33" t="s">
        <v>23</v>
      </c>
      <c r="C862" s="33">
        <v>430</v>
      </c>
      <c r="D862" s="33" t="s">
        <v>3316</v>
      </c>
      <c r="E862" s="33">
        <v>2</v>
      </c>
      <c r="F862" s="33">
        <v>1</v>
      </c>
    </row>
    <row r="863" spans="1:6" x14ac:dyDescent="0.2">
      <c r="A863" s="33">
        <v>4</v>
      </c>
      <c r="B863" s="33" t="s">
        <v>23</v>
      </c>
      <c r="C863" s="33">
        <v>469</v>
      </c>
      <c r="D863" s="33" t="s">
        <v>2659</v>
      </c>
      <c r="E863" s="33"/>
      <c r="F863" s="33">
        <v>0.2</v>
      </c>
    </row>
    <row r="864" spans="1:6" x14ac:dyDescent="0.2">
      <c r="A864" s="33">
        <v>4</v>
      </c>
      <c r="B864" s="33" t="s">
        <v>23</v>
      </c>
      <c r="C864" s="33">
        <v>2163</v>
      </c>
      <c r="D864" s="33" t="s">
        <v>3317</v>
      </c>
      <c r="E864" s="33"/>
      <c r="F864" s="33">
        <v>0.2</v>
      </c>
    </row>
    <row r="865" spans="1:6" x14ac:dyDescent="0.2">
      <c r="A865" s="33">
        <v>4</v>
      </c>
      <c r="B865" s="33" t="s">
        <v>23</v>
      </c>
      <c r="C865" s="33">
        <v>2398</v>
      </c>
      <c r="D865" s="33" t="s">
        <v>1822</v>
      </c>
      <c r="E865" s="33">
        <v>4</v>
      </c>
      <c r="F865" s="33">
        <v>0.2</v>
      </c>
    </row>
    <row r="866" spans="1:6" x14ac:dyDescent="0.2">
      <c r="A866" s="33">
        <v>4</v>
      </c>
      <c r="B866" s="33" t="s">
        <v>23</v>
      </c>
      <c r="C866" s="33">
        <v>2358</v>
      </c>
      <c r="D866" s="33" t="s">
        <v>3318</v>
      </c>
      <c r="E866" s="33">
        <v>4</v>
      </c>
      <c r="F866" s="33">
        <v>0.2</v>
      </c>
    </row>
    <row r="867" spans="1:6" x14ac:dyDescent="0.2">
      <c r="A867" s="33">
        <v>4</v>
      </c>
      <c r="B867" s="33" t="s">
        <v>471</v>
      </c>
      <c r="C867" s="33">
        <v>18439</v>
      </c>
      <c r="D867" s="33" t="s">
        <v>3319</v>
      </c>
      <c r="E867" s="33">
        <v>2</v>
      </c>
      <c r="F867" s="33">
        <v>0.2</v>
      </c>
    </row>
    <row r="868" spans="1:6" x14ac:dyDescent="0.2">
      <c r="A868" s="33">
        <v>4</v>
      </c>
      <c r="B868" s="33" t="s">
        <v>471</v>
      </c>
      <c r="C868" s="33">
        <v>18311</v>
      </c>
      <c r="D868" s="33" t="s">
        <v>3320</v>
      </c>
      <c r="E868" s="33">
        <v>2</v>
      </c>
      <c r="F868" s="33">
        <v>0.2</v>
      </c>
    </row>
    <row r="869" spans="1:6" x14ac:dyDescent="0.2">
      <c r="A869" s="33">
        <v>4</v>
      </c>
      <c r="B869" s="33" t="s">
        <v>277</v>
      </c>
      <c r="C869" s="33">
        <v>18456</v>
      </c>
      <c r="D869" s="33" t="s">
        <v>3321</v>
      </c>
      <c r="E869" s="33">
        <v>4</v>
      </c>
      <c r="F869" s="33">
        <v>0.2</v>
      </c>
    </row>
    <row r="870" spans="1:6" x14ac:dyDescent="0.2">
      <c r="A870" s="33">
        <v>4</v>
      </c>
      <c r="B870" s="33" t="s">
        <v>277</v>
      </c>
      <c r="C870" s="33">
        <v>18238</v>
      </c>
      <c r="D870" s="33" t="s">
        <v>3322</v>
      </c>
      <c r="E870" s="33"/>
      <c r="F870" s="33">
        <v>0.2</v>
      </c>
    </row>
    <row r="871" spans="1:6" x14ac:dyDescent="0.2">
      <c r="A871" s="33">
        <v>4</v>
      </c>
      <c r="B871" s="33" t="s">
        <v>277</v>
      </c>
      <c r="C871" s="33">
        <v>18533</v>
      </c>
      <c r="D871" s="33" t="s">
        <v>3323</v>
      </c>
      <c r="E871" s="33">
        <v>4</v>
      </c>
      <c r="F871" s="33">
        <v>0.2</v>
      </c>
    </row>
    <row r="872" spans="1:6" x14ac:dyDescent="0.2">
      <c r="A872" s="33">
        <v>4</v>
      </c>
      <c r="B872" s="33" t="s">
        <v>277</v>
      </c>
      <c r="C872" s="33">
        <v>18534</v>
      </c>
      <c r="D872" s="33" t="s">
        <v>3324</v>
      </c>
      <c r="E872" s="33"/>
      <c r="F872" s="33">
        <v>0.2</v>
      </c>
    </row>
    <row r="873" spans="1:6" x14ac:dyDescent="0.2">
      <c r="A873" s="33">
        <v>4</v>
      </c>
      <c r="B873" s="33" t="s">
        <v>277</v>
      </c>
      <c r="C873" s="33">
        <v>18516</v>
      </c>
      <c r="D873" s="33" t="s">
        <v>3325</v>
      </c>
      <c r="E873" s="33">
        <v>3</v>
      </c>
      <c r="F873" s="33">
        <v>1</v>
      </c>
    </row>
    <row r="874" spans="1:6" x14ac:dyDescent="0.2">
      <c r="A874" s="33">
        <v>4</v>
      </c>
      <c r="B874" s="33" t="s">
        <v>277</v>
      </c>
      <c r="C874" s="33">
        <v>18462</v>
      </c>
      <c r="D874" s="33" t="s">
        <v>3326</v>
      </c>
      <c r="E874" s="33">
        <v>2</v>
      </c>
      <c r="F874" s="33">
        <v>0.2</v>
      </c>
    </row>
    <row r="875" spans="1:6" x14ac:dyDescent="0.2">
      <c r="A875" s="33">
        <v>4</v>
      </c>
      <c r="B875" s="33" t="s">
        <v>221</v>
      </c>
      <c r="C875" s="33">
        <v>14500</v>
      </c>
      <c r="D875" s="33" t="s">
        <v>3327</v>
      </c>
      <c r="E875" s="33">
        <v>3</v>
      </c>
      <c r="F875" s="33">
        <v>0.2</v>
      </c>
    </row>
    <row r="876" spans="1:6" x14ac:dyDescent="0.2">
      <c r="A876" s="33">
        <v>4</v>
      </c>
      <c r="B876" s="33" t="s">
        <v>1948</v>
      </c>
      <c r="C876" s="33">
        <v>17004</v>
      </c>
      <c r="D876" s="33" t="s">
        <v>3328</v>
      </c>
      <c r="E876" s="33">
        <v>4</v>
      </c>
      <c r="F876" s="33">
        <v>0.2</v>
      </c>
    </row>
    <row r="877" spans="1:6" x14ac:dyDescent="0.2">
      <c r="A877" s="33">
        <v>4</v>
      </c>
      <c r="B877" s="33" t="s">
        <v>1948</v>
      </c>
      <c r="C877" s="33">
        <v>17006</v>
      </c>
      <c r="D877" s="33" t="s">
        <v>3329</v>
      </c>
      <c r="E877" s="33">
        <v>3</v>
      </c>
      <c r="F877" s="33">
        <v>0.2</v>
      </c>
    </row>
    <row r="878" spans="1:6" x14ac:dyDescent="0.2">
      <c r="A878" s="33">
        <v>4</v>
      </c>
      <c r="B878" s="33" t="s">
        <v>1948</v>
      </c>
      <c r="C878" s="33">
        <v>17090</v>
      </c>
      <c r="D878" s="33" t="s">
        <v>3330</v>
      </c>
      <c r="E878" s="33">
        <v>3</v>
      </c>
      <c r="F878" s="33">
        <v>0.2</v>
      </c>
    </row>
    <row r="879" spans="1:6" x14ac:dyDescent="0.2">
      <c r="A879" s="33">
        <v>4</v>
      </c>
      <c r="B879" s="33" t="s">
        <v>1948</v>
      </c>
      <c r="C879" s="33">
        <v>17018</v>
      </c>
      <c r="D879" s="33" t="s">
        <v>3331</v>
      </c>
      <c r="E879" s="33">
        <v>3</v>
      </c>
      <c r="F879" s="33">
        <v>1</v>
      </c>
    </row>
    <row r="880" spans="1:6" x14ac:dyDescent="0.2">
      <c r="A880" s="33">
        <v>4</v>
      </c>
      <c r="B880" s="33" t="s">
        <v>1948</v>
      </c>
      <c r="C880" s="33">
        <v>17025</v>
      </c>
      <c r="D880" s="33" t="s">
        <v>3332</v>
      </c>
      <c r="E880" s="33">
        <v>3</v>
      </c>
      <c r="F880" s="33">
        <v>1</v>
      </c>
    </row>
    <row r="881" spans="1:6" x14ac:dyDescent="0.2">
      <c r="A881" s="33">
        <v>4</v>
      </c>
      <c r="B881" s="33" t="s">
        <v>1948</v>
      </c>
      <c r="C881" s="33">
        <v>17031</v>
      </c>
      <c r="D881" s="33" t="s">
        <v>3333</v>
      </c>
      <c r="E881" s="33">
        <v>1</v>
      </c>
      <c r="F881" s="33">
        <v>1</v>
      </c>
    </row>
    <row r="882" spans="1:6" x14ac:dyDescent="0.2">
      <c r="A882" s="33">
        <v>4</v>
      </c>
      <c r="B882" s="33" t="s">
        <v>1948</v>
      </c>
      <c r="C882" s="33">
        <v>17042</v>
      </c>
      <c r="D882" s="33" t="s">
        <v>3334</v>
      </c>
      <c r="E882" s="33">
        <v>1</v>
      </c>
      <c r="F882" s="33">
        <v>0.2</v>
      </c>
    </row>
    <row r="883" spans="1:6" x14ac:dyDescent="0.2">
      <c r="A883" s="33">
        <v>4</v>
      </c>
      <c r="B883" s="33" t="s">
        <v>1948</v>
      </c>
      <c r="C883" s="33">
        <v>17043</v>
      </c>
      <c r="D883" s="33" t="s">
        <v>3335</v>
      </c>
      <c r="E883" s="33">
        <v>2</v>
      </c>
      <c r="F883" s="33">
        <v>1</v>
      </c>
    </row>
    <row r="884" spans="1:6" x14ac:dyDescent="0.2">
      <c r="A884" s="33">
        <v>4</v>
      </c>
      <c r="B884" s="33" t="s">
        <v>1948</v>
      </c>
      <c r="C884" s="33">
        <v>17044</v>
      </c>
      <c r="D884" s="33" t="s">
        <v>3336</v>
      </c>
      <c r="E884" s="33">
        <v>4</v>
      </c>
      <c r="F884" s="33">
        <v>0.2</v>
      </c>
    </row>
    <row r="885" spans="1:6" x14ac:dyDescent="0.2">
      <c r="A885" s="33">
        <v>4</v>
      </c>
      <c r="B885" s="33" t="s">
        <v>1948</v>
      </c>
      <c r="C885" s="33">
        <v>17047</v>
      </c>
      <c r="D885" s="33" t="s">
        <v>3337</v>
      </c>
      <c r="E885" s="33">
        <v>1</v>
      </c>
      <c r="F885" s="33">
        <v>1</v>
      </c>
    </row>
    <row r="886" spans="1:6" x14ac:dyDescent="0.2">
      <c r="A886" s="33">
        <v>4</v>
      </c>
      <c r="B886" s="33" t="s">
        <v>1948</v>
      </c>
      <c r="C886" s="33">
        <v>17048</v>
      </c>
      <c r="D886" s="33" t="s">
        <v>3338</v>
      </c>
      <c r="E886" s="33">
        <v>2</v>
      </c>
      <c r="F886" s="33">
        <v>1</v>
      </c>
    </row>
    <row r="887" spans="1:6" x14ac:dyDescent="0.2">
      <c r="A887" s="33">
        <v>4</v>
      </c>
      <c r="B887" s="33" t="s">
        <v>1948</v>
      </c>
      <c r="C887" s="33">
        <v>17052</v>
      </c>
      <c r="D887" s="33" t="s">
        <v>3339</v>
      </c>
      <c r="E887" s="33">
        <v>2</v>
      </c>
      <c r="F887" s="33">
        <v>1</v>
      </c>
    </row>
    <row r="888" spans="1:6" x14ac:dyDescent="0.2">
      <c r="A888" s="33">
        <v>4</v>
      </c>
      <c r="B888" s="33" t="s">
        <v>1948</v>
      </c>
      <c r="C888" s="33">
        <v>17053</v>
      </c>
      <c r="D888" s="33" t="s">
        <v>3340</v>
      </c>
      <c r="E888" s="33">
        <v>2</v>
      </c>
      <c r="F888" s="33">
        <v>1</v>
      </c>
    </row>
    <row r="889" spans="1:6" x14ac:dyDescent="0.2">
      <c r="A889" s="33">
        <v>4</v>
      </c>
      <c r="B889" s="33" t="s">
        <v>1948</v>
      </c>
      <c r="C889" s="33">
        <v>17054</v>
      </c>
      <c r="D889" s="33" t="s">
        <v>3341</v>
      </c>
      <c r="E889" s="33"/>
      <c r="F889" s="33">
        <v>0.2</v>
      </c>
    </row>
    <row r="890" spans="1:6" x14ac:dyDescent="0.2">
      <c r="A890" s="33">
        <v>4</v>
      </c>
      <c r="B890" s="33" t="s">
        <v>1948</v>
      </c>
      <c r="C890" s="33">
        <v>17055</v>
      </c>
      <c r="D890" s="33" t="s">
        <v>3342</v>
      </c>
      <c r="E890" s="33">
        <v>2</v>
      </c>
      <c r="F890" s="33">
        <v>1</v>
      </c>
    </row>
    <row r="891" spans="1:6" x14ac:dyDescent="0.2">
      <c r="A891" s="33">
        <v>4</v>
      </c>
      <c r="B891" s="33" t="s">
        <v>1948</v>
      </c>
      <c r="C891" s="33">
        <v>17056</v>
      </c>
      <c r="D891" s="33" t="s">
        <v>3343</v>
      </c>
      <c r="E891" s="33">
        <v>1</v>
      </c>
      <c r="F891" s="33">
        <v>1</v>
      </c>
    </row>
    <row r="892" spans="1:6" x14ac:dyDescent="0.2">
      <c r="A892" s="33">
        <v>4</v>
      </c>
      <c r="B892" s="33" t="s">
        <v>1948</v>
      </c>
      <c r="C892" s="33">
        <v>17060</v>
      </c>
      <c r="D892" s="33" t="s">
        <v>3344</v>
      </c>
      <c r="E892" s="33"/>
      <c r="F892" s="33">
        <v>0.2</v>
      </c>
    </row>
    <row r="893" spans="1:6" x14ac:dyDescent="0.2">
      <c r="A893" s="33">
        <v>4</v>
      </c>
      <c r="B893" s="33" t="s">
        <v>1948</v>
      </c>
      <c r="C893" s="33">
        <v>17061</v>
      </c>
      <c r="D893" s="33" t="s">
        <v>3345</v>
      </c>
      <c r="E893" s="33">
        <v>3</v>
      </c>
      <c r="F893" s="33">
        <v>0.2</v>
      </c>
    </row>
    <row r="894" spans="1:6" x14ac:dyDescent="0.2">
      <c r="A894" s="33">
        <v>4</v>
      </c>
      <c r="B894" s="33" t="s">
        <v>1948</v>
      </c>
      <c r="C894" s="33">
        <v>17062</v>
      </c>
      <c r="D894" s="33" t="s">
        <v>3346</v>
      </c>
      <c r="E894" s="33">
        <v>4</v>
      </c>
      <c r="F894" s="33">
        <v>0.2</v>
      </c>
    </row>
    <row r="895" spans="1:6" x14ac:dyDescent="0.2">
      <c r="A895" s="33">
        <v>4</v>
      </c>
      <c r="B895" s="33" t="s">
        <v>1948</v>
      </c>
      <c r="C895" s="33">
        <v>17083</v>
      </c>
      <c r="D895" s="33" t="s">
        <v>3347</v>
      </c>
      <c r="E895" s="33">
        <v>2</v>
      </c>
      <c r="F895" s="33">
        <v>1</v>
      </c>
    </row>
    <row r="896" spans="1:6" x14ac:dyDescent="0.2">
      <c r="A896" s="33">
        <v>4</v>
      </c>
      <c r="B896" s="33" t="s">
        <v>894</v>
      </c>
      <c r="C896" s="33">
        <v>108</v>
      </c>
      <c r="D896" s="33" t="s">
        <v>1952</v>
      </c>
      <c r="E896" s="33">
        <v>4</v>
      </c>
      <c r="F896" s="33">
        <v>0.2</v>
      </c>
    </row>
    <row r="897" spans="1:6" x14ac:dyDescent="0.2">
      <c r="A897" s="33">
        <v>4</v>
      </c>
      <c r="B897" s="33" t="s">
        <v>894</v>
      </c>
      <c r="C897" s="33">
        <v>520</v>
      </c>
      <c r="D897" s="33" t="s">
        <v>3348</v>
      </c>
      <c r="E897" s="33"/>
      <c r="F897" s="33">
        <v>0.2</v>
      </c>
    </row>
    <row r="898" spans="1:6" x14ac:dyDescent="0.2">
      <c r="A898" s="33">
        <v>4</v>
      </c>
      <c r="B898" s="33" t="s">
        <v>894</v>
      </c>
      <c r="C898" s="33">
        <v>11662</v>
      </c>
      <c r="D898" s="33" t="s">
        <v>3349</v>
      </c>
      <c r="E898" s="33"/>
      <c r="F898" s="33">
        <v>0.2</v>
      </c>
    </row>
    <row r="899" spans="1:6" x14ac:dyDescent="0.2">
      <c r="A899" s="33">
        <v>4</v>
      </c>
      <c r="B899" s="33" t="s">
        <v>894</v>
      </c>
      <c r="C899" s="33">
        <v>3884</v>
      </c>
      <c r="D899" s="33" t="s">
        <v>3350</v>
      </c>
      <c r="E899" s="33"/>
      <c r="F899" s="33">
        <v>0.2</v>
      </c>
    </row>
    <row r="900" spans="1:6" x14ac:dyDescent="0.2">
      <c r="A900" s="33">
        <v>4</v>
      </c>
      <c r="B900" s="33" t="s">
        <v>894</v>
      </c>
      <c r="C900" s="33">
        <v>4398</v>
      </c>
      <c r="D900" s="33" t="s">
        <v>3351</v>
      </c>
      <c r="E900" s="33"/>
      <c r="F900" s="33">
        <v>0.2</v>
      </c>
    </row>
    <row r="901" spans="1:6" x14ac:dyDescent="0.2">
      <c r="A901" s="33">
        <v>4</v>
      </c>
      <c r="B901" s="33" t="s">
        <v>894</v>
      </c>
      <c r="C901" s="33">
        <v>4541</v>
      </c>
      <c r="D901" s="33" t="s">
        <v>3352</v>
      </c>
      <c r="E901" s="33"/>
      <c r="F901" s="33">
        <v>0.2</v>
      </c>
    </row>
    <row r="902" spans="1:6" x14ac:dyDescent="0.2">
      <c r="A902" s="33">
        <v>4</v>
      </c>
      <c r="B902" s="33" t="s">
        <v>894</v>
      </c>
      <c r="C902" s="33">
        <v>10559</v>
      </c>
      <c r="D902" s="33" t="s">
        <v>3353</v>
      </c>
      <c r="E902" s="33"/>
      <c r="F902" s="33">
        <v>0.2</v>
      </c>
    </row>
    <row r="903" spans="1:6" x14ac:dyDescent="0.2">
      <c r="A903" s="33">
        <v>4</v>
      </c>
      <c r="B903" s="33" t="s">
        <v>894</v>
      </c>
      <c r="C903" s="33">
        <v>4767</v>
      </c>
      <c r="D903" s="33" t="s">
        <v>3354</v>
      </c>
      <c r="E903" s="33"/>
      <c r="F903" s="33">
        <v>0.2</v>
      </c>
    </row>
    <row r="904" spans="1:6" x14ac:dyDescent="0.2">
      <c r="A904" s="33">
        <v>4</v>
      </c>
      <c r="B904" s="33" t="s">
        <v>894</v>
      </c>
      <c r="C904" s="33">
        <v>7952</v>
      </c>
      <c r="D904" s="33" t="s">
        <v>3355</v>
      </c>
      <c r="E904" s="33"/>
      <c r="F904" s="33">
        <v>0.2</v>
      </c>
    </row>
    <row r="905" spans="1:6" x14ac:dyDescent="0.2">
      <c r="A905" s="33">
        <v>4</v>
      </c>
      <c r="B905" s="33" t="s">
        <v>894</v>
      </c>
      <c r="C905" s="33">
        <v>6470</v>
      </c>
      <c r="D905" s="33" t="s">
        <v>3356</v>
      </c>
      <c r="E905" s="33"/>
      <c r="F905" s="33">
        <v>0.2</v>
      </c>
    </row>
    <row r="906" spans="1:6" x14ac:dyDescent="0.2">
      <c r="A906" s="33">
        <v>4</v>
      </c>
      <c r="B906" s="33" t="s">
        <v>894</v>
      </c>
      <c r="C906" s="33">
        <v>4391</v>
      </c>
      <c r="D906" s="33" t="s">
        <v>3357</v>
      </c>
      <c r="E906" s="33"/>
      <c r="F906" s="33">
        <v>0.2</v>
      </c>
    </row>
    <row r="907" spans="1:6" x14ac:dyDescent="0.2">
      <c r="A907" s="33">
        <v>4</v>
      </c>
      <c r="B907" s="33" t="s">
        <v>894</v>
      </c>
      <c r="C907" s="33">
        <v>6763</v>
      </c>
      <c r="D907" s="33" t="s">
        <v>3358</v>
      </c>
      <c r="E907" s="33"/>
      <c r="F907" s="33">
        <v>0.2</v>
      </c>
    </row>
    <row r="908" spans="1:6" x14ac:dyDescent="0.2">
      <c r="A908" s="33">
        <v>4</v>
      </c>
      <c r="B908" s="33" t="s">
        <v>894</v>
      </c>
      <c r="C908" s="33">
        <v>8358</v>
      </c>
      <c r="D908" s="33" t="s">
        <v>3359</v>
      </c>
      <c r="E908" s="33"/>
      <c r="F908" s="33">
        <v>0.2</v>
      </c>
    </row>
    <row r="909" spans="1:6" x14ac:dyDescent="0.2">
      <c r="A909" s="33">
        <v>4</v>
      </c>
      <c r="B909" s="33" t="s">
        <v>894</v>
      </c>
      <c r="C909" s="33">
        <v>6777</v>
      </c>
      <c r="D909" s="33" t="s">
        <v>3360</v>
      </c>
      <c r="E909" s="33"/>
      <c r="F909" s="33">
        <v>0.2</v>
      </c>
    </row>
    <row r="910" spans="1:6" x14ac:dyDescent="0.2">
      <c r="A910" s="33">
        <v>4</v>
      </c>
      <c r="B910" s="33" t="s">
        <v>465</v>
      </c>
      <c r="C910" s="33">
        <v>366</v>
      </c>
      <c r="D910" s="33" t="s">
        <v>2927</v>
      </c>
      <c r="E910" s="33">
        <v>4</v>
      </c>
      <c r="F910" s="33">
        <v>0.2</v>
      </c>
    </row>
    <row r="911" spans="1:6" x14ac:dyDescent="0.2">
      <c r="A911" s="33">
        <v>4</v>
      </c>
      <c r="B911" s="33" t="s">
        <v>465</v>
      </c>
      <c r="C911" s="33">
        <v>380</v>
      </c>
      <c r="D911" s="33" t="s">
        <v>2928</v>
      </c>
      <c r="E911" s="33">
        <v>3</v>
      </c>
      <c r="F911" s="33">
        <v>0.2</v>
      </c>
    </row>
    <row r="912" spans="1:6" x14ac:dyDescent="0.2">
      <c r="A912" s="33">
        <v>4</v>
      </c>
      <c r="B912" s="33" t="s">
        <v>465</v>
      </c>
      <c r="C912" s="33">
        <v>414</v>
      </c>
      <c r="D912" s="33" t="s">
        <v>2929</v>
      </c>
      <c r="E912" s="33"/>
      <c r="F912" s="33">
        <v>0.2</v>
      </c>
    </row>
    <row r="913" spans="1:6" x14ac:dyDescent="0.2">
      <c r="A913" s="33">
        <v>4</v>
      </c>
      <c r="B913" s="33" t="s">
        <v>465</v>
      </c>
      <c r="C913" s="33">
        <v>4179</v>
      </c>
      <c r="D913" s="33" t="s">
        <v>2930</v>
      </c>
      <c r="E913" s="33">
        <v>2</v>
      </c>
      <c r="F913" s="33">
        <v>0.2</v>
      </c>
    </row>
    <row r="914" spans="1:6" x14ac:dyDescent="0.2">
      <c r="A914" s="33">
        <v>4</v>
      </c>
      <c r="B914" s="33" t="s">
        <v>465</v>
      </c>
      <c r="C914" s="33">
        <v>4184</v>
      </c>
      <c r="D914" s="33" t="s">
        <v>2931</v>
      </c>
      <c r="E914" s="33">
        <v>4</v>
      </c>
      <c r="F914" s="33">
        <v>0.2</v>
      </c>
    </row>
    <row r="915" spans="1:6" x14ac:dyDescent="0.2">
      <c r="A915" s="33">
        <v>4</v>
      </c>
      <c r="B915" s="33" t="s">
        <v>465</v>
      </c>
      <c r="C915" s="33">
        <v>2864</v>
      </c>
      <c r="D915" s="33" t="s">
        <v>2932</v>
      </c>
      <c r="E915" s="33">
        <v>2</v>
      </c>
      <c r="F915" s="33">
        <v>0.2</v>
      </c>
    </row>
    <row r="916" spans="1:6" x14ac:dyDescent="0.2">
      <c r="A916" s="33">
        <v>4</v>
      </c>
      <c r="B916" s="33" t="s">
        <v>37</v>
      </c>
      <c r="C916" s="33">
        <v>8044</v>
      </c>
      <c r="D916" s="33" t="s">
        <v>3361</v>
      </c>
      <c r="E916" s="33">
        <v>4</v>
      </c>
      <c r="F916" s="33">
        <v>0.2</v>
      </c>
    </row>
    <row r="917" spans="1:6" x14ac:dyDescent="0.2">
      <c r="A917" s="33">
        <v>4</v>
      </c>
      <c r="B917" s="33" t="s">
        <v>37</v>
      </c>
      <c r="C917" s="33">
        <v>8045</v>
      </c>
      <c r="D917" s="33" t="s">
        <v>3362</v>
      </c>
      <c r="E917" s="33">
        <v>3</v>
      </c>
      <c r="F917" s="33">
        <v>0.2</v>
      </c>
    </row>
    <row r="918" spans="1:6" x14ac:dyDescent="0.2">
      <c r="A918" s="33">
        <v>4</v>
      </c>
      <c r="B918" s="33" t="s">
        <v>37</v>
      </c>
      <c r="C918" s="33">
        <v>8340</v>
      </c>
      <c r="D918" s="33" t="s">
        <v>3363</v>
      </c>
      <c r="E918" s="33">
        <v>4</v>
      </c>
      <c r="F918" s="33">
        <v>0.2</v>
      </c>
    </row>
    <row r="919" spans="1:6" x14ac:dyDescent="0.2">
      <c r="A919" s="33">
        <v>4</v>
      </c>
      <c r="B919" s="33" t="s">
        <v>37</v>
      </c>
      <c r="C919" s="33">
        <v>8341</v>
      </c>
      <c r="D919" s="33" t="s">
        <v>3364</v>
      </c>
      <c r="E919" s="33"/>
      <c r="F919" s="33">
        <v>0.2</v>
      </c>
    </row>
    <row r="920" spans="1:6" x14ac:dyDescent="0.2">
      <c r="A920" s="33">
        <v>4</v>
      </c>
      <c r="B920" s="33" t="s">
        <v>37</v>
      </c>
      <c r="C920" s="33">
        <v>8373</v>
      </c>
      <c r="D920" s="33" t="s">
        <v>3365</v>
      </c>
      <c r="E920" s="33">
        <v>3</v>
      </c>
      <c r="F920" s="33">
        <v>0.2</v>
      </c>
    </row>
    <row r="921" spans="1:6" x14ac:dyDescent="0.2">
      <c r="A921" s="33">
        <v>4</v>
      </c>
      <c r="B921" s="33" t="s">
        <v>37</v>
      </c>
      <c r="C921" s="33">
        <v>8014</v>
      </c>
      <c r="D921" s="33" t="s">
        <v>3366</v>
      </c>
      <c r="E921" s="33">
        <v>3</v>
      </c>
      <c r="F921" s="33">
        <v>0.2</v>
      </c>
    </row>
    <row r="922" spans="1:6" x14ac:dyDescent="0.2">
      <c r="A922" s="33">
        <v>4</v>
      </c>
      <c r="B922" s="33" t="s">
        <v>37</v>
      </c>
      <c r="C922" s="33">
        <v>8048</v>
      </c>
      <c r="D922" s="33" t="s">
        <v>3367</v>
      </c>
      <c r="E922" s="33">
        <v>3</v>
      </c>
      <c r="F922" s="33">
        <v>0.2</v>
      </c>
    </row>
    <row r="923" spans="1:6" x14ac:dyDescent="0.2">
      <c r="A923" s="33">
        <v>4</v>
      </c>
      <c r="B923" s="33" t="s">
        <v>37</v>
      </c>
      <c r="C923" s="33">
        <v>8051</v>
      </c>
      <c r="D923" s="33" t="s">
        <v>3368</v>
      </c>
      <c r="E923" s="33">
        <v>3</v>
      </c>
      <c r="F923" s="33">
        <v>0.2</v>
      </c>
    </row>
    <row r="924" spans="1:6" x14ac:dyDescent="0.2">
      <c r="A924" s="33">
        <v>4</v>
      </c>
      <c r="B924" s="33" t="s">
        <v>37</v>
      </c>
      <c r="C924" s="33">
        <v>8011</v>
      </c>
      <c r="D924" s="33" t="s">
        <v>3369</v>
      </c>
      <c r="E924" s="33">
        <v>1</v>
      </c>
      <c r="F924" s="33">
        <v>0.2</v>
      </c>
    </row>
    <row r="925" spans="1:6" x14ac:dyDescent="0.2">
      <c r="A925" s="33">
        <v>4</v>
      </c>
      <c r="B925" s="33" t="s">
        <v>37</v>
      </c>
      <c r="C925" s="33">
        <v>8038</v>
      </c>
      <c r="D925" s="33" t="s">
        <v>3370</v>
      </c>
      <c r="E925" s="33">
        <v>3</v>
      </c>
      <c r="F925" s="33">
        <v>0.2</v>
      </c>
    </row>
    <row r="926" spans="1:6" x14ac:dyDescent="0.2">
      <c r="A926" s="33">
        <v>4</v>
      </c>
      <c r="B926" s="33" t="s">
        <v>37</v>
      </c>
      <c r="C926" s="33">
        <v>8352</v>
      </c>
      <c r="D926" s="33" t="s">
        <v>3371</v>
      </c>
      <c r="E926" s="33">
        <v>3</v>
      </c>
      <c r="F926" s="33">
        <v>0.2</v>
      </c>
    </row>
    <row r="927" spans="1:6" x14ac:dyDescent="0.2">
      <c r="A927" s="33">
        <v>4</v>
      </c>
      <c r="B927" s="33" t="s">
        <v>37</v>
      </c>
      <c r="C927" s="33">
        <v>8355</v>
      </c>
      <c r="D927" s="33" t="s">
        <v>3372</v>
      </c>
      <c r="E927" s="33">
        <v>3</v>
      </c>
      <c r="F927" s="33">
        <v>0.2</v>
      </c>
    </row>
    <row r="928" spans="1:6" x14ac:dyDescent="0.2">
      <c r="A928" s="33">
        <v>4</v>
      </c>
      <c r="B928" s="33" t="s">
        <v>37</v>
      </c>
      <c r="C928" s="33">
        <v>8361</v>
      </c>
      <c r="D928" s="33" t="s">
        <v>3373</v>
      </c>
      <c r="E928" s="33">
        <v>3</v>
      </c>
      <c r="F928" s="33">
        <v>0.2</v>
      </c>
    </row>
    <row r="929" spans="1:6" x14ac:dyDescent="0.2">
      <c r="A929" s="33">
        <v>4</v>
      </c>
      <c r="B929" s="33" t="s">
        <v>37</v>
      </c>
      <c r="C929" s="33">
        <v>8362</v>
      </c>
      <c r="D929" s="33" t="s">
        <v>3374</v>
      </c>
      <c r="E929" s="33">
        <v>2</v>
      </c>
      <c r="F929" s="33">
        <v>0.2</v>
      </c>
    </row>
    <row r="930" spans="1:6" x14ac:dyDescent="0.2">
      <c r="A930" s="33">
        <v>4</v>
      </c>
      <c r="B930" s="33" t="s">
        <v>37</v>
      </c>
      <c r="C930" s="33">
        <v>8366</v>
      </c>
      <c r="D930" s="33" t="s">
        <v>3375</v>
      </c>
      <c r="E930" s="33">
        <v>3</v>
      </c>
      <c r="F930" s="33">
        <v>0.2</v>
      </c>
    </row>
    <row r="931" spans="1:6" x14ac:dyDescent="0.2">
      <c r="A931" s="33">
        <v>4</v>
      </c>
      <c r="B931" s="33" t="s">
        <v>37</v>
      </c>
      <c r="C931" s="33">
        <v>8030</v>
      </c>
      <c r="D931" s="33" t="s">
        <v>3376</v>
      </c>
      <c r="E931" s="33">
        <v>4</v>
      </c>
      <c r="F931" s="33">
        <v>0.2</v>
      </c>
    </row>
    <row r="932" spans="1:6" x14ac:dyDescent="0.2">
      <c r="A932" s="33">
        <v>4</v>
      </c>
      <c r="B932" s="33" t="s">
        <v>37</v>
      </c>
      <c r="C932" s="33">
        <v>8058</v>
      </c>
      <c r="D932" s="33" t="s">
        <v>3377</v>
      </c>
      <c r="E932" s="33">
        <v>4</v>
      </c>
      <c r="F932" s="33">
        <v>0.2</v>
      </c>
    </row>
    <row r="933" spans="1:6" x14ac:dyDescent="0.2">
      <c r="A933" s="33">
        <v>4</v>
      </c>
      <c r="B933" s="33" t="s">
        <v>37</v>
      </c>
      <c r="C933" s="33">
        <v>8000</v>
      </c>
      <c r="D933" s="33" t="s">
        <v>3378</v>
      </c>
      <c r="E933" s="33">
        <v>2</v>
      </c>
      <c r="F933" s="33">
        <v>0.2</v>
      </c>
    </row>
    <row r="934" spans="1:6" x14ac:dyDescent="0.2">
      <c r="A934" s="33">
        <v>4</v>
      </c>
      <c r="B934" s="33" t="s">
        <v>37</v>
      </c>
      <c r="C934" s="33">
        <v>8343</v>
      </c>
      <c r="D934" s="33" t="s">
        <v>3379</v>
      </c>
      <c r="E934" s="33">
        <v>1</v>
      </c>
      <c r="F934" s="33">
        <v>1</v>
      </c>
    </row>
    <row r="935" spans="1:6" x14ac:dyDescent="0.2">
      <c r="A935" s="33">
        <v>4</v>
      </c>
      <c r="B935" s="33" t="s">
        <v>37</v>
      </c>
      <c r="C935" s="33">
        <v>8344</v>
      </c>
      <c r="D935" s="33" t="s">
        <v>3380</v>
      </c>
      <c r="E935" s="33">
        <v>3</v>
      </c>
      <c r="F935" s="33">
        <v>0.2</v>
      </c>
    </row>
    <row r="936" spans="1:6" x14ac:dyDescent="0.2">
      <c r="A936" s="33">
        <v>4</v>
      </c>
      <c r="B936" s="33" t="s">
        <v>37</v>
      </c>
      <c r="C936" s="33">
        <v>8345</v>
      </c>
      <c r="D936" s="33" t="s">
        <v>3381</v>
      </c>
      <c r="E936" s="33">
        <v>3</v>
      </c>
      <c r="F936" s="33">
        <v>1</v>
      </c>
    </row>
    <row r="937" spans="1:6" x14ac:dyDescent="0.2">
      <c r="A937" s="33">
        <v>4</v>
      </c>
      <c r="B937" s="33" t="s">
        <v>37</v>
      </c>
      <c r="C937" s="33">
        <v>8346</v>
      </c>
      <c r="D937" s="33" t="s">
        <v>3382</v>
      </c>
      <c r="E937" s="33">
        <v>3</v>
      </c>
      <c r="F937" s="33">
        <v>0.2</v>
      </c>
    </row>
    <row r="938" spans="1:6" x14ac:dyDescent="0.2">
      <c r="A938" s="33">
        <v>4</v>
      </c>
      <c r="B938" s="33" t="s">
        <v>37</v>
      </c>
      <c r="C938" s="33">
        <v>8022</v>
      </c>
      <c r="D938" s="33" t="s">
        <v>3383</v>
      </c>
      <c r="E938" s="33">
        <v>3</v>
      </c>
      <c r="F938" s="33">
        <v>0.2</v>
      </c>
    </row>
    <row r="939" spans="1:6" x14ac:dyDescent="0.2">
      <c r="A939" s="33">
        <v>4</v>
      </c>
      <c r="B939" s="33" t="s">
        <v>37</v>
      </c>
      <c r="C939" s="33">
        <v>8023</v>
      </c>
      <c r="D939" s="33" t="s">
        <v>3384</v>
      </c>
      <c r="E939" s="33">
        <v>4</v>
      </c>
      <c r="F939" s="33">
        <v>0.2</v>
      </c>
    </row>
    <row r="940" spans="1:6" x14ac:dyDescent="0.2">
      <c r="A940" s="33">
        <v>4</v>
      </c>
      <c r="B940" s="33" t="s">
        <v>37</v>
      </c>
      <c r="C940" s="33">
        <v>8025</v>
      </c>
      <c r="D940" s="33" t="s">
        <v>3385</v>
      </c>
      <c r="E940" s="33">
        <v>2</v>
      </c>
      <c r="F940" s="33">
        <v>0.2</v>
      </c>
    </row>
    <row r="941" spans="1:6" x14ac:dyDescent="0.2">
      <c r="A941" s="33">
        <v>4</v>
      </c>
      <c r="B941" s="33" t="s">
        <v>37</v>
      </c>
      <c r="C941" s="33">
        <v>8003</v>
      </c>
      <c r="D941" s="33" t="s">
        <v>3386</v>
      </c>
      <c r="E941" s="33">
        <v>3</v>
      </c>
      <c r="F941" s="33">
        <v>0.2</v>
      </c>
    </row>
    <row r="942" spans="1:6" x14ac:dyDescent="0.2">
      <c r="A942" s="33">
        <v>4</v>
      </c>
      <c r="B942" s="33" t="s">
        <v>225</v>
      </c>
      <c r="C942" s="33">
        <v>17194</v>
      </c>
      <c r="D942" s="33" t="s">
        <v>3387</v>
      </c>
      <c r="E942" s="33"/>
      <c r="F942" s="33">
        <v>0.2</v>
      </c>
    </row>
    <row r="943" spans="1:6" x14ac:dyDescent="0.2">
      <c r="A943" s="33">
        <v>4</v>
      </c>
      <c r="B943" s="33" t="s">
        <v>225</v>
      </c>
      <c r="C943" s="33">
        <v>17202</v>
      </c>
      <c r="D943" s="33" t="s">
        <v>224</v>
      </c>
      <c r="E943" s="33">
        <v>1</v>
      </c>
      <c r="F943" s="33">
        <v>1</v>
      </c>
    </row>
    <row r="944" spans="1:6" x14ac:dyDescent="0.2">
      <c r="A944" s="33">
        <v>4</v>
      </c>
      <c r="B944" s="33" t="s">
        <v>225</v>
      </c>
      <c r="C944" s="33">
        <v>17203</v>
      </c>
      <c r="D944" s="33" t="s">
        <v>3388</v>
      </c>
      <c r="E944" s="33"/>
      <c r="F944" s="33">
        <v>0.2</v>
      </c>
    </row>
    <row r="945" spans="1:6" x14ac:dyDescent="0.2">
      <c r="A945" s="33">
        <v>4</v>
      </c>
      <c r="B945" s="33" t="s">
        <v>225</v>
      </c>
      <c r="C945" s="33">
        <v>17150</v>
      </c>
      <c r="D945" s="33" t="s">
        <v>3389</v>
      </c>
      <c r="E945" s="33"/>
      <c r="F945" s="33">
        <v>0.2</v>
      </c>
    </row>
    <row r="946" spans="1:6" x14ac:dyDescent="0.2">
      <c r="A946" s="33">
        <v>4</v>
      </c>
      <c r="B946" s="33" t="s">
        <v>225</v>
      </c>
      <c r="C946" s="33">
        <v>17261</v>
      </c>
      <c r="D946" s="33" t="s">
        <v>230</v>
      </c>
      <c r="E946" s="33"/>
      <c r="F946" s="33">
        <v>0.2</v>
      </c>
    </row>
    <row r="947" spans="1:6" x14ac:dyDescent="0.2">
      <c r="A947" s="33">
        <v>4</v>
      </c>
      <c r="B947" s="33" t="s">
        <v>225</v>
      </c>
      <c r="C947" s="33">
        <v>17151</v>
      </c>
      <c r="D947" s="33" t="s">
        <v>3390</v>
      </c>
      <c r="E947" s="33"/>
      <c r="F947" s="33">
        <v>0.2</v>
      </c>
    </row>
    <row r="948" spans="1:6" x14ac:dyDescent="0.2">
      <c r="A948" s="33">
        <v>4</v>
      </c>
      <c r="B948" s="33" t="s">
        <v>225</v>
      </c>
      <c r="C948" s="33">
        <v>17178</v>
      </c>
      <c r="D948" s="33" t="s">
        <v>3391</v>
      </c>
      <c r="E948" s="33">
        <v>2</v>
      </c>
      <c r="F948" s="33">
        <v>0.2</v>
      </c>
    </row>
    <row r="949" spans="1:6" x14ac:dyDescent="0.2">
      <c r="A949" s="33">
        <v>4</v>
      </c>
      <c r="B949" s="33" t="s">
        <v>225</v>
      </c>
      <c r="C949" s="33">
        <v>17226</v>
      </c>
      <c r="D949" s="33" t="s">
        <v>3392</v>
      </c>
      <c r="E949" s="33">
        <v>2</v>
      </c>
      <c r="F949" s="33">
        <v>1</v>
      </c>
    </row>
    <row r="950" spans="1:6" x14ac:dyDescent="0.2">
      <c r="A950" s="33">
        <v>4</v>
      </c>
      <c r="B950" s="33" t="s">
        <v>225</v>
      </c>
      <c r="C950" s="33">
        <v>17183</v>
      </c>
      <c r="D950" s="33" t="s">
        <v>236</v>
      </c>
      <c r="E950" s="33"/>
      <c r="F950" s="33">
        <v>0.2</v>
      </c>
    </row>
    <row r="951" spans="1:6" x14ac:dyDescent="0.2">
      <c r="A951" s="33">
        <v>4</v>
      </c>
      <c r="B951" s="33" t="s">
        <v>225</v>
      </c>
      <c r="C951" s="33">
        <v>17209</v>
      </c>
      <c r="D951" s="33" t="s">
        <v>3393</v>
      </c>
      <c r="E951" s="33">
        <v>4</v>
      </c>
      <c r="F951" s="33">
        <v>0.2</v>
      </c>
    </row>
    <row r="952" spans="1:6" x14ac:dyDescent="0.2">
      <c r="A952" s="33">
        <v>4</v>
      </c>
      <c r="B952" s="33" t="s">
        <v>225</v>
      </c>
      <c r="C952" s="33">
        <v>17210</v>
      </c>
      <c r="D952" s="33" t="s">
        <v>3394</v>
      </c>
      <c r="E952" s="33">
        <v>3</v>
      </c>
      <c r="F952" s="33">
        <v>1</v>
      </c>
    </row>
    <row r="953" spans="1:6" x14ac:dyDescent="0.2">
      <c r="A953" s="33">
        <v>4</v>
      </c>
      <c r="B953" s="33" t="s">
        <v>225</v>
      </c>
      <c r="C953" s="33">
        <v>17237</v>
      </c>
      <c r="D953" s="33" t="s">
        <v>3395</v>
      </c>
      <c r="E953" s="33">
        <v>2</v>
      </c>
      <c r="F953" s="33">
        <v>1</v>
      </c>
    </row>
    <row r="954" spans="1:6" x14ac:dyDescent="0.2">
      <c r="A954" s="33">
        <v>4</v>
      </c>
      <c r="B954" s="33" t="s">
        <v>225</v>
      </c>
      <c r="C954" s="33">
        <v>17213</v>
      </c>
      <c r="D954" s="33" t="s">
        <v>2939</v>
      </c>
      <c r="E954" s="33"/>
      <c r="F954" s="33">
        <v>0.2</v>
      </c>
    </row>
    <row r="955" spans="1:6" x14ac:dyDescent="0.2">
      <c r="A955" s="33">
        <v>4</v>
      </c>
      <c r="B955" s="33" t="s">
        <v>225</v>
      </c>
      <c r="C955" s="33">
        <v>17227</v>
      </c>
      <c r="D955" s="33" t="s">
        <v>251</v>
      </c>
      <c r="E955" s="33">
        <v>4</v>
      </c>
      <c r="F955" s="33">
        <v>0.2</v>
      </c>
    </row>
    <row r="956" spans="1:6" x14ac:dyDescent="0.2">
      <c r="A956" s="33">
        <v>4</v>
      </c>
      <c r="B956" s="33" t="s">
        <v>225</v>
      </c>
      <c r="C956" s="33">
        <v>17167</v>
      </c>
      <c r="D956" s="33" t="s">
        <v>3396</v>
      </c>
      <c r="E956" s="33">
        <v>1</v>
      </c>
      <c r="F956" s="33">
        <v>1</v>
      </c>
    </row>
    <row r="957" spans="1:6" x14ac:dyDescent="0.2">
      <c r="A957" s="33">
        <v>4</v>
      </c>
      <c r="B957" s="33" t="s">
        <v>225</v>
      </c>
      <c r="C957" s="33">
        <v>17248</v>
      </c>
      <c r="D957" s="33" t="s">
        <v>3397</v>
      </c>
      <c r="E957" s="33"/>
      <c r="F957" s="33">
        <v>0.2</v>
      </c>
    </row>
    <row r="958" spans="1:6" x14ac:dyDescent="0.2">
      <c r="A958" s="33">
        <v>4</v>
      </c>
      <c r="B958" s="33" t="s">
        <v>225</v>
      </c>
      <c r="C958" s="33">
        <v>17253</v>
      </c>
      <c r="D958" s="33" t="s">
        <v>273</v>
      </c>
      <c r="E958" s="33">
        <v>2</v>
      </c>
      <c r="F958" s="33">
        <v>1</v>
      </c>
    </row>
    <row r="959" spans="1:6" x14ac:dyDescent="0.2">
      <c r="A959" s="33">
        <v>4</v>
      </c>
      <c r="B959" s="33" t="s">
        <v>73</v>
      </c>
      <c r="C959" s="33">
        <v>70034</v>
      </c>
      <c r="D959" s="33" t="s">
        <v>210</v>
      </c>
      <c r="E959" s="33">
        <v>1</v>
      </c>
      <c r="F959" s="33">
        <v>0.2</v>
      </c>
    </row>
    <row r="960" spans="1:6" x14ac:dyDescent="0.2">
      <c r="A960" s="33">
        <v>4</v>
      </c>
      <c r="B960" s="33" t="s">
        <v>73</v>
      </c>
      <c r="C960" s="33">
        <v>70006</v>
      </c>
      <c r="D960" s="33" t="s">
        <v>3398</v>
      </c>
      <c r="E960" s="33">
        <v>3</v>
      </c>
      <c r="F960" s="33">
        <v>0.2</v>
      </c>
    </row>
    <row r="961" spans="1:6" x14ac:dyDescent="0.2">
      <c r="A961" s="33">
        <v>4</v>
      </c>
      <c r="B961" s="33" t="s">
        <v>73</v>
      </c>
      <c r="C961" s="33">
        <v>70003</v>
      </c>
      <c r="D961" s="33" t="s">
        <v>3399</v>
      </c>
      <c r="E961" s="33">
        <v>2</v>
      </c>
      <c r="F961" s="33">
        <v>0.2</v>
      </c>
    </row>
    <row r="962" spans="1:6" x14ac:dyDescent="0.2">
      <c r="A962" s="33">
        <v>4</v>
      </c>
      <c r="B962" s="33" t="s">
        <v>73</v>
      </c>
      <c r="C962" s="33">
        <v>70035</v>
      </c>
      <c r="D962" s="33" t="s">
        <v>3400</v>
      </c>
      <c r="E962" s="33">
        <v>4</v>
      </c>
      <c r="F962" s="33">
        <v>0.2</v>
      </c>
    </row>
    <row r="963" spans="1:6" x14ac:dyDescent="0.2">
      <c r="A963" s="33">
        <v>4</v>
      </c>
      <c r="B963" s="33" t="s">
        <v>73</v>
      </c>
      <c r="C963" s="33">
        <v>70036</v>
      </c>
      <c r="D963" s="33" t="s">
        <v>3401</v>
      </c>
      <c r="E963" s="33">
        <v>3</v>
      </c>
      <c r="F963" s="33">
        <v>0.2</v>
      </c>
    </row>
    <row r="964" spans="1:6" x14ac:dyDescent="0.2">
      <c r="A964" s="33">
        <v>4</v>
      </c>
      <c r="B964" s="33" t="s">
        <v>73</v>
      </c>
      <c r="C964" s="33">
        <v>70037</v>
      </c>
      <c r="D964" s="33" t="s">
        <v>3402</v>
      </c>
      <c r="E964" s="33">
        <v>3</v>
      </c>
      <c r="F964" s="33">
        <v>0.2</v>
      </c>
    </row>
    <row r="965" spans="1:6" x14ac:dyDescent="0.2">
      <c r="A965" s="33">
        <v>4</v>
      </c>
      <c r="B965" s="33" t="s">
        <v>73</v>
      </c>
      <c r="C965" s="33">
        <v>70043</v>
      </c>
      <c r="D965" s="33" t="s">
        <v>3403</v>
      </c>
      <c r="E965" s="33">
        <v>1</v>
      </c>
      <c r="F965" s="33">
        <v>0.2</v>
      </c>
    </row>
    <row r="966" spans="1:6" x14ac:dyDescent="0.2">
      <c r="A966" s="33">
        <v>4</v>
      </c>
      <c r="B966" s="33" t="s">
        <v>73</v>
      </c>
      <c r="C966" s="33">
        <v>70061</v>
      </c>
      <c r="D966" s="33" t="s">
        <v>3404</v>
      </c>
      <c r="E966" s="33">
        <v>2</v>
      </c>
      <c r="F966" s="33">
        <v>0.2</v>
      </c>
    </row>
    <row r="967" spans="1:6" x14ac:dyDescent="0.2">
      <c r="A967" s="33">
        <v>4</v>
      </c>
      <c r="B967" s="33" t="s">
        <v>73</v>
      </c>
      <c r="C967" s="33">
        <v>70080</v>
      </c>
      <c r="D967" s="33" t="s">
        <v>3405</v>
      </c>
      <c r="E967" s="33">
        <v>3</v>
      </c>
      <c r="F967" s="33">
        <v>0.2</v>
      </c>
    </row>
    <row r="968" spans="1:6" x14ac:dyDescent="0.2">
      <c r="A968" s="33">
        <v>4</v>
      </c>
      <c r="B968" s="33" t="s">
        <v>73</v>
      </c>
      <c r="C968" s="33">
        <v>70054</v>
      </c>
      <c r="D968" s="33" t="s">
        <v>267</v>
      </c>
      <c r="E968" s="33">
        <v>3</v>
      </c>
      <c r="F968" s="33">
        <v>0.2</v>
      </c>
    </row>
    <row r="969" spans="1:6" x14ac:dyDescent="0.2">
      <c r="A969" s="33">
        <v>4</v>
      </c>
      <c r="B969" s="33" t="s">
        <v>73</v>
      </c>
      <c r="C969" s="33">
        <v>70056</v>
      </c>
      <c r="D969" s="33" t="s">
        <v>270</v>
      </c>
      <c r="E969" s="33">
        <v>2</v>
      </c>
      <c r="F969" s="33">
        <v>0.2</v>
      </c>
    </row>
    <row r="970" spans="1:6" x14ac:dyDescent="0.2">
      <c r="A970" s="33">
        <v>4</v>
      </c>
      <c r="B970" s="33" t="s">
        <v>73</v>
      </c>
      <c r="C970" s="33">
        <v>70192</v>
      </c>
      <c r="D970" s="33" t="s">
        <v>3406</v>
      </c>
      <c r="E970" s="33">
        <v>3</v>
      </c>
      <c r="F970" s="33">
        <v>0.2</v>
      </c>
    </row>
    <row r="971" spans="1:6" x14ac:dyDescent="0.2">
      <c r="A971" s="33">
        <v>4</v>
      </c>
      <c r="B971" s="33" t="s">
        <v>73</v>
      </c>
      <c r="C971" s="33">
        <v>70657</v>
      </c>
      <c r="D971" s="33" t="s">
        <v>3407</v>
      </c>
      <c r="E971" s="33">
        <v>2</v>
      </c>
      <c r="F971" s="33">
        <v>0.2</v>
      </c>
    </row>
    <row r="972" spans="1:6" x14ac:dyDescent="0.2">
      <c r="A972" s="33">
        <v>4</v>
      </c>
      <c r="B972" s="33" t="s">
        <v>73</v>
      </c>
      <c r="C972" s="33">
        <v>70189</v>
      </c>
      <c r="D972" s="33" t="s">
        <v>3408</v>
      </c>
      <c r="E972" s="33">
        <v>1</v>
      </c>
      <c r="F972" s="33">
        <v>0.2</v>
      </c>
    </row>
    <row r="973" spans="1:6" x14ac:dyDescent="0.2">
      <c r="A973" s="33">
        <v>4</v>
      </c>
      <c r="B973" s="33" t="s">
        <v>73</v>
      </c>
      <c r="C973" s="33">
        <v>70017</v>
      </c>
      <c r="D973" s="33" t="s">
        <v>3409</v>
      </c>
      <c r="E973" s="33">
        <v>2</v>
      </c>
      <c r="F973" s="33">
        <v>0.2</v>
      </c>
    </row>
    <row r="974" spans="1:6" x14ac:dyDescent="0.2">
      <c r="A974" s="33">
        <v>4</v>
      </c>
      <c r="B974" s="33" t="s">
        <v>2352</v>
      </c>
      <c r="C974" s="33">
        <v>17382</v>
      </c>
      <c r="D974" s="33" t="s">
        <v>3410</v>
      </c>
      <c r="E974" s="33">
        <v>3</v>
      </c>
      <c r="F974" s="33">
        <v>1</v>
      </c>
    </row>
    <row r="975" spans="1:6" x14ac:dyDescent="0.2">
      <c r="A975" s="33">
        <v>4</v>
      </c>
      <c r="B975" s="33" t="s">
        <v>2352</v>
      </c>
      <c r="C975" s="33">
        <v>17390</v>
      </c>
      <c r="D975" s="33" t="s">
        <v>3411</v>
      </c>
      <c r="E975" s="33">
        <v>3</v>
      </c>
      <c r="F975" s="33">
        <v>0.2</v>
      </c>
    </row>
    <row r="976" spans="1:6" x14ac:dyDescent="0.2">
      <c r="A976" s="33">
        <v>4</v>
      </c>
      <c r="B976" s="33" t="s">
        <v>2352</v>
      </c>
      <c r="C976" s="33">
        <v>17395</v>
      </c>
      <c r="D976" s="33" t="s">
        <v>3412</v>
      </c>
      <c r="E976" s="33">
        <v>3</v>
      </c>
      <c r="F976" s="33">
        <v>0.2</v>
      </c>
    </row>
    <row r="977" spans="1:6" x14ac:dyDescent="0.2">
      <c r="A977" s="33">
        <v>4</v>
      </c>
      <c r="B977" s="33" t="s">
        <v>31</v>
      </c>
      <c r="C977" s="33">
        <v>21700</v>
      </c>
      <c r="D977" s="33" t="s">
        <v>3413</v>
      </c>
      <c r="E977" s="33">
        <v>3</v>
      </c>
      <c r="F977" s="33">
        <v>0.2</v>
      </c>
    </row>
    <row r="978" spans="1:6" x14ac:dyDescent="0.2">
      <c r="A978" s="33">
        <v>4</v>
      </c>
      <c r="B978" s="33" t="s">
        <v>31</v>
      </c>
      <c r="C978" s="33">
        <v>21800</v>
      </c>
      <c r="D978" s="33" t="s">
        <v>3178</v>
      </c>
      <c r="E978" s="33">
        <v>3</v>
      </c>
      <c r="F978" s="33">
        <v>0.2</v>
      </c>
    </row>
    <row r="979" spans="1:6" x14ac:dyDescent="0.2">
      <c r="A979" s="33">
        <v>4</v>
      </c>
      <c r="B979" s="33" t="s">
        <v>31</v>
      </c>
      <c r="C979" s="33">
        <v>21900</v>
      </c>
      <c r="D979" s="33" t="s">
        <v>281</v>
      </c>
      <c r="E979" s="33"/>
      <c r="F979" s="33">
        <v>0.2</v>
      </c>
    </row>
    <row r="980" spans="1:6" x14ac:dyDescent="0.2">
      <c r="A980" s="33">
        <v>4</v>
      </c>
      <c r="B980" s="33" t="s">
        <v>31</v>
      </c>
      <c r="C980" s="33">
        <v>43800</v>
      </c>
      <c r="D980" s="33" t="s">
        <v>3414</v>
      </c>
      <c r="E980" s="33">
        <v>1</v>
      </c>
      <c r="F980" s="33">
        <v>0.2</v>
      </c>
    </row>
    <row r="981" spans="1:6" x14ac:dyDescent="0.2">
      <c r="A981" s="33">
        <v>4</v>
      </c>
      <c r="B981" s="33" t="s">
        <v>31</v>
      </c>
      <c r="C981" s="33">
        <v>45170</v>
      </c>
      <c r="D981" s="33" t="s">
        <v>3415</v>
      </c>
      <c r="E981" s="33">
        <v>1</v>
      </c>
      <c r="F981" s="33">
        <v>0.2</v>
      </c>
    </row>
    <row r="982" spans="1:6" x14ac:dyDescent="0.2">
      <c r="A982" s="33">
        <v>4</v>
      </c>
      <c r="B982" s="33" t="s">
        <v>31</v>
      </c>
      <c r="C982" s="33">
        <v>57800</v>
      </c>
      <c r="D982" s="33" t="s">
        <v>3416</v>
      </c>
      <c r="E982" s="33">
        <v>1</v>
      </c>
      <c r="F982" s="33">
        <v>0.2</v>
      </c>
    </row>
    <row r="983" spans="1:6" x14ac:dyDescent="0.2">
      <c r="A983" s="33">
        <v>4</v>
      </c>
      <c r="B983" s="33" t="s">
        <v>31</v>
      </c>
      <c r="C983" s="33">
        <v>59500</v>
      </c>
      <c r="D983" s="33" t="s">
        <v>3417</v>
      </c>
      <c r="E983" s="33"/>
      <c r="F983" s="33">
        <v>0.2</v>
      </c>
    </row>
    <row r="984" spans="1:6" x14ac:dyDescent="0.2">
      <c r="A984" s="33">
        <v>4</v>
      </c>
      <c r="B984" s="33" t="s">
        <v>31</v>
      </c>
      <c r="C984" s="33">
        <v>70400</v>
      </c>
      <c r="D984" s="33" t="s">
        <v>3418</v>
      </c>
      <c r="E984" s="33">
        <v>4</v>
      </c>
      <c r="F984" s="33">
        <v>0.2</v>
      </c>
    </row>
    <row r="985" spans="1:6" x14ac:dyDescent="0.2">
      <c r="A985" s="33">
        <v>4</v>
      </c>
      <c r="B985" s="33" t="s">
        <v>31</v>
      </c>
      <c r="C985" s="33">
        <v>71200</v>
      </c>
      <c r="D985" s="33" t="s">
        <v>3026</v>
      </c>
      <c r="E985" s="33">
        <v>4</v>
      </c>
      <c r="F985" s="33">
        <v>0.2</v>
      </c>
    </row>
    <row r="986" spans="1:6" x14ac:dyDescent="0.2">
      <c r="A986" s="33">
        <v>4</v>
      </c>
      <c r="B986" s="33" t="s">
        <v>31</v>
      </c>
      <c r="C986" s="33">
        <v>72300</v>
      </c>
      <c r="D986" s="33" t="s">
        <v>3419</v>
      </c>
      <c r="E986" s="33">
        <v>1</v>
      </c>
      <c r="F986" s="33">
        <v>0.2</v>
      </c>
    </row>
    <row r="987" spans="1:6" x14ac:dyDescent="0.2">
      <c r="A987" s="33">
        <v>4</v>
      </c>
      <c r="B987" s="33" t="s">
        <v>31</v>
      </c>
      <c r="C987" s="33">
        <v>73000</v>
      </c>
      <c r="D987" s="33" t="s">
        <v>3027</v>
      </c>
      <c r="E987" s="33">
        <v>4</v>
      </c>
      <c r="F987" s="33">
        <v>0.2</v>
      </c>
    </row>
    <row r="988" spans="1:6" x14ac:dyDescent="0.2">
      <c r="A988" s="33">
        <v>4</v>
      </c>
      <c r="B988" s="33" t="s">
        <v>31</v>
      </c>
      <c r="C988" s="33">
        <v>73100</v>
      </c>
      <c r="D988" s="33" t="s">
        <v>3028</v>
      </c>
      <c r="E988" s="33"/>
      <c r="F988" s="33">
        <v>0.2</v>
      </c>
    </row>
    <row r="989" spans="1:6" x14ac:dyDescent="0.2">
      <c r="A989" s="33">
        <v>4</v>
      </c>
      <c r="B989" s="33" t="s">
        <v>31</v>
      </c>
      <c r="C989" s="33">
        <v>73200</v>
      </c>
      <c r="D989" s="33" t="s">
        <v>3420</v>
      </c>
      <c r="E989" s="33">
        <v>2</v>
      </c>
      <c r="F989" s="33">
        <v>0.2</v>
      </c>
    </row>
    <row r="990" spans="1:6" x14ac:dyDescent="0.2">
      <c r="A990" s="33">
        <v>4</v>
      </c>
      <c r="B990" s="33" t="s">
        <v>31</v>
      </c>
      <c r="C990" s="33">
        <v>73300</v>
      </c>
      <c r="D990" s="33" t="s">
        <v>3186</v>
      </c>
      <c r="E990" s="33"/>
      <c r="F990" s="33">
        <v>0.2</v>
      </c>
    </row>
    <row r="991" spans="1:6" x14ac:dyDescent="0.2">
      <c r="A991" s="33">
        <v>4</v>
      </c>
      <c r="B991" s="33" t="s">
        <v>31</v>
      </c>
      <c r="C991" s="33">
        <v>73500</v>
      </c>
      <c r="D991" s="33" t="s">
        <v>3029</v>
      </c>
      <c r="E991" s="33"/>
      <c r="F991" s="33">
        <v>0.2</v>
      </c>
    </row>
    <row r="992" spans="1:6" x14ac:dyDescent="0.2">
      <c r="A992" s="33">
        <v>4</v>
      </c>
      <c r="B992" s="33" t="s">
        <v>31</v>
      </c>
      <c r="C992" s="33">
        <v>78550</v>
      </c>
      <c r="D992" s="33" t="s">
        <v>3421</v>
      </c>
      <c r="E992" s="33">
        <v>4</v>
      </c>
      <c r="F992" s="33">
        <v>0.2</v>
      </c>
    </row>
    <row r="993" spans="1:6" x14ac:dyDescent="0.2">
      <c r="A993" s="33">
        <v>4</v>
      </c>
      <c r="B993" s="33" t="s">
        <v>31</v>
      </c>
      <c r="C993" s="33">
        <v>97300</v>
      </c>
      <c r="D993" s="33" t="s">
        <v>2702</v>
      </c>
      <c r="E993" s="33">
        <v>4</v>
      </c>
      <c r="F993" s="33">
        <v>0.2</v>
      </c>
    </row>
    <row r="994" spans="1:6" x14ac:dyDescent="0.2">
      <c r="A994" s="33">
        <v>4</v>
      </c>
      <c r="B994" s="33" t="s">
        <v>31</v>
      </c>
      <c r="C994" s="33">
        <v>105500</v>
      </c>
      <c r="D994" s="33" t="s">
        <v>3422</v>
      </c>
      <c r="E994" s="33"/>
      <c r="F994" s="33">
        <v>0.2</v>
      </c>
    </row>
    <row r="995" spans="1:6" x14ac:dyDescent="0.2">
      <c r="A995" s="33">
        <v>4</v>
      </c>
      <c r="B995" s="33" t="s">
        <v>31</v>
      </c>
      <c r="C995" s="33">
        <v>105600</v>
      </c>
      <c r="D995" s="33" t="s">
        <v>3423</v>
      </c>
      <c r="E995" s="33">
        <v>3</v>
      </c>
      <c r="F995" s="33">
        <v>0.2</v>
      </c>
    </row>
    <row r="996" spans="1:6" x14ac:dyDescent="0.2">
      <c r="A996" s="33">
        <v>4</v>
      </c>
      <c r="B996" s="33" t="s">
        <v>31</v>
      </c>
      <c r="C996" s="33">
        <v>134990</v>
      </c>
      <c r="D996" s="33" t="s">
        <v>3424</v>
      </c>
      <c r="E996" s="33">
        <v>1</v>
      </c>
      <c r="F996" s="33">
        <v>0.2</v>
      </c>
    </row>
    <row r="997" spans="1:6" x14ac:dyDescent="0.2">
      <c r="A997" s="33">
        <v>4</v>
      </c>
      <c r="B997" s="33" t="s">
        <v>31</v>
      </c>
      <c r="C997" s="33">
        <v>144600</v>
      </c>
      <c r="D997" s="33" t="s">
        <v>3425</v>
      </c>
      <c r="E997" s="33">
        <v>2</v>
      </c>
      <c r="F997" s="33">
        <v>0.2</v>
      </c>
    </row>
    <row r="998" spans="1:6" x14ac:dyDescent="0.2">
      <c r="A998" s="33">
        <v>4</v>
      </c>
      <c r="B998" s="33" t="s">
        <v>31</v>
      </c>
      <c r="C998" s="33">
        <v>144700</v>
      </c>
      <c r="D998" s="33" t="s">
        <v>3426</v>
      </c>
      <c r="E998" s="33">
        <v>2</v>
      </c>
      <c r="F998" s="33">
        <v>0.2</v>
      </c>
    </row>
    <row r="999" spans="1:6" x14ac:dyDescent="0.2">
      <c r="A999" s="33">
        <v>4</v>
      </c>
      <c r="B999" s="33" t="s">
        <v>31</v>
      </c>
      <c r="C999" s="33">
        <v>144800</v>
      </c>
      <c r="D999" s="33" t="s">
        <v>3427</v>
      </c>
      <c r="E999" s="33">
        <v>2</v>
      </c>
      <c r="F999" s="33">
        <v>0.2</v>
      </c>
    </row>
    <row r="1000" spans="1:6" x14ac:dyDescent="0.2">
      <c r="A1000" s="33">
        <v>4</v>
      </c>
      <c r="B1000" s="33" t="s">
        <v>31</v>
      </c>
      <c r="C1000" s="33">
        <v>145000</v>
      </c>
      <c r="D1000" s="33" t="s">
        <v>3428</v>
      </c>
      <c r="E1000" s="33">
        <v>4</v>
      </c>
      <c r="F1000" s="33">
        <v>0.2</v>
      </c>
    </row>
    <row r="1001" spans="1:6" x14ac:dyDescent="0.2">
      <c r="A1001" s="33">
        <v>4</v>
      </c>
      <c r="B1001" s="33" t="s">
        <v>31</v>
      </c>
      <c r="C1001" s="33">
        <v>173300</v>
      </c>
      <c r="D1001" s="33" t="s">
        <v>3429</v>
      </c>
      <c r="E1001" s="33">
        <v>2</v>
      </c>
      <c r="F1001" s="33">
        <v>0.2</v>
      </c>
    </row>
    <row r="1002" spans="1:6" x14ac:dyDescent="0.2">
      <c r="A1002" s="33">
        <v>4</v>
      </c>
      <c r="B1002" s="33" t="s">
        <v>31</v>
      </c>
      <c r="C1002" s="33">
        <v>191500</v>
      </c>
      <c r="D1002" s="33" t="s">
        <v>240</v>
      </c>
      <c r="E1002" s="33"/>
      <c r="F1002" s="33">
        <v>0.2</v>
      </c>
    </row>
    <row r="1003" spans="1:6" x14ac:dyDescent="0.2">
      <c r="A1003" s="33">
        <v>4</v>
      </c>
      <c r="B1003" s="33" t="s">
        <v>31</v>
      </c>
      <c r="C1003" s="33">
        <v>191600</v>
      </c>
      <c r="D1003" s="33" t="s">
        <v>3430</v>
      </c>
      <c r="E1003" s="33">
        <v>4</v>
      </c>
      <c r="F1003" s="33">
        <v>0.2</v>
      </c>
    </row>
    <row r="1004" spans="1:6" x14ac:dyDescent="0.2">
      <c r="A1004" s="33">
        <v>4</v>
      </c>
      <c r="B1004" s="33" t="s">
        <v>31</v>
      </c>
      <c r="C1004" s="33">
        <v>193100</v>
      </c>
      <c r="D1004" s="33" t="s">
        <v>243</v>
      </c>
      <c r="E1004" s="33"/>
      <c r="F1004" s="33">
        <v>0.2</v>
      </c>
    </row>
    <row r="1005" spans="1:6" x14ac:dyDescent="0.2">
      <c r="A1005" s="33">
        <v>4</v>
      </c>
      <c r="B1005" s="33" t="s">
        <v>31</v>
      </c>
      <c r="C1005" s="33">
        <v>206600</v>
      </c>
      <c r="D1005" s="33" t="s">
        <v>3431</v>
      </c>
      <c r="E1005" s="33"/>
      <c r="F1005" s="33">
        <v>0.2</v>
      </c>
    </row>
    <row r="1006" spans="1:6" x14ac:dyDescent="0.2">
      <c r="A1006" s="33">
        <v>4</v>
      </c>
      <c r="B1006" s="33" t="s">
        <v>31</v>
      </c>
      <c r="C1006" s="33">
        <v>208600</v>
      </c>
      <c r="D1006" s="33" t="s">
        <v>3432</v>
      </c>
      <c r="E1006" s="33">
        <v>3</v>
      </c>
      <c r="F1006" s="33">
        <v>0.2</v>
      </c>
    </row>
    <row r="1007" spans="1:6" x14ac:dyDescent="0.2">
      <c r="A1007" s="33">
        <v>4</v>
      </c>
      <c r="B1007" s="33" t="s">
        <v>31</v>
      </c>
      <c r="C1007" s="33">
        <v>209300</v>
      </c>
      <c r="D1007" s="33" t="s">
        <v>3433</v>
      </c>
      <c r="E1007" s="33">
        <v>3</v>
      </c>
      <c r="F1007" s="33">
        <v>0.2</v>
      </c>
    </row>
    <row r="1008" spans="1:6" x14ac:dyDescent="0.2">
      <c r="A1008" s="33">
        <v>4</v>
      </c>
      <c r="B1008" s="33" t="s">
        <v>31</v>
      </c>
      <c r="C1008" s="33">
        <v>216500</v>
      </c>
      <c r="D1008" s="33" t="s">
        <v>3434</v>
      </c>
      <c r="E1008" s="33">
        <v>2</v>
      </c>
      <c r="F1008" s="33">
        <v>0.2</v>
      </c>
    </row>
    <row r="1009" spans="1:6" x14ac:dyDescent="0.2">
      <c r="A1009" s="33">
        <v>4</v>
      </c>
      <c r="B1009" s="33" t="s">
        <v>31</v>
      </c>
      <c r="C1009" s="33">
        <v>216600</v>
      </c>
      <c r="D1009" s="33" t="s">
        <v>3435</v>
      </c>
      <c r="E1009" s="33">
        <v>3</v>
      </c>
      <c r="F1009" s="33">
        <v>0.2</v>
      </c>
    </row>
    <row r="1010" spans="1:6" x14ac:dyDescent="0.2">
      <c r="A1010" s="33">
        <v>4</v>
      </c>
      <c r="B1010" s="33" t="s">
        <v>31</v>
      </c>
      <c r="C1010" s="33">
        <v>231800</v>
      </c>
      <c r="D1010" s="33" t="s">
        <v>3436</v>
      </c>
      <c r="E1010" s="33">
        <v>4</v>
      </c>
      <c r="F1010" s="33">
        <v>0.2</v>
      </c>
    </row>
    <row r="1011" spans="1:6" x14ac:dyDescent="0.2">
      <c r="A1011" s="33">
        <v>4</v>
      </c>
      <c r="B1011" s="33" t="s">
        <v>31</v>
      </c>
      <c r="C1011" s="33">
        <v>232200</v>
      </c>
      <c r="D1011" s="33" t="s">
        <v>3437</v>
      </c>
      <c r="E1011" s="33">
        <v>2</v>
      </c>
      <c r="F1011" s="33">
        <v>0.2</v>
      </c>
    </row>
    <row r="1012" spans="1:6" x14ac:dyDescent="0.2">
      <c r="A1012" s="33">
        <v>4</v>
      </c>
      <c r="B1012" s="33" t="s">
        <v>31</v>
      </c>
      <c r="C1012" s="33">
        <v>232300</v>
      </c>
      <c r="D1012" s="33" t="s">
        <v>3438</v>
      </c>
      <c r="E1012" s="33"/>
      <c r="F1012" s="33">
        <v>0.2</v>
      </c>
    </row>
    <row r="1013" spans="1:6" x14ac:dyDescent="0.2">
      <c r="A1013" s="33">
        <v>4</v>
      </c>
      <c r="B1013" s="33" t="s">
        <v>31</v>
      </c>
      <c r="C1013" s="33">
        <v>232500</v>
      </c>
      <c r="D1013" s="33" t="s">
        <v>3439</v>
      </c>
      <c r="E1013" s="33"/>
      <c r="F1013" s="33">
        <v>0.2</v>
      </c>
    </row>
    <row r="1014" spans="1:6" x14ac:dyDescent="0.2">
      <c r="A1014" s="33">
        <v>4</v>
      </c>
      <c r="B1014" s="33" t="s">
        <v>31</v>
      </c>
      <c r="C1014" s="33">
        <v>242400</v>
      </c>
      <c r="D1014" s="33" t="s">
        <v>3440</v>
      </c>
      <c r="E1014" s="33">
        <v>3</v>
      </c>
      <c r="F1014" s="33">
        <v>0.2</v>
      </c>
    </row>
    <row r="1015" spans="1:6" x14ac:dyDescent="0.2">
      <c r="A1015" s="33">
        <v>4</v>
      </c>
      <c r="B1015" s="33" t="s">
        <v>31</v>
      </c>
      <c r="C1015" s="33">
        <v>253900</v>
      </c>
      <c r="D1015" s="33" t="s">
        <v>3441</v>
      </c>
      <c r="E1015" s="33">
        <v>2</v>
      </c>
      <c r="F1015" s="33">
        <v>0.2</v>
      </c>
    </row>
    <row r="1016" spans="1:6" x14ac:dyDescent="0.2">
      <c r="A1016" s="33">
        <v>4</v>
      </c>
      <c r="B1016" s="33" t="s">
        <v>31</v>
      </c>
      <c r="C1016" s="33">
        <v>266000</v>
      </c>
      <c r="D1016" s="33" t="s">
        <v>3442</v>
      </c>
      <c r="E1016" s="33">
        <v>4</v>
      </c>
      <c r="F1016" s="33">
        <v>0.2</v>
      </c>
    </row>
    <row r="1017" spans="1:6" x14ac:dyDescent="0.2">
      <c r="A1017" s="33">
        <v>4</v>
      </c>
      <c r="B1017" s="33" t="s">
        <v>31</v>
      </c>
      <c r="C1017" s="33">
        <v>266700</v>
      </c>
      <c r="D1017" s="33" t="s">
        <v>3443</v>
      </c>
      <c r="E1017" s="33">
        <v>1</v>
      </c>
      <c r="F1017" s="33">
        <v>0.2</v>
      </c>
    </row>
    <row r="1018" spans="1:6" x14ac:dyDescent="0.2">
      <c r="A1018" s="33">
        <v>4</v>
      </c>
      <c r="B1018" s="33" t="s">
        <v>31</v>
      </c>
      <c r="C1018" s="33">
        <v>267600</v>
      </c>
      <c r="D1018" s="33" t="s">
        <v>3045</v>
      </c>
      <c r="E1018" s="33">
        <v>3</v>
      </c>
      <c r="F1018" s="33">
        <v>0.2</v>
      </c>
    </row>
    <row r="1019" spans="1:6" x14ac:dyDescent="0.2">
      <c r="A1019" s="33">
        <v>4</v>
      </c>
      <c r="B1019" s="33" t="s">
        <v>31</v>
      </c>
      <c r="C1019" s="33">
        <v>267800</v>
      </c>
      <c r="D1019" s="33" t="s">
        <v>332</v>
      </c>
      <c r="E1019" s="33"/>
      <c r="F1019" s="33">
        <v>0.2</v>
      </c>
    </row>
    <row r="1020" spans="1:6" x14ac:dyDescent="0.2">
      <c r="A1020" s="33">
        <v>4</v>
      </c>
      <c r="B1020" s="33" t="s">
        <v>31</v>
      </c>
      <c r="C1020" s="33">
        <v>267900</v>
      </c>
      <c r="D1020" s="33" t="s">
        <v>3444</v>
      </c>
      <c r="E1020" s="33"/>
      <c r="F1020" s="33">
        <v>0.2</v>
      </c>
    </row>
    <row r="1021" spans="1:6" x14ac:dyDescent="0.2">
      <c r="A1021" s="33">
        <v>4</v>
      </c>
      <c r="B1021" s="33" t="s">
        <v>31</v>
      </c>
      <c r="C1021" s="33">
        <v>268400</v>
      </c>
      <c r="D1021" s="33" t="s">
        <v>3445</v>
      </c>
      <c r="E1021" s="33"/>
      <c r="F1021" s="33">
        <v>0.2</v>
      </c>
    </row>
    <row r="1022" spans="1:6" x14ac:dyDescent="0.2">
      <c r="A1022" s="33">
        <v>4</v>
      </c>
      <c r="B1022" s="33" t="s">
        <v>31</v>
      </c>
      <c r="C1022" s="33">
        <v>268500</v>
      </c>
      <c r="D1022" s="33" t="s">
        <v>3446</v>
      </c>
      <c r="E1022" s="33">
        <v>3</v>
      </c>
      <c r="F1022" s="33">
        <v>0.2</v>
      </c>
    </row>
    <row r="1023" spans="1:6" x14ac:dyDescent="0.2">
      <c r="A1023" s="33">
        <v>4</v>
      </c>
      <c r="B1023" s="33" t="s">
        <v>31</v>
      </c>
      <c r="C1023" s="33">
        <v>269800</v>
      </c>
      <c r="D1023" s="33" t="s">
        <v>2717</v>
      </c>
      <c r="E1023" s="33">
        <v>3</v>
      </c>
      <c r="F1023" s="33">
        <v>0.2</v>
      </c>
    </row>
    <row r="1024" spans="1:6" x14ac:dyDescent="0.2">
      <c r="A1024" s="33">
        <v>4</v>
      </c>
      <c r="B1024" s="33" t="s">
        <v>31</v>
      </c>
      <c r="C1024" s="33">
        <v>269900</v>
      </c>
      <c r="D1024" s="33" t="s">
        <v>249</v>
      </c>
      <c r="E1024" s="33"/>
      <c r="F1024" s="33">
        <v>0.2</v>
      </c>
    </row>
    <row r="1025" spans="1:6" x14ac:dyDescent="0.2">
      <c r="A1025" s="33">
        <v>4</v>
      </c>
      <c r="B1025" s="33" t="s">
        <v>31</v>
      </c>
      <c r="C1025" s="33">
        <v>272300</v>
      </c>
      <c r="D1025" s="33" t="s">
        <v>3447</v>
      </c>
      <c r="E1025" s="33"/>
      <c r="F1025" s="33">
        <v>0.2</v>
      </c>
    </row>
    <row r="1026" spans="1:6" x14ac:dyDescent="0.2">
      <c r="A1026" s="33">
        <v>4</v>
      </c>
      <c r="B1026" s="33" t="s">
        <v>31</v>
      </c>
      <c r="C1026" s="33">
        <v>272400</v>
      </c>
      <c r="D1026" s="33" t="s">
        <v>3448</v>
      </c>
      <c r="E1026" s="33">
        <v>1</v>
      </c>
      <c r="F1026" s="33">
        <v>0.2</v>
      </c>
    </row>
    <row r="1027" spans="1:6" x14ac:dyDescent="0.2">
      <c r="A1027" s="33">
        <v>4</v>
      </c>
      <c r="B1027" s="33" t="s">
        <v>31</v>
      </c>
      <c r="C1027" s="33">
        <v>272500</v>
      </c>
      <c r="D1027" s="33" t="s">
        <v>3449</v>
      </c>
      <c r="E1027" s="33"/>
      <c r="F1027" s="33">
        <v>0.2</v>
      </c>
    </row>
    <row r="1028" spans="1:6" x14ac:dyDescent="0.2">
      <c r="A1028" s="33">
        <v>4</v>
      </c>
      <c r="B1028" s="33" t="s">
        <v>31</v>
      </c>
      <c r="C1028" s="33">
        <v>272700</v>
      </c>
      <c r="D1028" s="33" t="s">
        <v>3450</v>
      </c>
      <c r="E1028" s="33"/>
      <c r="F1028" s="33">
        <v>0.2</v>
      </c>
    </row>
    <row r="1029" spans="1:6" x14ac:dyDescent="0.2">
      <c r="A1029" s="33">
        <v>4</v>
      </c>
      <c r="B1029" s="33" t="s">
        <v>31</v>
      </c>
      <c r="C1029" s="33">
        <v>303600</v>
      </c>
      <c r="D1029" s="33" t="s">
        <v>3451</v>
      </c>
      <c r="E1029" s="33">
        <v>2</v>
      </c>
      <c r="F1029" s="33">
        <v>0.2</v>
      </c>
    </row>
    <row r="1030" spans="1:6" x14ac:dyDescent="0.2">
      <c r="A1030" s="33">
        <v>4</v>
      </c>
      <c r="B1030" s="33" t="s">
        <v>31</v>
      </c>
      <c r="C1030" s="33">
        <v>310600</v>
      </c>
      <c r="D1030" s="33" t="s">
        <v>3452</v>
      </c>
      <c r="E1030" s="33"/>
      <c r="F1030" s="33">
        <v>0.2</v>
      </c>
    </row>
    <row r="1031" spans="1:6" x14ac:dyDescent="0.2">
      <c r="A1031" s="33">
        <v>4</v>
      </c>
      <c r="B1031" s="33" t="s">
        <v>31</v>
      </c>
      <c r="C1031" s="33">
        <v>314000</v>
      </c>
      <c r="D1031" s="33" t="s">
        <v>3453</v>
      </c>
      <c r="E1031" s="33"/>
      <c r="F1031" s="33">
        <v>0.2</v>
      </c>
    </row>
    <row r="1032" spans="1:6" x14ac:dyDescent="0.2">
      <c r="A1032" s="33">
        <v>4</v>
      </c>
      <c r="B1032" s="33" t="s">
        <v>31</v>
      </c>
      <c r="C1032" s="33">
        <v>320500</v>
      </c>
      <c r="D1032" s="33" t="s">
        <v>3454</v>
      </c>
      <c r="E1032" s="33">
        <v>4</v>
      </c>
      <c r="F1032" s="33">
        <v>0.2</v>
      </c>
    </row>
    <row r="1033" spans="1:6" x14ac:dyDescent="0.2">
      <c r="A1033" s="33">
        <v>4</v>
      </c>
      <c r="B1033" s="33" t="s">
        <v>31</v>
      </c>
      <c r="C1033" s="33">
        <v>320550</v>
      </c>
      <c r="D1033" s="33" t="s">
        <v>3455</v>
      </c>
      <c r="E1033" s="33">
        <v>4</v>
      </c>
      <c r="F1033" s="33">
        <v>0.2</v>
      </c>
    </row>
    <row r="1034" spans="1:6" x14ac:dyDescent="0.2">
      <c r="A1034" s="33">
        <v>4</v>
      </c>
      <c r="B1034" s="33" t="s">
        <v>31</v>
      </c>
      <c r="C1034" s="33">
        <v>320600</v>
      </c>
      <c r="D1034" s="33" t="s">
        <v>3456</v>
      </c>
      <c r="E1034" s="33">
        <v>4</v>
      </c>
      <c r="F1034" s="33">
        <v>0.2</v>
      </c>
    </row>
    <row r="1035" spans="1:6" x14ac:dyDescent="0.2">
      <c r="A1035" s="33">
        <v>4</v>
      </c>
      <c r="B1035" s="33" t="s">
        <v>31</v>
      </c>
      <c r="C1035" s="33">
        <v>318000</v>
      </c>
      <c r="D1035" s="33" t="s">
        <v>3457</v>
      </c>
      <c r="E1035" s="33">
        <v>2</v>
      </c>
      <c r="F1035" s="33">
        <v>0.2</v>
      </c>
    </row>
    <row r="1036" spans="1:6" x14ac:dyDescent="0.2">
      <c r="A1036" s="33">
        <v>4</v>
      </c>
      <c r="B1036" s="33" t="s">
        <v>31</v>
      </c>
      <c r="C1036" s="33">
        <v>318100</v>
      </c>
      <c r="D1036" s="33" t="s">
        <v>3458</v>
      </c>
      <c r="E1036" s="33"/>
      <c r="F1036" s="33">
        <v>0.2</v>
      </c>
    </row>
    <row r="1037" spans="1:6" x14ac:dyDescent="0.2">
      <c r="A1037" s="33">
        <v>4</v>
      </c>
      <c r="B1037" s="33" t="s">
        <v>31</v>
      </c>
      <c r="C1037" s="33">
        <v>318200</v>
      </c>
      <c r="D1037" s="33" t="s">
        <v>3459</v>
      </c>
      <c r="E1037" s="33"/>
      <c r="F1037" s="33">
        <v>0.2</v>
      </c>
    </row>
    <row r="1038" spans="1:6" x14ac:dyDescent="0.2">
      <c r="A1038" s="33">
        <v>4</v>
      </c>
      <c r="B1038" s="33" t="s">
        <v>31</v>
      </c>
      <c r="C1038" s="33">
        <v>318300</v>
      </c>
      <c r="D1038" s="33" t="s">
        <v>3046</v>
      </c>
      <c r="E1038" s="33">
        <v>3</v>
      </c>
      <c r="F1038" s="33">
        <v>0.2</v>
      </c>
    </row>
    <row r="1039" spans="1:6" x14ac:dyDescent="0.2">
      <c r="A1039" s="33">
        <v>4</v>
      </c>
      <c r="B1039" s="33" t="s">
        <v>31</v>
      </c>
      <c r="C1039" s="33">
        <v>318500</v>
      </c>
      <c r="D1039" s="33" t="s">
        <v>3460</v>
      </c>
      <c r="E1039" s="33"/>
      <c r="F1039" s="33">
        <v>0.2</v>
      </c>
    </row>
    <row r="1040" spans="1:6" x14ac:dyDescent="0.2">
      <c r="A1040" s="33">
        <v>4</v>
      </c>
      <c r="B1040" s="33" t="s">
        <v>31</v>
      </c>
      <c r="C1040" s="33">
        <v>318700</v>
      </c>
      <c r="D1040" s="33" t="s">
        <v>3461</v>
      </c>
      <c r="E1040" s="33">
        <v>4</v>
      </c>
      <c r="F1040" s="33">
        <v>0.2</v>
      </c>
    </row>
    <row r="1041" spans="1:6" x14ac:dyDescent="0.2">
      <c r="A1041" s="33">
        <v>4</v>
      </c>
      <c r="B1041" s="33" t="s">
        <v>31</v>
      </c>
      <c r="C1041" s="33">
        <v>318800</v>
      </c>
      <c r="D1041" s="33" t="s">
        <v>3462</v>
      </c>
      <c r="E1041" s="33">
        <v>3</v>
      </c>
      <c r="F1041" s="33">
        <v>0.2</v>
      </c>
    </row>
    <row r="1042" spans="1:6" x14ac:dyDescent="0.2">
      <c r="A1042" s="33">
        <v>4</v>
      </c>
      <c r="B1042" s="33" t="s">
        <v>31</v>
      </c>
      <c r="C1042" s="33">
        <v>318900</v>
      </c>
      <c r="D1042" s="33" t="s">
        <v>3463</v>
      </c>
      <c r="E1042" s="33">
        <v>4</v>
      </c>
      <c r="F1042" s="33">
        <v>0.2</v>
      </c>
    </row>
    <row r="1043" spans="1:6" x14ac:dyDescent="0.2">
      <c r="A1043" s="33">
        <v>4</v>
      </c>
      <c r="B1043" s="33" t="s">
        <v>31</v>
      </c>
      <c r="C1043" s="33">
        <v>319000</v>
      </c>
      <c r="D1043" s="33" t="s">
        <v>3047</v>
      </c>
      <c r="E1043" s="33">
        <v>3</v>
      </c>
      <c r="F1043" s="33">
        <v>0.2</v>
      </c>
    </row>
    <row r="1044" spans="1:6" x14ac:dyDescent="0.2">
      <c r="A1044" s="33">
        <v>4</v>
      </c>
      <c r="B1044" s="33" t="s">
        <v>31</v>
      </c>
      <c r="C1044" s="33">
        <v>319100</v>
      </c>
      <c r="D1044" s="33" t="s">
        <v>3464</v>
      </c>
      <c r="E1044" s="33"/>
      <c r="F1044" s="33">
        <v>0.2</v>
      </c>
    </row>
    <row r="1045" spans="1:6" x14ac:dyDescent="0.2">
      <c r="A1045" s="33">
        <v>4</v>
      </c>
      <c r="B1045" s="33" t="s">
        <v>31</v>
      </c>
      <c r="C1045" s="33">
        <v>319200</v>
      </c>
      <c r="D1045" s="33" t="s">
        <v>255</v>
      </c>
      <c r="E1045" s="33"/>
      <c r="F1045" s="33">
        <v>0.2</v>
      </c>
    </row>
    <row r="1046" spans="1:6" x14ac:dyDescent="0.2">
      <c r="A1046" s="33">
        <v>4</v>
      </c>
      <c r="B1046" s="33" t="s">
        <v>31</v>
      </c>
      <c r="C1046" s="33">
        <v>319300</v>
      </c>
      <c r="D1046" s="33" t="s">
        <v>3048</v>
      </c>
      <c r="E1046" s="33">
        <v>4</v>
      </c>
      <c r="F1046" s="33">
        <v>0.2</v>
      </c>
    </row>
    <row r="1047" spans="1:6" x14ac:dyDescent="0.2">
      <c r="A1047" s="33">
        <v>4</v>
      </c>
      <c r="B1047" s="33" t="s">
        <v>31</v>
      </c>
      <c r="C1047" s="33">
        <v>319500</v>
      </c>
      <c r="D1047" s="33" t="s">
        <v>3465</v>
      </c>
      <c r="E1047" s="33">
        <v>3</v>
      </c>
      <c r="F1047" s="33">
        <v>0.2</v>
      </c>
    </row>
    <row r="1048" spans="1:6" x14ac:dyDescent="0.2">
      <c r="A1048" s="33">
        <v>4</v>
      </c>
      <c r="B1048" s="33" t="s">
        <v>31</v>
      </c>
      <c r="C1048" s="33">
        <v>319700</v>
      </c>
      <c r="D1048" s="33" t="s">
        <v>3466</v>
      </c>
      <c r="E1048" s="33"/>
      <c r="F1048" s="33">
        <v>0.2</v>
      </c>
    </row>
    <row r="1049" spans="1:6" x14ac:dyDescent="0.2">
      <c r="A1049" s="33">
        <v>4</v>
      </c>
      <c r="B1049" s="33" t="s">
        <v>31</v>
      </c>
      <c r="C1049" s="33">
        <v>319800</v>
      </c>
      <c r="D1049" s="33" t="s">
        <v>3467</v>
      </c>
      <c r="E1049" s="33"/>
      <c r="F1049" s="33">
        <v>0.2</v>
      </c>
    </row>
    <row r="1050" spans="1:6" x14ac:dyDescent="0.2">
      <c r="A1050" s="33">
        <v>4</v>
      </c>
      <c r="B1050" s="33" t="s">
        <v>31</v>
      </c>
      <c r="C1050" s="33">
        <v>320000</v>
      </c>
      <c r="D1050" s="33" t="s">
        <v>3468</v>
      </c>
      <c r="E1050" s="33">
        <v>3</v>
      </c>
      <c r="F1050" s="33">
        <v>0.2</v>
      </c>
    </row>
    <row r="1051" spans="1:6" x14ac:dyDescent="0.2">
      <c r="A1051" s="33">
        <v>4</v>
      </c>
      <c r="B1051" s="33" t="s">
        <v>31</v>
      </c>
      <c r="C1051" s="33">
        <v>320100</v>
      </c>
      <c r="D1051" s="33" t="s">
        <v>3469</v>
      </c>
      <c r="E1051" s="33">
        <v>1</v>
      </c>
      <c r="F1051" s="33">
        <v>0.2</v>
      </c>
    </row>
    <row r="1052" spans="1:6" x14ac:dyDescent="0.2">
      <c r="A1052" s="33">
        <v>4</v>
      </c>
      <c r="B1052" s="33" t="s">
        <v>31</v>
      </c>
      <c r="C1052" s="33">
        <v>320200</v>
      </c>
      <c r="D1052" s="33" t="s">
        <v>3470</v>
      </c>
      <c r="E1052" s="33">
        <v>4</v>
      </c>
      <c r="F1052" s="33">
        <v>0.2</v>
      </c>
    </row>
    <row r="1053" spans="1:6" x14ac:dyDescent="0.2">
      <c r="A1053" s="33">
        <v>4</v>
      </c>
      <c r="B1053" s="33" t="s">
        <v>31</v>
      </c>
      <c r="C1053" s="33">
        <v>320400</v>
      </c>
      <c r="D1053" s="33" t="s">
        <v>3471</v>
      </c>
      <c r="E1053" s="33">
        <v>3</v>
      </c>
      <c r="F1053" s="33">
        <v>0.2</v>
      </c>
    </row>
    <row r="1054" spans="1:6" x14ac:dyDescent="0.2">
      <c r="A1054" s="33">
        <v>4</v>
      </c>
      <c r="B1054" s="33" t="s">
        <v>31</v>
      </c>
      <c r="C1054" s="33">
        <v>336900</v>
      </c>
      <c r="D1054" s="33" t="s">
        <v>3472</v>
      </c>
      <c r="E1054" s="33">
        <v>4</v>
      </c>
      <c r="F1054" s="33">
        <v>0.2</v>
      </c>
    </row>
    <row r="1055" spans="1:6" x14ac:dyDescent="0.2">
      <c r="A1055" s="33">
        <v>4</v>
      </c>
      <c r="B1055" s="33" t="s">
        <v>31</v>
      </c>
      <c r="C1055" s="33">
        <v>338000</v>
      </c>
      <c r="D1055" s="33" t="s">
        <v>3473</v>
      </c>
      <c r="E1055" s="33">
        <v>4</v>
      </c>
      <c r="F1055" s="33">
        <v>0.2</v>
      </c>
    </row>
    <row r="1056" spans="1:6" x14ac:dyDescent="0.2">
      <c r="A1056" s="33">
        <v>4</v>
      </c>
      <c r="B1056" s="33" t="s">
        <v>31</v>
      </c>
      <c r="C1056" s="33">
        <v>338500</v>
      </c>
      <c r="D1056" s="33" t="s">
        <v>264</v>
      </c>
      <c r="E1056" s="33"/>
      <c r="F1056" s="33">
        <v>0.2</v>
      </c>
    </row>
    <row r="1057" spans="1:6" x14ac:dyDescent="0.2">
      <c r="A1057" s="33">
        <v>4</v>
      </c>
      <c r="B1057" s="33" t="s">
        <v>31</v>
      </c>
      <c r="C1057" s="33">
        <v>339400</v>
      </c>
      <c r="D1057" s="33" t="s">
        <v>3474</v>
      </c>
      <c r="E1057" s="33">
        <v>4</v>
      </c>
      <c r="F1057" s="33">
        <v>0.2</v>
      </c>
    </row>
    <row r="1058" spans="1:6" x14ac:dyDescent="0.2">
      <c r="A1058" s="33">
        <v>4</v>
      </c>
      <c r="B1058" s="33" t="s">
        <v>31</v>
      </c>
      <c r="C1058" s="33">
        <v>3399990</v>
      </c>
      <c r="D1058" s="33" t="s">
        <v>3475</v>
      </c>
      <c r="E1058" s="33">
        <v>3</v>
      </c>
      <c r="F1058" s="33">
        <v>0.2</v>
      </c>
    </row>
    <row r="1059" spans="1:6" x14ac:dyDescent="0.2">
      <c r="A1059" s="33">
        <v>4</v>
      </c>
      <c r="B1059" s="33" t="s">
        <v>31</v>
      </c>
      <c r="C1059" s="33">
        <v>339990</v>
      </c>
      <c r="D1059" s="33" t="s">
        <v>3476</v>
      </c>
      <c r="E1059" s="33"/>
      <c r="F1059" s="33">
        <v>0.2</v>
      </c>
    </row>
    <row r="1060" spans="1:6" x14ac:dyDescent="0.2">
      <c r="A1060" s="33">
        <v>4</v>
      </c>
      <c r="B1060" s="33" t="s">
        <v>31</v>
      </c>
      <c r="C1060" s="33">
        <v>341000</v>
      </c>
      <c r="D1060" s="33" t="s">
        <v>3477</v>
      </c>
      <c r="E1060" s="33">
        <v>1</v>
      </c>
      <c r="F1060" s="33">
        <v>0.2</v>
      </c>
    </row>
    <row r="1061" spans="1:6" x14ac:dyDescent="0.2">
      <c r="A1061" s="33">
        <v>4</v>
      </c>
      <c r="B1061" s="33" t="s">
        <v>31</v>
      </c>
      <c r="C1061" s="33">
        <v>341100</v>
      </c>
      <c r="D1061" s="33" t="s">
        <v>3478</v>
      </c>
      <c r="E1061" s="33">
        <v>2</v>
      </c>
      <c r="F1061" s="33">
        <v>0.2</v>
      </c>
    </row>
    <row r="1062" spans="1:6" x14ac:dyDescent="0.2">
      <c r="A1062" s="33">
        <v>4</v>
      </c>
      <c r="B1062" s="33" t="s">
        <v>31</v>
      </c>
      <c r="C1062" s="33">
        <v>341895</v>
      </c>
      <c r="D1062" s="33" t="s">
        <v>3479</v>
      </c>
      <c r="E1062" s="33"/>
      <c r="F1062" s="33">
        <v>0.2</v>
      </c>
    </row>
    <row r="1063" spans="1:6" x14ac:dyDescent="0.2">
      <c r="A1063" s="33">
        <v>4</v>
      </c>
      <c r="B1063" s="33" t="s">
        <v>31</v>
      </c>
      <c r="C1063" s="33">
        <v>342000</v>
      </c>
      <c r="D1063" s="33" t="s">
        <v>3480</v>
      </c>
      <c r="E1063" s="33"/>
      <c r="F1063" s="33">
        <v>0.2</v>
      </c>
    </row>
    <row r="1064" spans="1:6" x14ac:dyDescent="0.2">
      <c r="A1064" s="33">
        <v>4</v>
      </c>
      <c r="B1064" s="33" t="s">
        <v>31</v>
      </c>
      <c r="C1064" s="33">
        <v>362700</v>
      </c>
      <c r="D1064" s="33" t="s">
        <v>3481</v>
      </c>
      <c r="E1064" s="33">
        <v>3</v>
      </c>
      <c r="F1064" s="33">
        <v>0.2</v>
      </c>
    </row>
    <row r="1065" spans="1:6" x14ac:dyDescent="0.2">
      <c r="A1065" s="33">
        <v>4</v>
      </c>
      <c r="B1065" s="33" t="s">
        <v>31</v>
      </c>
      <c r="C1065" s="33">
        <v>378200</v>
      </c>
      <c r="D1065" s="33" t="s">
        <v>3254</v>
      </c>
      <c r="E1065" s="33"/>
      <c r="F1065" s="33">
        <v>0.2</v>
      </c>
    </row>
    <row r="1066" spans="1:6" x14ac:dyDescent="0.2">
      <c r="A1066" s="33">
        <v>4</v>
      </c>
      <c r="B1066" s="33" t="s">
        <v>31</v>
      </c>
      <c r="C1066" s="33">
        <v>378700</v>
      </c>
      <c r="D1066" s="33" t="s">
        <v>3258</v>
      </c>
      <c r="E1066" s="33"/>
      <c r="F1066" s="33">
        <v>0.2</v>
      </c>
    </row>
    <row r="1067" spans="1:6" x14ac:dyDescent="0.2">
      <c r="A1067" s="33">
        <v>4</v>
      </c>
      <c r="B1067" s="33" t="s">
        <v>31</v>
      </c>
      <c r="C1067" s="33">
        <v>382200</v>
      </c>
      <c r="D1067" s="33" t="s">
        <v>3482</v>
      </c>
      <c r="E1067" s="33"/>
      <c r="F1067" s="33">
        <v>0.2</v>
      </c>
    </row>
    <row r="1068" spans="1:6" x14ac:dyDescent="0.2">
      <c r="A1068" s="33">
        <v>4</v>
      </c>
      <c r="B1068" s="33" t="s">
        <v>31</v>
      </c>
      <c r="C1068" s="33">
        <v>399300</v>
      </c>
      <c r="D1068" s="33" t="s">
        <v>3483</v>
      </c>
      <c r="E1068" s="33">
        <v>2</v>
      </c>
      <c r="F1068" s="33">
        <v>0.2</v>
      </c>
    </row>
    <row r="1069" spans="1:6" x14ac:dyDescent="0.2">
      <c r="A1069" s="33">
        <v>4</v>
      </c>
      <c r="B1069" s="33" t="s">
        <v>31</v>
      </c>
      <c r="C1069" s="33">
        <v>402900</v>
      </c>
      <c r="D1069" s="33" t="s">
        <v>3484</v>
      </c>
      <c r="E1069" s="33">
        <v>3</v>
      </c>
      <c r="F1069" s="33">
        <v>0.2</v>
      </c>
    </row>
    <row r="1070" spans="1:6" x14ac:dyDescent="0.2">
      <c r="A1070" s="33">
        <v>4</v>
      </c>
      <c r="B1070" s="33" t="s">
        <v>31</v>
      </c>
      <c r="C1070" s="33">
        <v>403000</v>
      </c>
      <c r="D1070" s="33" t="s">
        <v>3485</v>
      </c>
      <c r="E1070" s="33">
        <v>4</v>
      </c>
      <c r="F1070" s="33">
        <v>0.2</v>
      </c>
    </row>
    <row r="1071" spans="1:6" x14ac:dyDescent="0.2">
      <c r="A1071" s="33">
        <v>4</v>
      </c>
      <c r="B1071" s="33" t="s">
        <v>31</v>
      </c>
      <c r="C1071" s="33">
        <v>403100</v>
      </c>
      <c r="D1071" s="33" t="s">
        <v>3486</v>
      </c>
      <c r="E1071" s="33"/>
      <c r="F1071" s="33">
        <v>0.2</v>
      </c>
    </row>
    <row r="1072" spans="1:6" x14ac:dyDescent="0.2">
      <c r="A1072" s="33">
        <v>4</v>
      </c>
      <c r="B1072" s="33" t="s">
        <v>31</v>
      </c>
      <c r="C1072" s="33">
        <v>403300</v>
      </c>
      <c r="D1072" s="33" t="s">
        <v>3487</v>
      </c>
      <c r="E1072" s="33">
        <v>3</v>
      </c>
      <c r="F1072" s="33">
        <v>0.2</v>
      </c>
    </row>
    <row r="1073" spans="1:6" x14ac:dyDescent="0.2">
      <c r="A1073" s="33">
        <v>4</v>
      </c>
      <c r="B1073" s="33" t="s">
        <v>31</v>
      </c>
      <c r="C1073" s="33">
        <v>403400</v>
      </c>
      <c r="D1073" s="33" t="s">
        <v>3488</v>
      </c>
      <c r="E1073" s="33"/>
      <c r="F1073" s="33">
        <v>0.2</v>
      </c>
    </row>
    <row r="1074" spans="1:6" x14ac:dyDescent="0.2">
      <c r="A1074" s="33">
        <v>4</v>
      </c>
      <c r="B1074" s="33" t="s">
        <v>31</v>
      </c>
      <c r="C1074" s="33">
        <v>405200</v>
      </c>
      <c r="D1074" s="33" t="s">
        <v>3489</v>
      </c>
      <c r="E1074" s="33"/>
      <c r="F1074" s="33">
        <v>0.2</v>
      </c>
    </row>
    <row r="1075" spans="1:6" x14ac:dyDescent="0.2">
      <c r="A1075" s="33">
        <v>4</v>
      </c>
      <c r="B1075" s="33" t="s">
        <v>31</v>
      </c>
      <c r="C1075" s="33">
        <v>423500</v>
      </c>
      <c r="D1075" s="33" t="s">
        <v>3490</v>
      </c>
      <c r="E1075" s="33">
        <v>2</v>
      </c>
      <c r="F1075" s="33">
        <v>0.2</v>
      </c>
    </row>
    <row r="1076" spans="1:6" x14ac:dyDescent="0.2">
      <c r="A1076" s="33">
        <v>4</v>
      </c>
      <c r="B1076" s="33" t="s">
        <v>31</v>
      </c>
      <c r="C1076" s="33">
        <v>432100</v>
      </c>
      <c r="D1076" s="33" t="s">
        <v>3491</v>
      </c>
      <c r="E1076" s="33"/>
      <c r="F1076" s="33">
        <v>0.2</v>
      </c>
    </row>
    <row r="1077" spans="1:6" x14ac:dyDescent="0.2">
      <c r="A1077" s="33">
        <v>4</v>
      </c>
      <c r="B1077" s="33" t="s">
        <v>31</v>
      </c>
      <c r="C1077" s="33">
        <v>432400</v>
      </c>
      <c r="D1077" s="33" t="s">
        <v>3492</v>
      </c>
      <c r="E1077" s="33">
        <v>3</v>
      </c>
      <c r="F1077" s="33">
        <v>0.2</v>
      </c>
    </row>
    <row r="1078" spans="1:6" x14ac:dyDescent="0.2">
      <c r="A1078" s="33">
        <v>4</v>
      </c>
      <c r="B1078" s="33" t="s">
        <v>31</v>
      </c>
      <c r="C1078" s="33">
        <v>433600</v>
      </c>
      <c r="D1078" s="33" t="s">
        <v>370</v>
      </c>
      <c r="E1078" s="33"/>
      <c r="F1078" s="33">
        <v>0.2</v>
      </c>
    </row>
    <row r="1079" spans="1:6" x14ac:dyDescent="0.2">
      <c r="A1079" s="33">
        <v>4</v>
      </c>
      <c r="B1079" s="33" t="s">
        <v>31</v>
      </c>
      <c r="C1079" s="33">
        <v>434090</v>
      </c>
      <c r="D1079" s="33" t="s">
        <v>3493</v>
      </c>
      <c r="E1079" s="33">
        <v>1</v>
      </c>
      <c r="F1079" s="33">
        <v>0.2</v>
      </c>
    </row>
    <row r="1080" spans="1:6" x14ac:dyDescent="0.2">
      <c r="A1080" s="33">
        <v>4</v>
      </c>
      <c r="B1080" s="33" t="s">
        <v>31</v>
      </c>
      <c r="C1080" s="33">
        <v>434150</v>
      </c>
      <c r="D1080" s="33" t="s">
        <v>3494</v>
      </c>
      <c r="E1080" s="33">
        <v>2</v>
      </c>
      <c r="F1080" s="33">
        <v>0.2</v>
      </c>
    </row>
    <row r="1081" spans="1:6" x14ac:dyDescent="0.2">
      <c r="A1081" s="33">
        <v>4</v>
      </c>
      <c r="B1081" s="33" t="s">
        <v>31</v>
      </c>
      <c r="C1081" s="33">
        <v>434200</v>
      </c>
      <c r="D1081" s="33" t="s">
        <v>3495</v>
      </c>
      <c r="E1081" s="33">
        <v>3</v>
      </c>
      <c r="F1081" s="33">
        <v>0.2</v>
      </c>
    </row>
    <row r="1082" spans="1:6" x14ac:dyDescent="0.2">
      <c r="A1082" s="33">
        <v>4</v>
      </c>
      <c r="B1082" s="33" t="s">
        <v>31</v>
      </c>
      <c r="C1082" s="33">
        <v>440500</v>
      </c>
      <c r="D1082" s="33" t="s">
        <v>3279</v>
      </c>
      <c r="E1082" s="33"/>
      <c r="F1082" s="33">
        <v>0.2</v>
      </c>
    </row>
    <row r="1083" spans="1:6" x14ac:dyDescent="0.2">
      <c r="A1083" s="33">
        <v>4</v>
      </c>
      <c r="B1083" s="33" t="s">
        <v>31</v>
      </c>
      <c r="C1083" s="33">
        <v>443300</v>
      </c>
      <c r="D1083" s="33" t="s">
        <v>3283</v>
      </c>
      <c r="E1083" s="33">
        <v>4</v>
      </c>
      <c r="F1083" s="33">
        <v>0.2</v>
      </c>
    </row>
    <row r="1084" spans="1:6" x14ac:dyDescent="0.2">
      <c r="A1084" s="33">
        <v>4</v>
      </c>
      <c r="B1084" s="33" t="s">
        <v>31</v>
      </c>
      <c r="C1084" s="33">
        <v>455700</v>
      </c>
      <c r="D1084" s="33" t="s">
        <v>3496</v>
      </c>
      <c r="E1084" s="33">
        <v>4</v>
      </c>
      <c r="F1084" s="33">
        <v>0.2</v>
      </c>
    </row>
    <row r="1085" spans="1:6" x14ac:dyDescent="0.2">
      <c r="A1085" s="33">
        <v>4</v>
      </c>
      <c r="B1085" s="33" t="s">
        <v>45</v>
      </c>
      <c r="C1085" s="33">
        <v>26331</v>
      </c>
      <c r="D1085" s="33" t="s">
        <v>3497</v>
      </c>
      <c r="E1085" s="33">
        <v>4</v>
      </c>
      <c r="F1085" s="33">
        <v>0.2</v>
      </c>
    </row>
    <row r="1086" spans="1:6" x14ac:dyDescent="0.2">
      <c r="A1086" s="33">
        <v>4</v>
      </c>
      <c r="B1086" s="33" t="s">
        <v>45</v>
      </c>
      <c r="C1086" s="33">
        <v>26350</v>
      </c>
      <c r="D1086" s="33" t="s">
        <v>3498</v>
      </c>
      <c r="E1086" s="33"/>
      <c r="F1086" s="33">
        <v>0.2</v>
      </c>
    </row>
    <row r="1087" spans="1:6" x14ac:dyDescent="0.2">
      <c r="A1087" s="33">
        <v>4</v>
      </c>
      <c r="B1087" s="33" t="s">
        <v>45</v>
      </c>
      <c r="C1087" s="33">
        <v>26465</v>
      </c>
      <c r="D1087" s="33" t="s">
        <v>3499</v>
      </c>
      <c r="E1087" s="33">
        <v>1</v>
      </c>
      <c r="F1087" s="33">
        <v>0.2</v>
      </c>
    </row>
    <row r="1088" spans="1:6" x14ac:dyDescent="0.2">
      <c r="A1088" s="33">
        <v>4</v>
      </c>
      <c r="B1088" s="33" t="s">
        <v>45</v>
      </c>
      <c r="C1088" s="33">
        <v>26466</v>
      </c>
      <c r="D1088" s="33" t="s">
        <v>3500</v>
      </c>
      <c r="E1088" s="33"/>
      <c r="F1088" s="33">
        <v>0.2</v>
      </c>
    </row>
    <row r="1089" spans="1:6" x14ac:dyDescent="0.2">
      <c r="A1089" s="33">
        <v>4</v>
      </c>
      <c r="B1089" s="33" t="s">
        <v>45</v>
      </c>
      <c r="C1089" s="33">
        <v>26500</v>
      </c>
      <c r="D1089" s="33" t="s">
        <v>3501</v>
      </c>
      <c r="E1089" s="33">
        <v>1</v>
      </c>
      <c r="F1089" s="33">
        <v>0.2</v>
      </c>
    </row>
    <row r="1090" spans="1:6" x14ac:dyDescent="0.2">
      <c r="A1090" s="33">
        <v>4</v>
      </c>
      <c r="B1090" s="33" t="s">
        <v>45</v>
      </c>
      <c r="C1090" s="33">
        <v>26616</v>
      </c>
      <c r="D1090" s="33" t="s">
        <v>3502</v>
      </c>
      <c r="E1090" s="33">
        <v>2</v>
      </c>
      <c r="F1090" s="33">
        <v>0.2</v>
      </c>
    </row>
    <row r="1091" spans="1:6" x14ac:dyDescent="0.2">
      <c r="A1091" s="33">
        <v>4</v>
      </c>
      <c r="B1091" s="33" t="s">
        <v>45</v>
      </c>
      <c r="C1091" s="33">
        <v>26619</v>
      </c>
      <c r="D1091" s="33" t="s">
        <v>3503</v>
      </c>
      <c r="E1091" s="33">
        <v>4</v>
      </c>
      <c r="F1091" s="33">
        <v>0.2</v>
      </c>
    </row>
    <row r="1092" spans="1:6" x14ac:dyDescent="0.2">
      <c r="A1092" s="33">
        <v>4</v>
      </c>
      <c r="B1092" s="33" t="s">
        <v>45</v>
      </c>
      <c r="C1092" s="33">
        <v>26620</v>
      </c>
      <c r="D1092" s="33" t="s">
        <v>3504</v>
      </c>
      <c r="E1092" s="33">
        <v>4</v>
      </c>
      <c r="F1092" s="33">
        <v>0.2</v>
      </c>
    </row>
    <row r="1093" spans="1:6" x14ac:dyDescent="0.2">
      <c r="A1093" s="33">
        <v>4</v>
      </c>
      <c r="B1093" s="33" t="s">
        <v>45</v>
      </c>
      <c r="C1093" s="33">
        <v>26622</v>
      </c>
      <c r="D1093" s="33" t="s">
        <v>3505</v>
      </c>
      <c r="E1093" s="33">
        <v>3</v>
      </c>
      <c r="F1093" s="33">
        <v>0.2</v>
      </c>
    </row>
    <row r="1094" spans="1:6" x14ac:dyDescent="0.2">
      <c r="A1094" s="33">
        <v>4</v>
      </c>
      <c r="B1094" s="33" t="s">
        <v>45</v>
      </c>
      <c r="C1094" s="33">
        <v>26623</v>
      </c>
      <c r="D1094" s="33" t="s">
        <v>3506</v>
      </c>
      <c r="E1094" s="33">
        <v>3</v>
      </c>
      <c r="F1094" s="33">
        <v>0.2</v>
      </c>
    </row>
    <row r="1095" spans="1:6" x14ac:dyDescent="0.2">
      <c r="A1095" s="33">
        <v>4</v>
      </c>
      <c r="B1095" s="33" t="s">
        <v>45</v>
      </c>
      <c r="C1095" s="33">
        <v>26624</v>
      </c>
      <c r="D1095" s="33" t="s">
        <v>3507</v>
      </c>
      <c r="E1095" s="33">
        <v>2</v>
      </c>
      <c r="F1095" s="33">
        <v>0.2</v>
      </c>
    </row>
    <row r="1096" spans="1:6" x14ac:dyDescent="0.2">
      <c r="A1096" s="33">
        <v>4</v>
      </c>
      <c r="B1096" s="33" t="s">
        <v>45</v>
      </c>
      <c r="C1096" s="33">
        <v>26625</v>
      </c>
      <c r="D1096" s="33" t="s">
        <v>3508</v>
      </c>
      <c r="E1096" s="33">
        <v>2</v>
      </c>
      <c r="F1096" s="33">
        <v>0.2</v>
      </c>
    </row>
    <row r="1097" spans="1:6" x14ac:dyDescent="0.2">
      <c r="A1097" s="33">
        <v>4</v>
      </c>
      <c r="B1097" s="33" t="s">
        <v>45</v>
      </c>
      <c r="C1097" s="33">
        <v>26390</v>
      </c>
      <c r="D1097" s="33" t="s">
        <v>3509</v>
      </c>
      <c r="E1097" s="33">
        <v>2</v>
      </c>
      <c r="F1097" s="33">
        <v>1</v>
      </c>
    </row>
    <row r="1098" spans="1:6" x14ac:dyDescent="0.2">
      <c r="A1098" s="33">
        <v>4</v>
      </c>
      <c r="B1098" s="33" t="s">
        <v>45</v>
      </c>
      <c r="C1098" s="33">
        <v>26422</v>
      </c>
      <c r="D1098" s="33" t="s">
        <v>3510</v>
      </c>
      <c r="E1098" s="33">
        <v>4</v>
      </c>
      <c r="F1098" s="33">
        <v>0.2</v>
      </c>
    </row>
    <row r="1099" spans="1:6" x14ac:dyDescent="0.2">
      <c r="A1099" s="33">
        <v>4</v>
      </c>
      <c r="B1099" s="33" t="s">
        <v>45</v>
      </c>
      <c r="C1099" s="33">
        <v>26403</v>
      </c>
      <c r="D1099" s="33" t="s">
        <v>3511</v>
      </c>
      <c r="E1099" s="33">
        <v>2</v>
      </c>
      <c r="F1099" s="33">
        <v>1</v>
      </c>
    </row>
    <row r="1100" spans="1:6" x14ac:dyDescent="0.2">
      <c r="A1100" s="33">
        <v>4</v>
      </c>
      <c r="B1100" s="33" t="s">
        <v>45</v>
      </c>
      <c r="C1100" s="33">
        <v>26416</v>
      </c>
      <c r="D1100" s="33" t="s">
        <v>3512</v>
      </c>
      <c r="E1100" s="33">
        <v>3</v>
      </c>
      <c r="F1100" s="33">
        <v>0.2</v>
      </c>
    </row>
    <row r="1101" spans="1:6" x14ac:dyDescent="0.2">
      <c r="A1101" s="33">
        <v>4</v>
      </c>
      <c r="B1101" s="33" t="s">
        <v>45</v>
      </c>
      <c r="C1101" s="33">
        <v>26407</v>
      </c>
      <c r="D1101" s="33" t="s">
        <v>3513</v>
      </c>
      <c r="E1101" s="33">
        <v>3</v>
      </c>
      <c r="F1101" s="33">
        <v>0.2</v>
      </c>
    </row>
    <row r="1102" spans="1:6" x14ac:dyDescent="0.2">
      <c r="A1102" s="33">
        <v>4</v>
      </c>
      <c r="B1102" s="33" t="s">
        <v>45</v>
      </c>
      <c r="C1102" s="33">
        <v>26409</v>
      </c>
      <c r="D1102" s="33" t="s">
        <v>3514</v>
      </c>
      <c r="E1102" s="33">
        <v>3</v>
      </c>
      <c r="F1102" s="33">
        <v>0.2</v>
      </c>
    </row>
    <row r="1103" spans="1:6" x14ac:dyDescent="0.2">
      <c r="A1103" s="33">
        <v>4</v>
      </c>
      <c r="B1103" s="33" t="s">
        <v>45</v>
      </c>
      <c r="C1103" s="33">
        <v>26670</v>
      </c>
      <c r="D1103" s="33" t="s">
        <v>3515</v>
      </c>
      <c r="E1103" s="33">
        <v>2</v>
      </c>
      <c r="F1103" s="33">
        <v>0.2</v>
      </c>
    </row>
    <row r="1104" spans="1:6" x14ac:dyDescent="0.2">
      <c r="A1104" s="33">
        <v>4</v>
      </c>
      <c r="B1104" s="33" t="s">
        <v>45</v>
      </c>
      <c r="C1104" s="33">
        <v>26360</v>
      </c>
      <c r="D1104" s="33" t="s">
        <v>3516</v>
      </c>
      <c r="E1104" s="33">
        <v>2</v>
      </c>
      <c r="F1104" s="33">
        <v>0.2</v>
      </c>
    </row>
    <row r="1105" spans="1:6" x14ac:dyDescent="0.2">
      <c r="A1105" s="33">
        <v>4</v>
      </c>
      <c r="B1105" s="33" t="s">
        <v>45</v>
      </c>
      <c r="C1105" s="33">
        <v>26674</v>
      </c>
      <c r="D1105" s="33" t="s">
        <v>3517</v>
      </c>
      <c r="E1105" s="33">
        <v>2</v>
      </c>
      <c r="F1105" s="33">
        <v>0.2</v>
      </c>
    </row>
    <row r="1106" spans="1:6" x14ac:dyDescent="0.2">
      <c r="A1106" s="33">
        <v>4</v>
      </c>
      <c r="B1106" s="33" t="s">
        <v>45</v>
      </c>
      <c r="C1106" s="33">
        <v>26361</v>
      </c>
      <c r="D1106" s="33" t="s">
        <v>3518</v>
      </c>
      <c r="E1106" s="33"/>
      <c r="F1106" s="33">
        <v>0.2</v>
      </c>
    </row>
    <row r="1107" spans="1:6" x14ac:dyDescent="0.2">
      <c r="A1107" s="33">
        <v>4</v>
      </c>
      <c r="B1107" s="33" t="s">
        <v>45</v>
      </c>
      <c r="C1107" s="33">
        <v>26366</v>
      </c>
      <c r="D1107" s="33" t="s">
        <v>3519</v>
      </c>
      <c r="E1107" s="33">
        <v>3</v>
      </c>
      <c r="F1107" s="33">
        <v>0.2</v>
      </c>
    </row>
    <row r="1108" spans="1:6" x14ac:dyDescent="0.2">
      <c r="A1108" s="33">
        <v>4</v>
      </c>
      <c r="B1108" s="33" t="s">
        <v>45</v>
      </c>
      <c r="C1108" s="33">
        <v>26554</v>
      </c>
      <c r="D1108" s="33" t="s">
        <v>3520</v>
      </c>
      <c r="E1108" s="33">
        <v>3</v>
      </c>
      <c r="F1108" s="33">
        <v>0.2</v>
      </c>
    </row>
    <row r="1109" spans="1:6" x14ac:dyDescent="0.2">
      <c r="A1109" s="33">
        <v>4</v>
      </c>
      <c r="B1109" s="33" t="s">
        <v>45</v>
      </c>
      <c r="C1109" s="33">
        <v>26566</v>
      </c>
      <c r="D1109" s="33" t="s">
        <v>3521</v>
      </c>
      <c r="E1109" s="33">
        <v>2</v>
      </c>
      <c r="F1109" s="33">
        <v>0.2</v>
      </c>
    </row>
    <row r="1110" spans="1:6" x14ac:dyDescent="0.2">
      <c r="A1110" s="33">
        <v>4</v>
      </c>
      <c r="B1110" s="33" t="s">
        <v>45</v>
      </c>
      <c r="C1110" s="33">
        <v>26665</v>
      </c>
      <c r="D1110" s="33" t="s">
        <v>3522</v>
      </c>
      <c r="E1110" s="33">
        <v>4</v>
      </c>
      <c r="F1110" s="33">
        <v>0.2</v>
      </c>
    </row>
    <row r="1111" spans="1:6" x14ac:dyDescent="0.2">
      <c r="A1111" s="33">
        <v>4</v>
      </c>
      <c r="B1111" s="33" t="s">
        <v>45</v>
      </c>
      <c r="C1111" s="33">
        <v>26632</v>
      </c>
      <c r="D1111" s="33" t="s">
        <v>3523</v>
      </c>
      <c r="E1111" s="33">
        <v>3</v>
      </c>
      <c r="F1111" s="33">
        <v>0.2</v>
      </c>
    </row>
    <row r="1112" spans="1:6" x14ac:dyDescent="0.2">
      <c r="A1112" s="33">
        <v>4</v>
      </c>
      <c r="B1112" s="33" t="s">
        <v>45</v>
      </c>
      <c r="C1112" s="33">
        <v>26428</v>
      </c>
      <c r="D1112" s="33" t="s">
        <v>3524</v>
      </c>
      <c r="E1112" s="33"/>
      <c r="F1112" s="33">
        <v>0.2</v>
      </c>
    </row>
    <row r="1113" spans="1:6" x14ac:dyDescent="0.2">
      <c r="A1113" s="33">
        <v>4</v>
      </c>
      <c r="B1113" s="33" t="s">
        <v>45</v>
      </c>
      <c r="C1113" s="33">
        <v>26374</v>
      </c>
      <c r="D1113" s="33" t="s">
        <v>3525</v>
      </c>
      <c r="E1113" s="33"/>
      <c r="F1113" s="33">
        <v>0.2</v>
      </c>
    </row>
    <row r="1114" spans="1:6" x14ac:dyDescent="0.2">
      <c r="A1114" s="33">
        <v>4</v>
      </c>
      <c r="B1114" s="33" t="s">
        <v>45</v>
      </c>
      <c r="C1114" s="33">
        <v>26586</v>
      </c>
      <c r="D1114" s="33" t="s">
        <v>3526</v>
      </c>
      <c r="E1114" s="33">
        <v>2</v>
      </c>
      <c r="F1114" s="33">
        <v>1</v>
      </c>
    </row>
    <row r="1115" spans="1:6" x14ac:dyDescent="0.2">
      <c r="A1115" s="33">
        <v>4</v>
      </c>
      <c r="B1115" s="33" t="s">
        <v>45</v>
      </c>
      <c r="C1115" s="33">
        <v>26447</v>
      </c>
      <c r="D1115" s="33" t="s">
        <v>3527</v>
      </c>
      <c r="E1115" s="33">
        <v>3</v>
      </c>
      <c r="F1115" s="33">
        <v>1</v>
      </c>
    </row>
    <row r="1116" spans="1:6" x14ac:dyDescent="0.2">
      <c r="A1116" s="33">
        <v>4</v>
      </c>
      <c r="B1116" s="33" t="s">
        <v>45</v>
      </c>
      <c r="C1116" s="33">
        <v>26653</v>
      </c>
      <c r="D1116" s="33" t="s">
        <v>3528</v>
      </c>
      <c r="E1116" s="33">
        <v>2</v>
      </c>
      <c r="F1116" s="33">
        <v>1</v>
      </c>
    </row>
    <row r="1117" spans="1:6" x14ac:dyDescent="0.2">
      <c r="A1117" s="33">
        <v>4</v>
      </c>
      <c r="B1117" s="33" t="s">
        <v>45</v>
      </c>
      <c r="C1117" s="33">
        <v>26383</v>
      </c>
      <c r="D1117" s="33" t="s">
        <v>3529</v>
      </c>
      <c r="E1117" s="33">
        <v>2</v>
      </c>
      <c r="F1117" s="33">
        <v>1</v>
      </c>
    </row>
    <row r="1118" spans="1:6" x14ac:dyDescent="0.2">
      <c r="A1118" s="33">
        <v>5</v>
      </c>
      <c r="B1118" s="33" t="s">
        <v>48</v>
      </c>
      <c r="C1118" s="33">
        <v>70110</v>
      </c>
      <c r="D1118" s="33" t="s">
        <v>2757</v>
      </c>
      <c r="E1118" s="33">
        <v>3</v>
      </c>
      <c r="F1118" s="33">
        <v>1</v>
      </c>
    </row>
    <row r="1119" spans="1:6" x14ac:dyDescent="0.2">
      <c r="A1119" s="33">
        <v>5</v>
      </c>
      <c r="B1119" s="33" t="s">
        <v>48</v>
      </c>
      <c r="C1119" s="33">
        <v>70113</v>
      </c>
      <c r="D1119" s="33" t="s">
        <v>295</v>
      </c>
      <c r="E1119" s="33">
        <v>4</v>
      </c>
      <c r="F1119" s="33">
        <v>0.2</v>
      </c>
    </row>
    <row r="1120" spans="1:6" x14ac:dyDescent="0.2">
      <c r="A1120" s="33">
        <v>5</v>
      </c>
      <c r="B1120" s="33" t="s">
        <v>48</v>
      </c>
      <c r="C1120" s="33">
        <v>70120</v>
      </c>
      <c r="D1120" s="33" t="s">
        <v>3530</v>
      </c>
      <c r="E1120" s="33">
        <v>3</v>
      </c>
      <c r="F1120" s="33">
        <v>1</v>
      </c>
    </row>
    <row r="1121" spans="1:6" x14ac:dyDescent="0.2">
      <c r="A1121" s="33">
        <v>5</v>
      </c>
      <c r="B1121" s="33" t="s">
        <v>48</v>
      </c>
      <c r="C1121" s="33">
        <v>70119</v>
      </c>
      <c r="D1121" s="33" t="s">
        <v>314</v>
      </c>
      <c r="E1121" s="33">
        <v>3</v>
      </c>
      <c r="F1121" s="33">
        <v>1</v>
      </c>
    </row>
    <row r="1122" spans="1:6" x14ac:dyDescent="0.2">
      <c r="A1122" s="33">
        <v>5</v>
      </c>
      <c r="B1122" s="33" t="s">
        <v>48</v>
      </c>
      <c r="C1122" s="33">
        <v>70107</v>
      </c>
      <c r="D1122" s="33" t="s">
        <v>3531</v>
      </c>
      <c r="E1122" s="33">
        <v>4</v>
      </c>
      <c r="F1122" s="33">
        <v>1</v>
      </c>
    </row>
    <row r="1123" spans="1:6" x14ac:dyDescent="0.2">
      <c r="A1123" s="33">
        <v>5</v>
      </c>
      <c r="B1123" s="33" t="s">
        <v>48</v>
      </c>
      <c r="C1123" s="33">
        <v>70108</v>
      </c>
      <c r="D1123" s="33" t="s">
        <v>397</v>
      </c>
      <c r="E1123" s="33">
        <v>3</v>
      </c>
      <c r="F1123" s="33">
        <v>1</v>
      </c>
    </row>
    <row r="1124" spans="1:6" x14ac:dyDescent="0.2">
      <c r="A1124" s="33">
        <v>5</v>
      </c>
      <c r="B1124" s="33" t="s">
        <v>48</v>
      </c>
      <c r="C1124" s="33">
        <v>70122</v>
      </c>
      <c r="D1124" s="33" t="s">
        <v>342</v>
      </c>
      <c r="E1124" s="33">
        <v>3</v>
      </c>
      <c r="F1124" s="33">
        <v>1</v>
      </c>
    </row>
    <row r="1125" spans="1:6" x14ac:dyDescent="0.2">
      <c r="A1125" s="33">
        <v>5</v>
      </c>
      <c r="B1125" s="33" t="s">
        <v>48</v>
      </c>
      <c r="C1125" s="33">
        <v>70124</v>
      </c>
      <c r="D1125" s="33" t="s">
        <v>47</v>
      </c>
      <c r="E1125" s="33">
        <v>4</v>
      </c>
      <c r="F1125" s="33">
        <v>1</v>
      </c>
    </row>
    <row r="1126" spans="1:6" x14ac:dyDescent="0.2">
      <c r="A1126" s="33">
        <v>5</v>
      </c>
      <c r="B1126" s="33" t="s">
        <v>48</v>
      </c>
      <c r="C1126" s="33">
        <v>70105</v>
      </c>
      <c r="D1126" s="33" t="s">
        <v>359</v>
      </c>
      <c r="E1126" s="33">
        <v>3</v>
      </c>
      <c r="F1126" s="33">
        <v>1</v>
      </c>
    </row>
    <row r="1127" spans="1:6" x14ac:dyDescent="0.2">
      <c r="A1127" s="33">
        <v>5</v>
      </c>
      <c r="B1127" s="33" t="s">
        <v>48</v>
      </c>
      <c r="C1127" s="33">
        <v>70106</v>
      </c>
      <c r="D1127" s="33" t="s">
        <v>365</v>
      </c>
      <c r="E1127" s="33">
        <v>3</v>
      </c>
      <c r="F1127" s="33">
        <v>1</v>
      </c>
    </row>
    <row r="1128" spans="1:6" x14ac:dyDescent="0.2">
      <c r="A1128" s="33">
        <v>5</v>
      </c>
      <c r="B1128" s="33" t="s">
        <v>65</v>
      </c>
      <c r="C1128" s="33">
        <v>50</v>
      </c>
      <c r="D1128" s="33" t="s">
        <v>355</v>
      </c>
      <c r="E1128" s="33">
        <v>2</v>
      </c>
      <c r="F1128" s="33">
        <v>0.2</v>
      </c>
    </row>
    <row r="1129" spans="1:6" x14ac:dyDescent="0.2">
      <c r="A1129" s="33">
        <v>5</v>
      </c>
      <c r="B1129" s="33" t="s">
        <v>23</v>
      </c>
      <c r="C1129" s="33">
        <v>69</v>
      </c>
      <c r="D1129" s="33" t="s">
        <v>2640</v>
      </c>
      <c r="E1129" s="33">
        <v>4</v>
      </c>
      <c r="F1129" s="33">
        <v>0.2</v>
      </c>
    </row>
    <row r="1130" spans="1:6" x14ac:dyDescent="0.2">
      <c r="A1130" s="33">
        <v>5</v>
      </c>
      <c r="B1130" s="33" t="s">
        <v>23</v>
      </c>
      <c r="C1130" s="33">
        <v>2692</v>
      </c>
      <c r="D1130" s="33" t="s">
        <v>291</v>
      </c>
      <c r="E1130" s="33">
        <v>4</v>
      </c>
      <c r="F1130" s="33">
        <v>1</v>
      </c>
    </row>
    <row r="1131" spans="1:6" x14ac:dyDescent="0.2">
      <c r="A1131" s="33">
        <v>5</v>
      </c>
      <c r="B1131" s="33" t="s">
        <v>23</v>
      </c>
      <c r="C1131" s="33">
        <v>1886</v>
      </c>
      <c r="D1131" s="33" t="s">
        <v>3532</v>
      </c>
      <c r="E1131" s="33">
        <v>4</v>
      </c>
      <c r="F1131" s="33">
        <v>0.2</v>
      </c>
    </row>
    <row r="1132" spans="1:6" x14ac:dyDescent="0.2">
      <c r="A1132" s="33">
        <v>5</v>
      </c>
      <c r="B1132" s="33" t="s">
        <v>23</v>
      </c>
      <c r="C1132" s="33">
        <v>1316</v>
      </c>
      <c r="D1132" s="33" t="s">
        <v>159</v>
      </c>
      <c r="E1132" s="33">
        <v>2</v>
      </c>
      <c r="F1132" s="33">
        <v>1</v>
      </c>
    </row>
    <row r="1133" spans="1:6" x14ac:dyDescent="0.2">
      <c r="A1133" s="33">
        <v>5</v>
      </c>
      <c r="B1133" s="33" t="s">
        <v>23</v>
      </c>
      <c r="C1133" s="33">
        <v>507</v>
      </c>
      <c r="D1133" s="33" t="s">
        <v>3168</v>
      </c>
      <c r="E1133" s="33">
        <v>4</v>
      </c>
      <c r="F1133" s="33">
        <v>0.2</v>
      </c>
    </row>
    <row r="1134" spans="1:6" x14ac:dyDescent="0.2">
      <c r="A1134" s="33">
        <v>5</v>
      </c>
      <c r="B1134" s="33" t="s">
        <v>23</v>
      </c>
      <c r="C1134" s="33">
        <v>1811</v>
      </c>
      <c r="D1134" s="33" t="s">
        <v>3533</v>
      </c>
      <c r="E1134" s="33">
        <v>2</v>
      </c>
      <c r="F1134" s="33">
        <v>1</v>
      </c>
    </row>
    <row r="1135" spans="1:6" x14ac:dyDescent="0.2">
      <c r="A1135" s="33">
        <v>5</v>
      </c>
      <c r="B1135" s="33" t="s">
        <v>23</v>
      </c>
      <c r="C1135" s="33">
        <v>10</v>
      </c>
      <c r="D1135" s="33" t="s">
        <v>572</v>
      </c>
      <c r="E1135" s="33">
        <v>3</v>
      </c>
      <c r="F1135" s="33">
        <v>0.2</v>
      </c>
    </row>
    <row r="1136" spans="1:6" x14ac:dyDescent="0.2">
      <c r="A1136" s="33">
        <v>5</v>
      </c>
      <c r="B1136" s="33" t="s">
        <v>23</v>
      </c>
      <c r="C1136" s="33">
        <v>1819</v>
      </c>
      <c r="D1136" s="33" t="s">
        <v>3169</v>
      </c>
      <c r="E1136" s="33">
        <v>2</v>
      </c>
      <c r="F1136" s="33">
        <v>0.2</v>
      </c>
    </row>
    <row r="1137" spans="1:6" x14ac:dyDescent="0.2">
      <c r="A1137" s="33">
        <v>5</v>
      </c>
      <c r="B1137" s="33" t="s">
        <v>23</v>
      </c>
      <c r="C1137" s="33">
        <v>1825</v>
      </c>
      <c r="D1137" s="33" t="s">
        <v>3170</v>
      </c>
      <c r="E1137" s="33">
        <v>4</v>
      </c>
      <c r="F1137" s="33">
        <v>0.2</v>
      </c>
    </row>
    <row r="1138" spans="1:6" x14ac:dyDescent="0.2">
      <c r="A1138" s="33">
        <v>5</v>
      </c>
      <c r="B1138" s="33" t="s">
        <v>23</v>
      </c>
      <c r="C1138" s="33">
        <v>1827</v>
      </c>
      <c r="D1138" s="33" t="s">
        <v>191</v>
      </c>
      <c r="E1138" s="33">
        <v>4</v>
      </c>
      <c r="F1138" s="33">
        <v>0.2</v>
      </c>
    </row>
    <row r="1139" spans="1:6" x14ac:dyDescent="0.2">
      <c r="A1139" s="33">
        <v>5</v>
      </c>
      <c r="B1139" s="33" t="s">
        <v>23</v>
      </c>
      <c r="C1139" s="33">
        <v>1944</v>
      </c>
      <c r="D1139" s="33" t="s">
        <v>3171</v>
      </c>
      <c r="E1139" s="33"/>
      <c r="F1139" s="33">
        <v>0.2</v>
      </c>
    </row>
    <row r="1140" spans="1:6" x14ac:dyDescent="0.2">
      <c r="A1140" s="33">
        <v>5</v>
      </c>
      <c r="B1140" s="33" t="s">
        <v>23</v>
      </c>
      <c r="C1140" s="33">
        <v>2014</v>
      </c>
      <c r="D1140" s="33" t="s">
        <v>3172</v>
      </c>
      <c r="E1140" s="33"/>
      <c r="F1140" s="33">
        <v>0.2</v>
      </c>
    </row>
    <row r="1141" spans="1:6" x14ac:dyDescent="0.2">
      <c r="A1141" s="33">
        <v>5</v>
      </c>
      <c r="B1141" s="33" t="s">
        <v>23</v>
      </c>
      <c r="C1141" s="33">
        <v>399</v>
      </c>
      <c r="D1141" s="33" t="s">
        <v>3173</v>
      </c>
      <c r="E1141" s="33">
        <v>4</v>
      </c>
      <c r="F1141" s="33">
        <v>0.2</v>
      </c>
    </row>
    <row r="1142" spans="1:6" x14ac:dyDescent="0.2">
      <c r="A1142" s="33">
        <v>5</v>
      </c>
      <c r="B1142" s="33" t="s">
        <v>23</v>
      </c>
      <c r="C1142" s="33">
        <v>409</v>
      </c>
      <c r="D1142" s="33" t="s">
        <v>3174</v>
      </c>
      <c r="E1142" s="33">
        <v>2</v>
      </c>
      <c r="F1142" s="33">
        <v>1</v>
      </c>
    </row>
    <row r="1143" spans="1:6" x14ac:dyDescent="0.2">
      <c r="A1143" s="33">
        <v>5</v>
      </c>
      <c r="B1143" s="33" t="s">
        <v>23</v>
      </c>
      <c r="C1143" s="33">
        <v>410</v>
      </c>
      <c r="D1143" s="33" t="s">
        <v>3175</v>
      </c>
      <c r="E1143" s="33">
        <v>2</v>
      </c>
      <c r="F1143" s="33">
        <v>1</v>
      </c>
    </row>
    <row r="1144" spans="1:6" x14ac:dyDescent="0.2">
      <c r="A1144" s="33">
        <v>5</v>
      </c>
      <c r="B1144" s="33" t="s">
        <v>23</v>
      </c>
      <c r="C1144" s="33">
        <v>417</v>
      </c>
      <c r="D1144" s="33" t="s">
        <v>349</v>
      </c>
      <c r="E1144" s="33">
        <v>4</v>
      </c>
      <c r="F1144" s="33">
        <v>0.2</v>
      </c>
    </row>
    <row r="1145" spans="1:6" x14ac:dyDescent="0.2">
      <c r="A1145" s="33">
        <v>5</v>
      </c>
      <c r="B1145" s="33" t="s">
        <v>23</v>
      </c>
      <c r="C1145" s="33">
        <v>420</v>
      </c>
      <c r="D1145" s="33" t="s">
        <v>3176</v>
      </c>
      <c r="E1145" s="33">
        <v>3</v>
      </c>
      <c r="F1145" s="33">
        <v>1</v>
      </c>
    </row>
    <row r="1146" spans="1:6" x14ac:dyDescent="0.2">
      <c r="A1146" s="33">
        <v>5</v>
      </c>
      <c r="B1146" s="33" t="s">
        <v>23</v>
      </c>
      <c r="C1146" s="33">
        <v>427</v>
      </c>
      <c r="D1146" s="33" t="s">
        <v>1817</v>
      </c>
      <c r="E1146" s="33">
        <v>4</v>
      </c>
      <c r="F1146" s="33">
        <v>0.2</v>
      </c>
    </row>
    <row r="1147" spans="1:6" x14ac:dyDescent="0.2">
      <c r="A1147" s="33">
        <v>5</v>
      </c>
      <c r="B1147" s="33" t="s">
        <v>23</v>
      </c>
      <c r="C1147" s="33">
        <v>429</v>
      </c>
      <c r="D1147" s="33" t="s">
        <v>351</v>
      </c>
      <c r="E1147" s="33">
        <v>4</v>
      </c>
      <c r="F1147" s="33">
        <v>0.2</v>
      </c>
    </row>
    <row r="1148" spans="1:6" x14ac:dyDescent="0.2">
      <c r="A1148" s="33">
        <v>5</v>
      </c>
      <c r="B1148" s="33" t="s">
        <v>23</v>
      </c>
      <c r="C1148" s="33">
        <v>2471</v>
      </c>
      <c r="D1148" s="33" t="s">
        <v>3534</v>
      </c>
      <c r="E1148" s="33">
        <v>4</v>
      </c>
      <c r="F1148" s="33">
        <v>1</v>
      </c>
    </row>
    <row r="1149" spans="1:6" x14ac:dyDescent="0.2">
      <c r="A1149" s="33">
        <v>5</v>
      </c>
      <c r="B1149" s="33" t="s">
        <v>277</v>
      </c>
      <c r="C1149" s="33">
        <v>18613</v>
      </c>
      <c r="D1149" s="33" t="s">
        <v>276</v>
      </c>
      <c r="E1149" s="33">
        <v>2</v>
      </c>
      <c r="F1149" s="33">
        <v>1</v>
      </c>
    </row>
    <row r="1150" spans="1:6" x14ac:dyDescent="0.2">
      <c r="A1150" s="33">
        <v>5</v>
      </c>
      <c r="B1150" s="33" t="s">
        <v>277</v>
      </c>
      <c r="C1150" s="33">
        <v>18221</v>
      </c>
      <c r="D1150" s="33" t="s">
        <v>289</v>
      </c>
      <c r="E1150" s="33"/>
      <c r="F1150" s="33">
        <v>0.2</v>
      </c>
    </row>
    <row r="1151" spans="1:6" x14ac:dyDescent="0.2">
      <c r="A1151" s="33">
        <v>5</v>
      </c>
      <c r="B1151" s="33" t="s">
        <v>277</v>
      </c>
      <c r="C1151" s="33">
        <v>18314</v>
      </c>
      <c r="D1151" s="33" t="s">
        <v>306</v>
      </c>
      <c r="E1151" s="33">
        <v>3</v>
      </c>
      <c r="F1151" s="33">
        <v>0.2</v>
      </c>
    </row>
    <row r="1152" spans="1:6" x14ac:dyDescent="0.2">
      <c r="A1152" s="33">
        <v>5</v>
      </c>
      <c r="B1152" s="33" t="s">
        <v>277</v>
      </c>
      <c r="C1152" s="33">
        <v>18093</v>
      </c>
      <c r="D1152" s="33" t="s">
        <v>309</v>
      </c>
      <c r="E1152" s="33">
        <v>4</v>
      </c>
      <c r="F1152" s="33">
        <v>0.2</v>
      </c>
    </row>
    <row r="1153" spans="1:6" x14ac:dyDescent="0.2">
      <c r="A1153" s="33">
        <v>5</v>
      </c>
      <c r="B1153" s="33" t="s">
        <v>277</v>
      </c>
      <c r="C1153" s="33">
        <v>18082</v>
      </c>
      <c r="D1153" s="33" t="s">
        <v>311</v>
      </c>
      <c r="E1153" s="33">
        <v>3</v>
      </c>
      <c r="F1153" s="33">
        <v>0.2</v>
      </c>
    </row>
    <row r="1154" spans="1:6" x14ac:dyDescent="0.2">
      <c r="A1154" s="33">
        <v>5</v>
      </c>
      <c r="B1154" s="33" t="s">
        <v>1948</v>
      </c>
      <c r="C1154" s="33">
        <v>17092</v>
      </c>
      <c r="D1154" s="33" t="s">
        <v>3535</v>
      </c>
      <c r="E1154" s="33">
        <v>1</v>
      </c>
      <c r="F1154" s="33">
        <v>1</v>
      </c>
    </row>
    <row r="1155" spans="1:6" x14ac:dyDescent="0.2">
      <c r="A1155" s="33">
        <v>5</v>
      </c>
      <c r="B1155" s="33" t="s">
        <v>894</v>
      </c>
      <c r="C1155" s="33">
        <v>25204</v>
      </c>
      <c r="D1155" s="33" t="s">
        <v>1959</v>
      </c>
      <c r="E1155" s="33">
        <v>3</v>
      </c>
      <c r="F1155" s="33">
        <v>0.2</v>
      </c>
    </row>
    <row r="1156" spans="1:6" x14ac:dyDescent="0.2">
      <c r="A1156" s="33">
        <v>5</v>
      </c>
      <c r="B1156" s="33" t="s">
        <v>37</v>
      </c>
      <c r="C1156" s="33">
        <v>8043</v>
      </c>
      <c r="D1156" s="33" t="s">
        <v>3536</v>
      </c>
      <c r="E1156" s="33">
        <v>3</v>
      </c>
      <c r="F1156" s="33">
        <v>0.2</v>
      </c>
    </row>
    <row r="1157" spans="1:6" x14ac:dyDescent="0.2">
      <c r="A1157" s="33">
        <v>5</v>
      </c>
      <c r="B1157" s="33" t="s">
        <v>225</v>
      </c>
      <c r="C1157" s="33">
        <v>17164</v>
      </c>
      <c r="D1157" s="33" t="s">
        <v>320</v>
      </c>
      <c r="E1157" s="33"/>
      <c r="F1157" s="33">
        <v>0.2</v>
      </c>
    </row>
    <row r="1158" spans="1:6" x14ac:dyDescent="0.2">
      <c r="A1158" s="33">
        <v>5</v>
      </c>
      <c r="B1158" s="33" t="s">
        <v>225</v>
      </c>
      <c r="C1158" s="33">
        <v>17165</v>
      </c>
      <c r="D1158" s="33" t="s">
        <v>324</v>
      </c>
      <c r="E1158" s="33">
        <v>3</v>
      </c>
      <c r="F1158" s="33">
        <v>1</v>
      </c>
    </row>
    <row r="1159" spans="1:6" x14ac:dyDescent="0.2">
      <c r="A1159" s="33">
        <v>5</v>
      </c>
      <c r="B1159" s="33" t="s">
        <v>225</v>
      </c>
      <c r="C1159" s="33">
        <v>17236</v>
      </c>
      <c r="D1159" s="33" t="s">
        <v>328</v>
      </c>
      <c r="E1159" s="33">
        <v>1</v>
      </c>
      <c r="F1159" s="33">
        <v>1</v>
      </c>
    </row>
    <row r="1160" spans="1:6" x14ac:dyDescent="0.2">
      <c r="A1160" s="33">
        <v>5</v>
      </c>
      <c r="B1160" s="33" t="s">
        <v>225</v>
      </c>
      <c r="C1160" s="33">
        <v>17244</v>
      </c>
      <c r="D1160" s="33" t="s">
        <v>336</v>
      </c>
      <c r="E1160" s="33">
        <v>3</v>
      </c>
      <c r="F1160" s="33">
        <v>0.2</v>
      </c>
    </row>
    <row r="1161" spans="1:6" x14ac:dyDescent="0.2">
      <c r="A1161" s="33">
        <v>5</v>
      </c>
      <c r="B1161" s="33" t="s">
        <v>225</v>
      </c>
      <c r="C1161" s="33">
        <v>17245</v>
      </c>
      <c r="D1161" s="33" t="s">
        <v>339</v>
      </c>
      <c r="E1161" s="33"/>
      <c r="F1161" s="33">
        <v>0.2</v>
      </c>
    </row>
    <row r="1162" spans="1:6" x14ac:dyDescent="0.2">
      <c r="A1162" s="33">
        <v>5</v>
      </c>
      <c r="B1162" s="33" t="s">
        <v>187</v>
      </c>
      <c r="C1162" s="33">
        <v>17708</v>
      </c>
      <c r="D1162" s="33" t="s">
        <v>3537</v>
      </c>
      <c r="E1162" s="33">
        <v>3</v>
      </c>
      <c r="F1162" s="33">
        <v>1</v>
      </c>
    </row>
    <row r="1163" spans="1:6" x14ac:dyDescent="0.2">
      <c r="A1163" s="33">
        <v>5</v>
      </c>
      <c r="B1163" s="33" t="s">
        <v>31</v>
      </c>
      <c r="C1163" s="33">
        <v>21800</v>
      </c>
      <c r="D1163" s="33" t="s">
        <v>3178</v>
      </c>
      <c r="E1163" s="33">
        <v>3</v>
      </c>
      <c r="F1163" s="33">
        <v>0.2</v>
      </c>
    </row>
    <row r="1164" spans="1:6" x14ac:dyDescent="0.2">
      <c r="A1164" s="33">
        <v>5</v>
      </c>
      <c r="B1164" s="33" t="s">
        <v>31</v>
      </c>
      <c r="C1164" s="33">
        <v>21900</v>
      </c>
      <c r="D1164" s="33" t="s">
        <v>281</v>
      </c>
      <c r="E1164" s="33"/>
      <c r="F1164" s="33">
        <v>0.2</v>
      </c>
    </row>
    <row r="1165" spans="1:6" x14ac:dyDescent="0.2">
      <c r="A1165" s="33">
        <v>5</v>
      </c>
      <c r="B1165" s="33" t="s">
        <v>31</v>
      </c>
      <c r="C1165" s="33">
        <v>25500</v>
      </c>
      <c r="D1165" s="33" t="s">
        <v>285</v>
      </c>
      <c r="E1165" s="33">
        <v>4</v>
      </c>
      <c r="F1165" s="33">
        <v>0.2</v>
      </c>
    </row>
    <row r="1166" spans="1:6" x14ac:dyDescent="0.2">
      <c r="A1166" s="33">
        <v>5</v>
      </c>
      <c r="B1166" s="33" t="s">
        <v>31</v>
      </c>
      <c r="C1166" s="33">
        <v>57800</v>
      </c>
      <c r="D1166" s="33" t="s">
        <v>3416</v>
      </c>
      <c r="E1166" s="33">
        <v>1</v>
      </c>
      <c r="F1166" s="33">
        <v>0.2</v>
      </c>
    </row>
    <row r="1167" spans="1:6" x14ac:dyDescent="0.2">
      <c r="A1167" s="33">
        <v>5</v>
      </c>
      <c r="B1167" s="33" t="s">
        <v>31</v>
      </c>
      <c r="C1167" s="33">
        <v>60800</v>
      </c>
      <c r="D1167" s="33" t="s">
        <v>3538</v>
      </c>
      <c r="E1167" s="33">
        <v>4</v>
      </c>
      <c r="F1167" s="33">
        <v>0.2</v>
      </c>
    </row>
    <row r="1168" spans="1:6" x14ac:dyDescent="0.2">
      <c r="A1168" s="33">
        <v>5</v>
      </c>
      <c r="B1168" s="33" t="s">
        <v>31</v>
      </c>
      <c r="C1168" s="33">
        <v>62300</v>
      </c>
      <c r="D1168" s="33" t="s">
        <v>3184</v>
      </c>
      <c r="E1168" s="33">
        <v>2</v>
      </c>
      <c r="F1168" s="33">
        <v>0.2</v>
      </c>
    </row>
    <row r="1169" spans="1:6" x14ac:dyDescent="0.2">
      <c r="A1169" s="33">
        <v>5</v>
      </c>
      <c r="B1169" s="33" t="s">
        <v>31</v>
      </c>
      <c r="C1169" s="33">
        <v>62400</v>
      </c>
      <c r="D1169" s="33" t="s">
        <v>3539</v>
      </c>
      <c r="E1169" s="33">
        <v>4</v>
      </c>
      <c r="F1169" s="33">
        <v>0.2</v>
      </c>
    </row>
    <row r="1170" spans="1:6" x14ac:dyDescent="0.2">
      <c r="A1170" s="33">
        <v>5</v>
      </c>
      <c r="B1170" s="33" t="s">
        <v>31</v>
      </c>
      <c r="C1170" s="33">
        <v>70400</v>
      </c>
      <c r="D1170" s="33" t="s">
        <v>3418</v>
      </c>
      <c r="E1170" s="33">
        <v>4</v>
      </c>
      <c r="F1170" s="33">
        <v>1</v>
      </c>
    </row>
    <row r="1171" spans="1:6" x14ac:dyDescent="0.2">
      <c r="A1171" s="33">
        <v>5</v>
      </c>
      <c r="B1171" s="33" t="s">
        <v>31</v>
      </c>
      <c r="C1171" s="33">
        <v>84000</v>
      </c>
      <c r="D1171" s="33" t="s">
        <v>3540</v>
      </c>
      <c r="E1171" s="33">
        <v>2</v>
      </c>
      <c r="F1171" s="33">
        <v>0.2</v>
      </c>
    </row>
    <row r="1172" spans="1:6" x14ac:dyDescent="0.2">
      <c r="A1172" s="33">
        <v>5</v>
      </c>
      <c r="B1172" s="33" t="s">
        <v>31</v>
      </c>
      <c r="C1172" s="33">
        <v>101300</v>
      </c>
      <c r="D1172" s="33" t="s">
        <v>3193</v>
      </c>
      <c r="E1172" s="33">
        <v>4</v>
      </c>
      <c r="F1172" s="33">
        <v>0.2</v>
      </c>
    </row>
    <row r="1173" spans="1:6" x14ac:dyDescent="0.2">
      <c r="A1173" s="33">
        <v>5</v>
      </c>
      <c r="B1173" s="33" t="s">
        <v>31</v>
      </c>
      <c r="C1173" s="33">
        <v>113300</v>
      </c>
      <c r="D1173" s="33" t="s">
        <v>3541</v>
      </c>
      <c r="E1173" s="33">
        <v>3</v>
      </c>
      <c r="F1173" s="33">
        <v>0.2</v>
      </c>
    </row>
    <row r="1174" spans="1:6" x14ac:dyDescent="0.2">
      <c r="A1174" s="33">
        <v>5</v>
      </c>
      <c r="B1174" s="33" t="s">
        <v>31</v>
      </c>
      <c r="C1174" s="33">
        <v>129700</v>
      </c>
      <c r="D1174" s="33" t="s">
        <v>3198</v>
      </c>
      <c r="E1174" s="33">
        <v>4</v>
      </c>
      <c r="F1174" s="33">
        <v>0.2</v>
      </c>
    </row>
    <row r="1175" spans="1:6" x14ac:dyDescent="0.2">
      <c r="A1175" s="33">
        <v>5</v>
      </c>
      <c r="B1175" s="33" t="s">
        <v>31</v>
      </c>
      <c r="C1175" s="33">
        <v>129800</v>
      </c>
      <c r="D1175" s="33" t="s">
        <v>302</v>
      </c>
      <c r="E1175" s="33">
        <v>4</v>
      </c>
      <c r="F1175" s="33">
        <v>0.2</v>
      </c>
    </row>
    <row r="1176" spans="1:6" x14ac:dyDescent="0.2">
      <c r="A1176" s="33">
        <v>5</v>
      </c>
      <c r="B1176" s="33" t="s">
        <v>31</v>
      </c>
      <c r="C1176" s="33">
        <v>145200</v>
      </c>
      <c r="D1176" s="33" t="s">
        <v>3201</v>
      </c>
      <c r="E1176" s="33"/>
      <c r="F1176" s="33">
        <v>0.2</v>
      </c>
    </row>
    <row r="1177" spans="1:6" x14ac:dyDescent="0.2">
      <c r="A1177" s="33">
        <v>5</v>
      </c>
      <c r="B1177" s="33" t="s">
        <v>31</v>
      </c>
      <c r="C1177" s="33">
        <v>145600</v>
      </c>
      <c r="D1177" s="33" t="s">
        <v>3203</v>
      </c>
      <c r="E1177" s="33">
        <v>3</v>
      </c>
      <c r="F1177" s="33">
        <v>0.2</v>
      </c>
    </row>
    <row r="1178" spans="1:6" x14ac:dyDescent="0.2">
      <c r="A1178" s="33">
        <v>5</v>
      </c>
      <c r="B1178" s="33" t="s">
        <v>31</v>
      </c>
      <c r="C1178" s="33">
        <v>193600</v>
      </c>
      <c r="D1178" s="33" t="s">
        <v>3209</v>
      </c>
      <c r="E1178" s="33">
        <v>3</v>
      </c>
      <c r="F1178" s="33">
        <v>0.2</v>
      </c>
    </row>
    <row r="1179" spans="1:6" x14ac:dyDescent="0.2">
      <c r="A1179" s="33">
        <v>5</v>
      </c>
      <c r="B1179" s="33" t="s">
        <v>31</v>
      </c>
      <c r="C1179" s="33">
        <v>206600</v>
      </c>
      <c r="D1179" s="33" t="s">
        <v>3431</v>
      </c>
      <c r="E1179" s="33"/>
      <c r="F1179" s="33">
        <v>1</v>
      </c>
    </row>
    <row r="1180" spans="1:6" x14ac:dyDescent="0.2">
      <c r="A1180" s="33">
        <v>5</v>
      </c>
      <c r="B1180" s="33" t="s">
        <v>31</v>
      </c>
      <c r="C1180" s="33">
        <v>208600</v>
      </c>
      <c r="D1180" s="33" t="s">
        <v>3432</v>
      </c>
      <c r="E1180" s="33">
        <v>3</v>
      </c>
      <c r="F1180" s="33">
        <v>0.2</v>
      </c>
    </row>
    <row r="1181" spans="1:6" x14ac:dyDescent="0.2">
      <c r="A1181" s="33">
        <v>5</v>
      </c>
      <c r="B1181" s="33" t="s">
        <v>31</v>
      </c>
      <c r="C1181" s="33">
        <v>209300</v>
      </c>
      <c r="D1181" s="33" t="s">
        <v>3433</v>
      </c>
      <c r="E1181" s="33">
        <v>3</v>
      </c>
      <c r="F1181" s="33">
        <v>0.2</v>
      </c>
    </row>
    <row r="1182" spans="1:6" x14ac:dyDescent="0.2">
      <c r="A1182" s="33">
        <v>5</v>
      </c>
      <c r="B1182" s="33" t="s">
        <v>31</v>
      </c>
      <c r="C1182" s="33">
        <v>210600</v>
      </c>
      <c r="D1182" s="33" t="s">
        <v>3212</v>
      </c>
      <c r="E1182" s="33"/>
      <c r="F1182" s="33">
        <v>0.2</v>
      </c>
    </row>
    <row r="1183" spans="1:6" x14ac:dyDescent="0.2">
      <c r="A1183" s="33">
        <v>5</v>
      </c>
      <c r="B1183" s="33" t="s">
        <v>31</v>
      </c>
      <c r="C1183" s="33">
        <v>216300</v>
      </c>
      <c r="D1183" s="33" t="s">
        <v>3215</v>
      </c>
      <c r="E1183" s="33">
        <v>4</v>
      </c>
      <c r="F1183" s="33">
        <v>0.2</v>
      </c>
    </row>
    <row r="1184" spans="1:6" x14ac:dyDescent="0.2">
      <c r="A1184" s="33">
        <v>5</v>
      </c>
      <c r="B1184" s="33" t="s">
        <v>31</v>
      </c>
      <c r="C1184" s="33">
        <v>218300</v>
      </c>
      <c r="D1184" s="33" t="s">
        <v>3542</v>
      </c>
      <c r="E1184" s="33">
        <v>3</v>
      </c>
      <c r="F1184" s="33">
        <v>0.2</v>
      </c>
    </row>
    <row r="1185" spans="1:6" x14ac:dyDescent="0.2">
      <c r="A1185" s="33">
        <v>5</v>
      </c>
      <c r="B1185" s="33" t="s">
        <v>31</v>
      </c>
      <c r="C1185" s="33">
        <v>219500</v>
      </c>
      <c r="D1185" s="33" t="s">
        <v>3218</v>
      </c>
      <c r="E1185" s="33">
        <v>1</v>
      </c>
      <c r="F1185" s="33">
        <v>0.2</v>
      </c>
    </row>
    <row r="1186" spans="1:6" x14ac:dyDescent="0.2">
      <c r="A1186" s="33">
        <v>5</v>
      </c>
      <c r="B1186" s="33" t="s">
        <v>31</v>
      </c>
      <c r="C1186" s="33">
        <v>219900</v>
      </c>
      <c r="D1186" s="33" t="s">
        <v>3220</v>
      </c>
      <c r="E1186" s="33">
        <v>2</v>
      </c>
      <c r="F1186" s="33">
        <v>0.2</v>
      </c>
    </row>
    <row r="1187" spans="1:6" x14ac:dyDescent="0.2">
      <c r="A1187" s="33">
        <v>5</v>
      </c>
      <c r="B1187" s="33" t="s">
        <v>31</v>
      </c>
      <c r="C1187" s="33">
        <v>238700</v>
      </c>
      <c r="D1187" s="33" t="s">
        <v>3543</v>
      </c>
      <c r="E1187" s="33">
        <v>2</v>
      </c>
      <c r="F1187" s="33">
        <v>0.2</v>
      </c>
    </row>
    <row r="1188" spans="1:6" x14ac:dyDescent="0.2">
      <c r="A1188" s="33">
        <v>5</v>
      </c>
      <c r="B1188" s="33" t="s">
        <v>31</v>
      </c>
      <c r="C1188" s="33">
        <v>240400</v>
      </c>
      <c r="D1188" s="33" t="s">
        <v>3544</v>
      </c>
      <c r="E1188" s="33">
        <v>2</v>
      </c>
      <c r="F1188" s="33">
        <v>0.2</v>
      </c>
    </row>
    <row r="1189" spans="1:6" x14ac:dyDescent="0.2">
      <c r="A1189" s="33">
        <v>5</v>
      </c>
      <c r="B1189" s="33" t="s">
        <v>31</v>
      </c>
      <c r="C1189" s="33">
        <v>245300</v>
      </c>
      <c r="D1189" s="33" t="s">
        <v>3545</v>
      </c>
      <c r="E1189" s="33">
        <v>2</v>
      </c>
      <c r="F1189" s="33">
        <v>0.2</v>
      </c>
    </row>
    <row r="1190" spans="1:6" x14ac:dyDescent="0.2">
      <c r="A1190" s="33">
        <v>5</v>
      </c>
      <c r="B1190" s="33" t="s">
        <v>31</v>
      </c>
      <c r="C1190" s="33">
        <v>251700</v>
      </c>
      <c r="D1190" s="33" t="s">
        <v>3546</v>
      </c>
      <c r="E1190" s="33">
        <v>4</v>
      </c>
      <c r="F1190" s="33">
        <v>0.2</v>
      </c>
    </row>
    <row r="1191" spans="1:6" x14ac:dyDescent="0.2">
      <c r="A1191" s="33">
        <v>5</v>
      </c>
      <c r="B1191" s="33" t="s">
        <v>31</v>
      </c>
      <c r="C1191" s="33">
        <v>251900</v>
      </c>
      <c r="D1191" s="33" t="s">
        <v>3547</v>
      </c>
      <c r="E1191" s="33">
        <v>2</v>
      </c>
      <c r="F1191" s="33">
        <v>0.2</v>
      </c>
    </row>
    <row r="1192" spans="1:6" x14ac:dyDescent="0.2">
      <c r="A1192" s="33">
        <v>5</v>
      </c>
      <c r="B1192" s="33" t="s">
        <v>31</v>
      </c>
      <c r="C1192" s="33">
        <v>252000</v>
      </c>
      <c r="D1192" s="33" t="s">
        <v>3226</v>
      </c>
      <c r="E1192" s="33">
        <v>3</v>
      </c>
      <c r="F1192" s="33">
        <v>0.2</v>
      </c>
    </row>
    <row r="1193" spans="1:6" x14ac:dyDescent="0.2">
      <c r="A1193" s="33">
        <v>5</v>
      </c>
      <c r="B1193" s="33" t="s">
        <v>31</v>
      </c>
      <c r="C1193" s="33">
        <v>253900</v>
      </c>
      <c r="D1193" s="33" t="s">
        <v>3441</v>
      </c>
      <c r="E1193" s="33">
        <v>2</v>
      </c>
      <c r="F1193" s="33">
        <v>0.2</v>
      </c>
    </row>
    <row r="1194" spans="1:6" x14ac:dyDescent="0.2">
      <c r="A1194" s="33">
        <v>5</v>
      </c>
      <c r="B1194" s="33" t="s">
        <v>31</v>
      </c>
      <c r="C1194" s="33">
        <v>267800</v>
      </c>
      <c r="D1194" s="33" t="s">
        <v>332</v>
      </c>
      <c r="E1194" s="33"/>
      <c r="F1194" s="33">
        <v>0.2</v>
      </c>
    </row>
    <row r="1195" spans="1:6" x14ac:dyDescent="0.2">
      <c r="A1195" s="33">
        <v>5</v>
      </c>
      <c r="B1195" s="33" t="s">
        <v>31</v>
      </c>
      <c r="C1195" s="33">
        <v>267900</v>
      </c>
      <c r="D1195" s="33" t="s">
        <v>3444</v>
      </c>
      <c r="E1195" s="33"/>
      <c r="F1195" s="33">
        <v>0.2</v>
      </c>
    </row>
    <row r="1196" spans="1:6" x14ac:dyDescent="0.2">
      <c r="A1196" s="33">
        <v>5</v>
      </c>
      <c r="B1196" s="33" t="s">
        <v>31</v>
      </c>
      <c r="C1196" s="33">
        <v>272700</v>
      </c>
      <c r="D1196" s="33" t="s">
        <v>3450</v>
      </c>
      <c r="E1196" s="33"/>
      <c r="F1196" s="33">
        <v>0.2</v>
      </c>
    </row>
    <row r="1197" spans="1:6" x14ac:dyDescent="0.2">
      <c r="A1197" s="33">
        <v>5</v>
      </c>
      <c r="B1197" s="33" t="s">
        <v>31</v>
      </c>
      <c r="C1197" s="33">
        <v>314000</v>
      </c>
      <c r="D1197" s="33" t="s">
        <v>3453</v>
      </c>
      <c r="E1197" s="33"/>
      <c r="F1197" s="33">
        <v>0.2</v>
      </c>
    </row>
    <row r="1198" spans="1:6" x14ac:dyDescent="0.2">
      <c r="A1198" s="33">
        <v>5</v>
      </c>
      <c r="B1198" s="33" t="s">
        <v>31</v>
      </c>
      <c r="C1198" s="33">
        <v>318200</v>
      </c>
      <c r="D1198" s="33" t="s">
        <v>3459</v>
      </c>
      <c r="E1198" s="33"/>
      <c r="F1198" s="33">
        <v>0.2</v>
      </c>
    </row>
    <row r="1199" spans="1:6" x14ac:dyDescent="0.2">
      <c r="A1199" s="33">
        <v>5</v>
      </c>
      <c r="B1199" s="33" t="s">
        <v>31</v>
      </c>
      <c r="C1199" s="33">
        <v>318700</v>
      </c>
      <c r="D1199" s="33" t="s">
        <v>3461</v>
      </c>
      <c r="E1199" s="33">
        <v>4</v>
      </c>
      <c r="F1199" s="33">
        <v>0.2</v>
      </c>
    </row>
    <row r="1200" spans="1:6" x14ac:dyDescent="0.2">
      <c r="A1200" s="33">
        <v>5</v>
      </c>
      <c r="B1200" s="33" t="s">
        <v>31</v>
      </c>
      <c r="C1200" s="33">
        <v>318800</v>
      </c>
      <c r="D1200" s="33" t="s">
        <v>3462</v>
      </c>
      <c r="E1200" s="33">
        <v>3</v>
      </c>
      <c r="F1200" s="33">
        <v>0.2</v>
      </c>
    </row>
    <row r="1201" spans="1:6" x14ac:dyDescent="0.2">
      <c r="A1201" s="33">
        <v>5</v>
      </c>
      <c r="B1201" s="33" t="s">
        <v>31</v>
      </c>
      <c r="C1201" s="33">
        <v>319200</v>
      </c>
      <c r="D1201" s="33" t="s">
        <v>255</v>
      </c>
      <c r="E1201" s="33"/>
      <c r="F1201" s="33">
        <v>0.2</v>
      </c>
    </row>
    <row r="1202" spans="1:6" x14ac:dyDescent="0.2">
      <c r="A1202" s="33">
        <v>5</v>
      </c>
      <c r="B1202" s="33" t="s">
        <v>31</v>
      </c>
      <c r="C1202" s="33">
        <v>320000</v>
      </c>
      <c r="D1202" s="33" t="s">
        <v>3468</v>
      </c>
      <c r="E1202" s="33">
        <v>3</v>
      </c>
      <c r="F1202" s="33">
        <v>0.2</v>
      </c>
    </row>
    <row r="1203" spans="1:6" x14ac:dyDescent="0.2">
      <c r="A1203" s="33">
        <v>5</v>
      </c>
      <c r="B1203" s="33" t="s">
        <v>31</v>
      </c>
      <c r="C1203" s="33">
        <v>320200</v>
      </c>
      <c r="D1203" s="33" t="s">
        <v>3470</v>
      </c>
      <c r="E1203" s="33">
        <v>4</v>
      </c>
      <c r="F1203" s="33">
        <v>0.2</v>
      </c>
    </row>
    <row r="1204" spans="1:6" x14ac:dyDescent="0.2">
      <c r="A1204" s="33">
        <v>5</v>
      </c>
      <c r="B1204" s="33" t="s">
        <v>31</v>
      </c>
      <c r="C1204" s="33">
        <v>324800</v>
      </c>
      <c r="D1204" s="33" t="s">
        <v>3240</v>
      </c>
      <c r="E1204" s="33">
        <v>4</v>
      </c>
      <c r="F1204" s="33">
        <v>0.2</v>
      </c>
    </row>
    <row r="1205" spans="1:6" x14ac:dyDescent="0.2">
      <c r="A1205" s="33">
        <v>5</v>
      </c>
      <c r="B1205" s="33" t="s">
        <v>31</v>
      </c>
      <c r="C1205" s="33">
        <v>336900</v>
      </c>
      <c r="D1205" s="33" t="s">
        <v>3472</v>
      </c>
      <c r="E1205" s="33">
        <v>4</v>
      </c>
      <c r="F1205" s="33">
        <v>0.2</v>
      </c>
    </row>
    <row r="1206" spans="1:6" x14ac:dyDescent="0.2">
      <c r="A1206" s="33">
        <v>5</v>
      </c>
      <c r="B1206" s="33" t="s">
        <v>31</v>
      </c>
      <c r="C1206" s="33">
        <v>338000</v>
      </c>
      <c r="D1206" s="33" t="s">
        <v>3473</v>
      </c>
      <c r="E1206" s="33">
        <v>4</v>
      </c>
      <c r="F1206" s="33">
        <v>0.2</v>
      </c>
    </row>
    <row r="1207" spans="1:6" x14ac:dyDescent="0.2">
      <c r="A1207" s="33">
        <v>5</v>
      </c>
      <c r="B1207" s="33" t="s">
        <v>31</v>
      </c>
      <c r="C1207" s="33">
        <v>339990</v>
      </c>
      <c r="D1207" s="33" t="s">
        <v>3476</v>
      </c>
      <c r="E1207" s="33"/>
      <c r="F1207" s="33">
        <v>0.2</v>
      </c>
    </row>
    <row r="1208" spans="1:6" x14ac:dyDescent="0.2">
      <c r="A1208" s="33">
        <v>5</v>
      </c>
      <c r="B1208" s="33" t="s">
        <v>31</v>
      </c>
      <c r="C1208" s="33">
        <v>341200</v>
      </c>
      <c r="D1208" s="33" t="s">
        <v>3548</v>
      </c>
      <c r="E1208" s="33">
        <v>4</v>
      </c>
      <c r="F1208" s="33">
        <v>0.2</v>
      </c>
    </row>
    <row r="1209" spans="1:6" x14ac:dyDescent="0.2">
      <c r="A1209" s="33">
        <v>5</v>
      </c>
      <c r="B1209" s="33" t="s">
        <v>31</v>
      </c>
      <c r="C1209" s="33">
        <v>341500</v>
      </c>
      <c r="D1209" s="33" t="s">
        <v>3243</v>
      </c>
      <c r="E1209" s="33">
        <v>4</v>
      </c>
      <c r="F1209" s="33">
        <v>0.2</v>
      </c>
    </row>
    <row r="1210" spans="1:6" x14ac:dyDescent="0.2">
      <c r="A1210" s="33">
        <v>5</v>
      </c>
      <c r="B1210" s="33" t="s">
        <v>31</v>
      </c>
      <c r="C1210" s="33">
        <v>341895</v>
      </c>
      <c r="D1210" s="33" t="s">
        <v>3479</v>
      </c>
      <c r="E1210" s="33"/>
      <c r="F1210" s="33">
        <v>0.2</v>
      </c>
    </row>
    <row r="1211" spans="1:6" x14ac:dyDescent="0.2">
      <c r="A1211" s="33">
        <v>5</v>
      </c>
      <c r="B1211" s="33" t="s">
        <v>31</v>
      </c>
      <c r="C1211" s="33">
        <v>342000</v>
      </c>
      <c r="D1211" s="33" t="s">
        <v>3480</v>
      </c>
      <c r="E1211" s="33"/>
      <c r="F1211" s="33">
        <v>0.2</v>
      </c>
    </row>
    <row r="1212" spans="1:6" x14ac:dyDescent="0.2">
      <c r="A1212" s="33">
        <v>5</v>
      </c>
      <c r="B1212" s="33" t="s">
        <v>31</v>
      </c>
      <c r="C1212" s="33">
        <v>346900</v>
      </c>
      <c r="D1212" s="33" t="s">
        <v>3248</v>
      </c>
      <c r="E1212" s="33"/>
      <c r="F1212" s="33">
        <v>0.2</v>
      </c>
    </row>
    <row r="1213" spans="1:6" x14ac:dyDescent="0.2">
      <c r="A1213" s="33">
        <v>5</v>
      </c>
      <c r="B1213" s="33" t="s">
        <v>31</v>
      </c>
      <c r="C1213" s="33">
        <v>360200</v>
      </c>
      <c r="D1213" s="33" t="s">
        <v>3549</v>
      </c>
      <c r="E1213" s="33">
        <v>2</v>
      </c>
      <c r="F1213" s="33">
        <v>0.2</v>
      </c>
    </row>
    <row r="1214" spans="1:6" x14ac:dyDescent="0.2">
      <c r="A1214" s="33">
        <v>5</v>
      </c>
      <c r="B1214" s="33" t="s">
        <v>31</v>
      </c>
      <c r="C1214" s="33">
        <v>362100</v>
      </c>
      <c r="D1214" s="33" t="s">
        <v>3550</v>
      </c>
      <c r="E1214" s="33">
        <v>3</v>
      </c>
      <c r="F1214" s="33">
        <v>0.2</v>
      </c>
    </row>
    <row r="1215" spans="1:6" x14ac:dyDescent="0.2">
      <c r="A1215" s="33">
        <v>5</v>
      </c>
      <c r="B1215" s="33" t="s">
        <v>31</v>
      </c>
      <c r="C1215" s="33">
        <v>362700</v>
      </c>
      <c r="D1215" s="33" t="s">
        <v>3481</v>
      </c>
      <c r="E1215" s="33">
        <v>3</v>
      </c>
      <c r="F1215" s="33">
        <v>0.2</v>
      </c>
    </row>
    <row r="1216" spans="1:6" x14ac:dyDescent="0.2">
      <c r="A1216" s="33">
        <v>5</v>
      </c>
      <c r="B1216" s="33" t="s">
        <v>31</v>
      </c>
      <c r="C1216" s="33">
        <v>368500</v>
      </c>
      <c r="D1216" s="33" t="s">
        <v>3551</v>
      </c>
      <c r="E1216" s="33">
        <v>2</v>
      </c>
      <c r="F1216" s="33">
        <v>0.2</v>
      </c>
    </row>
    <row r="1217" spans="1:6" x14ac:dyDescent="0.2">
      <c r="A1217" s="33">
        <v>5</v>
      </c>
      <c r="B1217" s="33" t="s">
        <v>31</v>
      </c>
      <c r="C1217" s="33">
        <v>378600</v>
      </c>
      <c r="D1217" s="33" t="s">
        <v>3257</v>
      </c>
      <c r="E1217" s="33">
        <v>2</v>
      </c>
      <c r="F1217" s="33">
        <v>0.2</v>
      </c>
    </row>
    <row r="1218" spans="1:6" x14ac:dyDescent="0.2">
      <c r="A1218" s="33">
        <v>5</v>
      </c>
      <c r="B1218" s="33" t="s">
        <v>31</v>
      </c>
      <c r="C1218" s="33">
        <v>433600</v>
      </c>
      <c r="D1218" s="33" t="s">
        <v>370</v>
      </c>
      <c r="E1218" s="33"/>
      <c r="F1218" s="33">
        <v>0.2</v>
      </c>
    </row>
    <row r="1219" spans="1:6" x14ac:dyDescent="0.2">
      <c r="A1219" s="33">
        <v>5</v>
      </c>
      <c r="B1219" s="33" t="s">
        <v>31</v>
      </c>
      <c r="C1219" s="33">
        <v>433700</v>
      </c>
      <c r="D1219" s="33" t="s">
        <v>3552</v>
      </c>
      <c r="E1219" s="33">
        <v>1</v>
      </c>
      <c r="F1219" s="33">
        <v>0.2</v>
      </c>
    </row>
    <row r="1220" spans="1:6" x14ac:dyDescent="0.2">
      <c r="A1220" s="33">
        <v>5</v>
      </c>
      <c r="B1220" s="33" t="s">
        <v>31</v>
      </c>
      <c r="C1220" s="33">
        <v>433800</v>
      </c>
      <c r="D1220" s="33" t="s">
        <v>3553</v>
      </c>
      <c r="E1220" s="33">
        <v>1</v>
      </c>
      <c r="F1220" s="33">
        <v>0.2</v>
      </c>
    </row>
    <row r="1221" spans="1:6" x14ac:dyDescent="0.2">
      <c r="A1221" s="33">
        <v>5</v>
      </c>
      <c r="B1221" s="33" t="s">
        <v>31</v>
      </c>
      <c r="C1221" s="33">
        <v>433900</v>
      </c>
      <c r="D1221" s="33" t="s">
        <v>3554</v>
      </c>
      <c r="E1221" s="33">
        <v>4</v>
      </c>
      <c r="F1221" s="33">
        <v>0.2</v>
      </c>
    </row>
    <row r="1222" spans="1:6" x14ac:dyDescent="0.2">
      <c r="A1222" s="33">
        <v>5</v>
      </c>
      <c r="B1222" s="33" t="s">
        <v>31</v>
      </c>
      <c r="C1222" s="33">
        <v>434200</v>
      </c>
      <c r="D1222" s="33" t="s">
        <v>3495</v>
      </c>
      <c r="E1222" s="33">
        <v>3</v>
      </c>
      <c r="F1222" s="33">
        <v>0.2</v>
      </c>
    </row>
    <row r="1223" spans="1:6" x14ac:dyDescent="0.2">
      <c r="A1223" s="33">
        <v>5</v>
      </c>
      <c r="B1223" s="33" t="s">
        <v>31</v>
      </c>
      <c r="C1223" s="33">
        <v>440600</v>
      </c>
      <c r="D1223" s="33" t="s">
        <v>3280</v>
      </c>
      <c r="E1223" s="33">
        <v>2</v>
      </c>
      <c r="F1223" s="33">
        <v>0.2</v>
      </c>
    </row>
    <row r="1224" spans="1:6" x14ac:dyDescent="0.2">
      <c r="A1224" s="33">
        <v>5</v>
      </c>
      <c r="B1224" s="33" t="s">
        <v>31</v>
      </c>
      <c r="C1224" s="33">
        <v>441300</v>
      </c>
      <c r="D1224" s="33" t="s">
        <v>3282</v>
      </c>
      <c r="E1224" s="33">
        <v>3</v>
      </c>
      <c r="F1224" s="33">
        <v>0.2</v>
      </c>
    </row>
    <row r="1225" spans="1:6" x14ac:dyDescent="0.2">
      <c r="A1225" s="33">
        <v>5</v>
      </c>
      <c r="B1225" s="33" t="s">
        <v>31</v>
      </c>
      <c r="C1225" s="33">
        <v>443300</v>
      </c>
      <c r="D1225" s="33" t="s">
        <v>3283</v>
      </c>
      <c r="E1225" s="33">
        <v>4</v>
      </c>
      <c r="F1225" s="33">
        <v>0.2</v>
      </c>
    </row>
    <row r="1226" spans="1:6" x14ac:dyDescent="0.2">
      <c r="A1226" s="33">
        <v>5</v>
      </c>
      <c r="B1226" s="33" t="s">
        <v>45</v>
      </c>
      <c r="C1226" s="33">
        <v>26463</v>
      </c>
      <c r="D1226" s="33" t="s">
        <v>3555</v>
      </c>
      <c r="E1226" s="33">
        <v>2</v>
      </c>
      <c r="F1226" s="33">
        <v>1</v>
      </c>
    </row>
    <row r="1227" spans="1:6" x14ac:dyDescent="0.2">
      <c r="A1227" s="33">
        <v>5</v>
      </c>
      <c r="B1227" s="33" t="s">
        <v>45</v>
      </c>
      <c r="C1227" s="33">
        <v>26504</v>
      </c>
      <c r="D1227" s="33" t="s">
        <v>3556</v>
      </c>
      <c r="E1227" s="33">
        <v>2</v>
      </c>
      <c r="F1227" s="33">
        <v>1</v>
      </c>
    </row>
    <row r="1228" spans="1:6" x14ac:dyDescent="0.2">
      <c r="A1228" s="33">
        <v>5</v>
      </c>
      <c r="B1228" s="33" t="s">
        <v>45</v>
      </c>
      <c r="C1228" s="33">
        <v>26425</v>
      </c>
      <c r="D1228" s="33" t="s">
        <v>3557</v>
      </c>
      <c r="E1228" s="33">
        <v>4</v>
      </c>
      <c r="F1228" s="33">
        <v>0.2</v>
      </c>
    </row>
    <row r="1229" spans="1:6" x14ac:dyDescent="0.2">
      <c r="A1229" s="33">
        <v>5</v>
      </c>
      <c r="B1229" s="33" t="s">
        <v>45</v>
      </c>
      <c r="C1229" s="33">
        <v>26426</v>
      </c>
      <c r="D1229" s="33" t="s">
        <v>3558</v>
      </c>
      <c r="E1229" s="33">
        <v>4</v>
      </c>
      <c r="F1229" s="33">
        <v>0.2</v>
      </c>
    </row>
    <row r="1230" spans="1:6" x14ac:dyDescent="0.2">
      <c r="A1230" s="33">
        <v>5</v>
      </c>
      <c r="B1230" s="33" t="s">
        <v>45</v>
      </c>
      <c r="C1230" s="33">
        <v>26427</v>
      </c>
      <c r="D1230" s="33" t="s">
        <v>3559</v>
      </c>
      <c r="E1230" s="33">
        <v>3</v>
      </c>
      <c r="F1230" s="33">
        <v>0.2</v>
      </c>
    </row>
    <row r="1231" spans="1:6" x14ac:dyDescent="0.2">
      <c r="A1231" s="33">
        <v>5</v>
      </c>
      <c r="B1231" s="33" t="s">
        <v>45</v>
      </c>
      <c r="C1231" s="33">
        <v>26668</v>
      </c>
      <c r="D1231" s="33" t="s">
        <v>3560</v>
      </c>
      <c r="E1231" s="33">
        <v>4</v>
      </c>
      <c r="F1231" s="33">
        <v>0.2</v>
      </c>
    </row>
    <row r="1232" spans="1:6" x14ac:dyDescent="0.2">
      <c r="A1232" s="33">
        <v>5</v>
      </c>
      <c r="B1232" s="33" t="s">
        <v>45</v>
      </c>
      <c r="C1232" s="33">
        <v>26359</v>
      </c>
      <c r="D1232" s="33" t="s">
        <v>3561</v>
      </c>
      <c r="E1232" s="33">
        <v>2</v>
      </c>
      <c r="F1232" s="33">
        <v>0.2</v>
      </c>
    </row>
    <row r="1233" spans="1:6" x14ac:dyDescent="0.2">
      <c r="A1233" s="33">
        <v>5</v>
      </c>
      <c r="B1233" s="33" t="s">
        <v>45</v>
      </c>
      <c r="C1233" s="33">
        <v>26544</v>
      </c>
      <c r="D1233" s="33" t="s">
        <v>3562</v>
      </c>
      <c r="E1233" s="33">
        <v>2</v>
      </c>
      <c r="F1233" s="33">
        <v>1</v>
      </c>
    </row>
    <row r="1234" spans="1:6" x14ac:dyDescent="0.2">
      <c r="A1234" s="33">
        <v>5</v>
      </c>
      <c r="B1234" s="33" t="s">
        <v>45</v>
      </c>
      <c r="C1234" s="33">
        <v>26617</v>
      </c>
      <c r="D1234" s="33" t="s">
        <v>3563</v>
      </c>
      <c r="E1234" s="33">
        <v>1</v>
      </c>
      <c r="F1234" s="33">
        <v>1</v>
      </c>
    </row>
    <row r="1235" spans="1:6" x14ac:dyDescent="0.2">
      <c r="A1235" s="33">
        <v>5</v>
      </c>
      <c r="B1235" s="33" t="s">
        <v>45</v>
      </c>
      <c r="C1235" s="33">
        <v>26546</v>
      </c>
      <c r="D1235" s="33" t="s">
        <v>3564</v>
      </c>
      <c r="E1235" s="33">
        <v>4</v>
      </c>
      <c r="F1235" s="33">
        <v>0.2</v>
      </c>
    </row>
    <row r="1236" spans="1:6" x14ac:dyDescent="0.2">
      <c r="A1236" s="33">
        <v>5</v>
      </c>
      <c r="B1236" s="33" t="s">
        <v>45</v>
      </c>
      <c r="C1236" s="33">
        <v>26547</v>
      </c>
      <c r="D1236" s="33" t="s">
        <v>3565</v>
      </c>
      <c r="E1236" s="33">
        <v>3</v>
      </c>
      <c r="F1236" s="33">
        <v>0.2</v>
      </c>
    </row>
    <row r="1237" spans="1:6" x14ac:dyDescent="0.2">
      <c r="A1237" s="33">
        <v>5</v>
      </c>
      <c r="B1237" s="33" t="s">
        <v>45</v>
      </c>
      <c r="C1237" s="33">
        <v>26548</v>
      </c>
      <c r="D1237" s="33" t="s">
        <v>3566</v>
      </c>
      <c r="E1237" s="33">
        <v>1</v>
      </c>
      <c r="F1237" s="33">
        <v>1</v>
      </c>
    </row>
    <row r="1238" spans="1:6" x14ac:dyDescent="0.2">
      <c r="A1238" s="33">
        <v>5</v>
      </c>
      <c r="B1238" s="33" t="s">
        <v>45</v>
      </c>
      <c r="C1238" s="33">
        <v>26598</v>
      </c>
      <c r="D1238" s="33" t="s">
        <v>3567</v>
      </c>
      <c r="E1238" s="33">
        <v>2</v>
      </c>
      <c r="F1238" s="33">
        <v>1</v>
      </c>
    </row>
    <row r="1239" spans="1:6" x14ac:dyDescent="0.2">
      <c r="A1239" s="33">
        <v>5</v>
      </c>
      <c r="B1239" s="33" t="s">
        <v>45</v>
      </c>
      <c r="C1239" s="33">
        <v>26557</v>
      </c>
      <c r="D1239" s="33" t="s">
        <v>3568</v>
      </c>
      <c r="E1239" s="33">
        <v>4</v>
      </c>
      <c r="F1239" s="33">
        <v>0.2</v>
      </c>
    </row>
    <row r="1240" spans="1:6" x14ac:dyDescent="0.2">
      <c r="A1240" s="33">
        <v>5</v>
      </c>
      <c r="B1240" s="33" t="s">
        <v>45</v>
      </c>
      <c r="C1240" s="33">
        <v>26560</v>
      </c>
      <c r="D1240" s="33" t="s">
        <v>3569</v>
      </c>
      <c r="E1240" s="33">
        <v>3</v>
      </c>
      <c r="F1240" s="33">
        <v>0.2</v>
      </c>
    </row>
    <row r="1241" spans="1:6" x14ac:dyDescent="0.2">
      <c r="A1241" s="33">
        <v>5</v>
      </c>
      <c r="B1241" s="33" t="s">
        <v>45</v>
      </c>
      <c r="C1241" s="33">
        <v>26561</v>
      </c>
      <c r="D1241" s="33" t="s">
        <v>3570</v>
      </c>
      <c r="E1241" s="33">
        <v>3</v>
      </c>
      <c r="F1241" s="33">
        <v>0.2</v>
      </c>
    </row>
    <row r="1242" spans="1:6" x14ac:dyDescent="0.2">
      <c r="A1242" s="33">
        <v>5</v>
      </c>
      <c r="B1242" s="33" t="s">
        <v>45</v>
      </c>
      <c r="C1242" s="33">
        <v>26572</v>
      </c>
      <c r="D1242" s="33" t="s">
        <v>3571</v>
      </c>
      <c r="E1242" s="33">
        <v>4</v>
      </c>
      <c r="F1242" s="33">
        <v>0.2</v>
      </c>
    </row>
    <row r="1243" spans="1:6" x14ac:dyDescent="0.2">
      <c r="A1243" s="33">
        <v>5</v>
      </c>
      <c r="B1243" s="33" t="s">
        <v>45</v>
      </c>
      <c r="C1243" s="33">
        <v>26584</v>
      </c>
      <c r="D1243" s="33" t="s">
        <v>3572</v>
      </c>
      <c r="E1243" s="33">
        <v>2</v>
      </c>
      <c r="F1243" s="33">
        <v>1</v>
      </c>
    </row>
    <row r="1244" spans="1:6" x14ac:dyDescent="0.2">
      <c r="A1244" s="33">
        <v>5</v>
      </c>
      <c r="B1244" s="33" t="s">
        <v>45</v>
      </c>
      <c r="C1244" s="33">
        <v>26633</v>
      </c>
      <c r="D1244" s="33" t="s">
        <v>3573</v>
      </c>
      <c r="E1244" s="33">
        <v>4</v>
      </c>
      <c r="F1244" s="33">
        <v>0.2</v>
      </c>
    </row>
    <row r="1245" spans="1:6" x14ac:dyDescent="0.2">
      <c r="A1245" s="33">
        <v>5</v>
      </c>
      <c r="B1245" s="33" t="s">
        <v>45</v>
      </c>
      <c r="C1245" s="33">
        <v>26369</v>
      </c>
      <c r="D1245" s="33" t="s">
        <v>3574</v>
      </c>
      <c r="E1245" s="33">
        <v>3</v>
      </c>
      <c r="F1245" s="33">
        <v>1</v>
      </c>
    </row>
    <row r="1246" spans="1:6" x14ac:dyDescent="0.2">
      <c r="A1246" s="33">
        <v>5</v>
      </c>
      <c r="B1246" s="33" t="s">
        <v>45</v>
      </c>
      <c r="C1246" s="33">
        <v>26641</v>
      </c>
      <c r="D1246" s="33" t="s">
        <v>3575</v>
      </c>
      <c r="E1246" s="33">
        <v>2</v>
      </c>
      <c r="F1246" s="33">
        <v>1</v>
      </c>
    </row>
    <row r="1247" spans="1:6" x14ac:dyDescent="0.2">
      <c r="A1247" s="33">
        <v>5</v>
      </c>
      <c r="B1247" s="33" t="s">
        <v>45</v>
      </c>
      <c r="C1247" s="33">
        <v>26672</v>
      </c>
      <c r="D1247" s="33" t="s">
        <v>3576</v>
      </c>
      <c r="E1247" s="33">
        <v>2</v>
      </c>
      <c r="F1247" s="33">
        <v>1</v>
      </c>
    </row>
    <row r="1248" spans="1:6" x14ac:dyDescent="0.2">
      <c r="A1248" s="33">
        <v>6</v>
      </c>
      <c r="B1248" s="33" t="s">
        <v>48</v>
      </c>
      <c r="C1248" s="33">
        <v>70111</v>
      </c>
      <c r="D1248" s="33" t="s">
        <v>149</v>
      </c>
      <c r="E1248" s="33">
        <v>3</v>
      </c>
      <c r="F1248" s="33">
        <v>1</v>
      </c>
    </row>
    <row r="1249" spans="1:6" x14ac:dyDescent="0.2">
      <c r="A1249" s="33">
        <v>6</v>
      </c>
      <c r="B1249" s="33" t="s">
        <v>48</v>
      </c>
      <c r="C1249" s="33">
        <v>70120</v>
      </c>
      <c r="D1249" s="33" t="s">
        <v>3530</v>
      </c>
      <c r="E1249" s="33">
        <v>3</v>
      </c>
      <c r="F1249" s="33">
        <v>1</v>
      </c>
    </row>
    <row r="1250" spans="1:6" x14ac:dyDescent="0.2">
      <c r="A1250" s="33">
        <v>6</v>
      </c>
      <c r="B1250" s="33" t="s">
        <v>48</v>
      </c>
      <c r="C1250" s="33">
        <v>70119</v>
      </c>
      <c r="D1250" s="33" t="s">
        <v>314</v>
      </c>
      <c r="E1250" s="33">
        <v>3</v>
      </c>
      <c r="F1250" s="33">
        <v>1</v>
      </c>
    </row>
    <row r="1251" spans="1:6" x14ac:dyDescent="0.2">
      <c r="A1251" s="33">
        <v>6</v>
      </c>
      <c r="B1251" s="33" t="s">
        <v>48</v>
      </c>
      <c r="C1251" s="33">
        <v>70108</v>
      </c>
      <c r="D1251" s="33" t="s">
        <v>397</v>
      </c>
      <c r="E1251" s="33">
        <v>3</v>
      </c>
      <c r="F1251" s="33">
        <v>1</v>
      </c>
    </row>
    <row r="1252" spans="1:6" x14ac:dyDescent="0.2">
      <c r="A1252" s="33">
        <v>6</v>
      </c>
      <c r="B1252" s="33" t="s">
        <v>144</v>
      </c>
      <c r="C1252" s="33">
        <v>59922</v>
      </c>
      <c r="D1252" s="33" t="s">
        <v>3577</v>
      </c>
      <c r="E1252" s="33"/>
      <c r="F1252" s="33">
        <v>1</v>
      </c>
    </row>
    <row r="1253" spans="1:6" x14ac:dyDescent="0.2">
      <c r="A1253" s="33">
        <v>6</v>
      </c>
      <c r="B1253" s="33" t="s">
        <v>144</v>
      </c>
      <c r="C1253" s="33">
        <v>59042</v>
      </c>
      <c r="D1253" s="33" t="s">
        <v>3578</v>
      </c>
      <c r="E1253" s="33"/>
      <c r="F1253" s="33">
        <v>1</v>
      </c>
    </row>
    <row r="1254" spans="1:6" x14ac:dyDescent="0.2">
      <c r="A1254" s="33">
        <v>6</v>
      </c>
      <c r="B1254" s="33" t="s">
        <v>144</v>
      </c>
      <c r="C1254" s="33">
        <v>59045</v>
      </c>
      <c r="D1254" s="33" t="s">
        <v>3579</v>
      </c>
      <c r="E1254" s="33">
        <v>4</v>
      </c>
      <c r="F1254" s="33">
        <v>1</v>
      </c>
    </row>
    <row r="1255" spans="1:6" x14ac:dyDescent="0.2">
      <c r="A1255" s="33">
        <v>6</v>
      </c>
      <c r="B1255" s="33" t="s">
        <v>144</v>
      </c>
      <c r="C1255" s="33">
        <v>59046</v>
      </c>
      <c r="D1255" s="33" t="s">
        <v>3580</v>
      </c>
      <c r="E1255" s="33">
        <v>3</v>
      </c>
      <c r="F1255" s="33">
        <v>0.2</v>
      </c>
    </row>
    <row r="1256" spans="1:6" x14ac:dyDescent="0.2">
      <c r="A1256" s="33">
        <v>6</v>
      </c>
      <c r="B1256" s="33" t="s">
        <v>65</v>
      </c>
      <c r="C1256" s="33">
        <v>400</v>
      </c>
      <c r="D1256" s="33" t="s">
        <v>3581</v>
      </c>
      <c r="E1256" s="33">
        <v>2</v>
      </c>
      <c r="F1256" s="33">
        <v>1</v>
      </c>
    </row>
    <row r="1257" spans="1:6" x14ac:dyDescent="0.2">
      <c r="A1257" s="33">
        <v>6</v>
      </c>
      <c r="B1257" s="33" t="s">
        <v>65</v>
      </c>
      <c r="C1257" s="33">
        <v>5500</v>
      </c>
      <c r="D1257" s="33" t="s">
        <v>3582</v>
      </c>
      <c r="E1257" s="33"/>
      <c r="F1257" s="33">
        <v>0.2</v>
      </c>
    </row>
    <row r="1258" spans="1:6" x14ac:dyDescent="0.2">
      <c r="A1258" s="33">
        <v>6</v>
      </c>
      <c r="B1258" s="33" t="s">
        <v>65</v>
      </c>
      <c r="C1258" s="33">
        <v>5740</v>
      </c>
      <c r="D1258" s="33" t="s">
        <v>380</v>
      </c>
      <c r="E1258" s="33">
        <v>2</v>
      </c>
      <c r="F1258" s="33">
        <v>0.2</v>
      </c>
    </row>
    <row r="1259" spans="1:6" x14ac:dyDescent="0.2">
      <c r="A1259" s="33">
        <v>6</v>
      </c>
      <c r="B1259" s="33" t="s">
        <v>65</v>
      </c>
      <c r="C1259" s="33">
        <v>2210</v>
      </c>
      <c r="D1259" s="33" t="s">
        <v>386</v>
      </c>
      <c r="E1259" s="33">
        <v>1</v>
      </c>
      <c r="F1259" s="33">
        <v>1</v>
      </c>
    </row>
    <row r="1260" spans="1:6" x14ac:dyDescent="0.2">
      <c r="A1260" s="33">
        <v>6</v>
      </c>
      <c r="B1260" s="33" t="s">
        <v>65</v>
      </c>
      <c r="C1260" s="33">
        <v>2020</v>
      </c>
      <c r="D1260" s="33" t="s">
        <v>3583</v>
      </c>
      <c r="E1260" s="33">
        <v>1</v>
      </c>
      <c r="F1260" s="33">
        <v>1</v>
      </c>
    </row>
    <row r="1261" spans="1:6" x14ac:dyDescent="0.2">
      <c r="A1261" s="33">
        <v>6</v>
      </c>
      <c r="B1261" s="33" t="s">
        <v>65</v>
      </c>
      <c r="C1261" s="33">
        <v>4720</v>
      </c>
      <c r="D1261" s="33" t="s">
        <v>404</v>
      </c>
      <c r="E1261" s="33">
        <v>1</v>
      </c>
      <c r="F1261" s="33">
        <v>0.2</v>
      </c>
    </row>
    <row r="1262" spans="1:6" x14ac:dyDescent="0.2">
      <c r="A1262" s="33">
        <v>6</v>
      </c>
      <c r="B1262" s="33" t="s">
        <v>65</v>
      </c>
      <c r="C1262" s="33">
        <v>3890</v>
      </c>
      <c r="D1262" s="33" t="s">
        <v>3584</v>
      </c>
      <c r="E1262" s="33"/>
      <c r="F1262" s="33">
        <v>1</v>
      </c>
    </row>
    <row r="1263" spans="1:6" x14ac:dyDescent="0.2">
      <c r="A1263" s="33">
        <v>6</v>
      </c>
      <c r="B1263" s="33" t="s">
        <v>23</v>
      </c>
      <c r="C1263" s="33">
        <v>498</v>
      </c>
      <c r="D1263" s="33" t="s">
        <v>22</v>
      </c>
      <c r="E1263" s="33">
        <v>4</v>
      </c>
      <c r="F1263" s="33">
        <v>0.2</v>
      </c>
    </row>
    <row r="1264" spans="1:6" x14ac:dyDescent="0.2">
      <c r="A1264" s="33">
        <v>6</v>
      </c>
      <c r="B1264" s="33" t="s">
        <v>23</v>
      </c>
      <c r="C1264" s="33">
        <v>520</v>
      </c>
      <c r="D1264" s="33" t="s">
        <v>3585</v>
      </c>
      <c r="E1264" s="33">
        <v>4</v>
      </c>
      <c r="F1264" s="33">
        <v>0.2</v>
      </c>
    </row>
    <row r="1265" spans="1:6" x14ac:dyDescent="0.2">
      <c r="A1265" s="33">
        <v>6</v>
      </c>
      <c r="B1265" s="33" t="s">
        <v>23</v>
      </c>
      <c r="C1265" s="33">
        <v>616</v>
      </c>
      <c r="D1265" s="33" t="s">
        <v>3586</v>
      </c>
      <c r="E1265" s="33"/>
      <c r="F1265" s="33">
        <v>0.2</v>
      </c>
    </row>
    <row r="1266" spans="1:6" x14ac:dyDescent="0.2">
      <c r="A1266" s="33">
        <v>6</v>
      </c>
      <c r="B1266" s="33" t="s">
        <v>23</v>
      </c>
      <c r="C1266" s="33">
        <v>56</v>
      </c>
      <c r="D1266" s="33" t="s">
        <v>3587</v>
      </c>
      <c r="E1266" s="33"/>
      <c r="F1266" s="33">
        <v>0.2</v>
      </c>
    </row>
    <row r="1267" spans="1:6" x14ac:dyDescent="0.2">
      <c r="A1267" s="33">
        <v>6</v>
      </c>
      <c r="B1267" s="33" t="s">
        <v>23</v>
      </c>
      <c r="C1267" s="33">
        <v>733</v>
      </c>
      <c r="D1267" s="33" t="s">
        <v>3588</v>
      </c>
      <c r="E1267" s="33"/>
      <c r="F1267" s="33">
        <v>0.2</v>
      </c>
    </row>
    <row r="1268" spans="1:6" x14ac:dyDescent="0.2">
      <c r="A1268" s="33">
        <v>6</v>
      </c>
      <c r="B1268" s="33" t="s">
        <v>23</v>
      </c>
      <c r="C1268" s="33">
        <v>765</v>
      </c>
      <c r="D1268" s="33" t="s">
        <v>3589</v>
      </c>
      <c r="E1268" s="33"/>
      <c r="F1268" s="33">
        <v>0.2</v>
      </c>
    </row>
    <row r="1269" spans="1:6" x14ac:dyDescent="0.2">
      <c r="A1269" s="33">
        <v>6</v>
      </c>
      <c r="B1269" s="33" t="s">
        <v>23</v>
      </c>
      <c r="C1269" s="33">
        <v>1616</v>
      </c>
      <c r="D1269" s="33" t="s">
        <v>3590</v>
      </c>
      <c r="E1269" s="33"/>
      <c r="F1269" s="33">
        <v>0.2</v>
      </c>
    </row>
    <row r="1270" spans="1:6" x14ac:dyDescent="0.2">
      <c r="A1270" s="33">
        <v>6</v>
      </c>
      <c r="B1270" s="33" t="s">
        <v>23</v>
      </c>
      <c r="C1270" s="33">
        <v>774</v>
      </c>
      <c r="D1270" s="33" t="s">
        <v>3591</v>
      </c>
      <c r="E1270" s="33">
        <v>4</v>
      </c>
      <c r="F1270" s="33">
        <v>0.2</v>
      </c>
    </row>
    <row r="1271" spans="1:6" x14ac:dyDescent="0.2">
      <c r="A1271" s="33">
        <v>6</v>
      </c>
      <c r="B1271" s="33" t="s">
        <v>23</v>
      </c>
      <c r="C1271" s="33">
        <v>921</v>
      </c>
      <c r="D1271" s="33" t="s">
        <v>2641</v>
      </c>
      <c r="E1271" s="33">
        <v>2</v>
      </c>
      <c r="F1271" s="33">
        <v>0.2</v>
      </c>
    </row>
    <row r="1272" spans="1:6" x14ac:dyDescent="0.2">
      <c r="A1272" s="33">
        <v>6</v>
      </c>
      <c r="B1272" s="33" t="s">
        <v>23</v>
      </c>
      <c r="C1272" s="33">
        <v>924</v>
      </c>
      <c r="D1272" s="33" t="s">
        <v>3592</v>
      </c>
      <c r="E1272" s="33">
        <v>2</v>
      </c>
      <c r="F1272" s="33">
        <v>0.2</v>
      </c>
    </row>
    <row r="1273" spans="1:6" x14ac:dyDescent="0.2">
      <c r="A1273" s="33">
        <v>6</v>
      </c>
      <c r="B1273" s="33" t="s">
        <v>23</v>
      </c>
      <c r="C1273" s="33">
        <v>997</v>
      </c>
      <c r="D1273" s="33" t="s">
        <v>3593</v>
      </c>
      <c r="E1273" s="33">
        <v>2</v>
      </c>
      <c r="F1273" s="33">
        <v>1</v>
      </c>
    </row>
    <row r="1274" spans="1:6" x14ac:dyDescent="0.2">
      <c r="A1274" s="33">
        <v>6</v>
      </c>
      <c r="B1274" s="33" t="s">
        <v>23</v>
      </c>
      <c r="C1274" s="33">
        <v>1004</v>
      </c>
      <c r="D1274" s="33" t="s">
        <v>2643</v>
      </c>
      <c r="E1274" s="33"/>
      <c r="F1274" s="33">
        <v>0.2</v>
      </c>
    </row>
    <row r="1275" spans="1:6" x14ac:dyDescent="0.2">
      <c r="A1275" s="33">
        <v>6</v>
      </c>
      <c r="B1275" s="33" t="s">
        <v>23</v>
      </c>
      <c r="C1275" s="33">
        <v>1012</v>
      </c>
      <c r="D1275" s="33" t="s">
        <v>3594</v>
      </c>
      <c r="E1275" s="33">
        <v>4</v>
      </c>
      <c r="F1275" s="33">
        <v>0.2</v>
      </c>
    </row>
    <row r="1276" spans="1:6" x14ac:dyDescent="0.2">
      <c r="A1276" s="33">
        <v>6</v>
      </c>
      <c r="B1276" s="33" t="s">
        <v>23</v>
      </c>
      <c r="C1276" s="33">
        <v>1013</v>
      </c>
      <c r="D1276" s="33" t="s">
        <v>3595</v>
      </c>
      <c r="E1276" s="33"/>
      <c r="F1276" s="33">
        <v>0.2</v>
      </c>
    </row>
    <row r="1277" spans="1:6" x14ac:dyDescent="0.2">
      <c r="A1277" s="33">
        <v>6</v>
      </c>
      <c r="B1277" s="33" t="s">
        <v>23</v>
      </c>
      <c r="C1277" s="33">
        <v>1014</v>
      </c>
      <c r="D1277" s="33" t="s">
        <v>3596</v>
      </c>
      <c r="E1277" s="33">
        <v>4</v>
      </c>
      <c r="F1277" s="33">
        <v>0.2</v>
      </c>
    </row>
    <row r="1278" spans="1:6" x14ac:dyDescent="0.2">
      <c r="A1278" s="33">
        <v>6</v>
      </c>
      <c r="B1278" s="33" t="s">
        <v>23</v>
      </c>
      <c r="C1278" s="33">
        <v>1605</v>
      </c>
      <c r="D1278" s="33" t="s">
        <v>3597</v>
      </c>
      <c r="E1278" s="33"/>
      <c r="F1278" s="33">
        <v>0.2</v>
      </c>
    </row>
    <row r="1279" spans="1:6" x14ac:dyDescent="0.2">
      <c r="A1279" s="33">
        <v>6</v>
      </c>
      <c r="B1279" s="33" t="s">
        <v>23</v>
      </c>
      <c r="C1279" s="33">
        <v>1026</v>
      </c>
      <c r="D1279" s="33" t="s">
        <v>377</v>
      </c>
      <c r="E1279" s="33">
        <v>2</v>
      </c>
      <c r="F1279" s="33">
        <v>0.2</v>
      </c>
    </row>
    <row r="1280" spans="1:6" x14ac:dyDescent="0.2">
      <c r="A1280" s="33">
        <v>6</v>
      </c>
      <c r="B1280" s="33" t="s">
        <v>23</v>
      </c>
      <c r="C1280" s="33">
        <v>1063</v>
      </c>
      <c r="D1280" s="33" t="s">
        <v>29</v>
      </c>
      <c r="E1280" s="33">
        <v>4</v>
      </c>
      <c r="F1280" s="33">
        <v>0.2</v>
      </c>
    </row>
    <row r="1281" spans="1:6" x14ac:dyDescent="0.2">
      <c r="A1281" s="33">
        <v>6</v>
      </c>
      <c r="B1281" s="33" t="s">
        <v>23</v>
      </c>
      <c r="C1281" s="33">
        <v>94</v>
      </c>
      <c r="D1281" s="33" t="s">
        <v>3598</v>
      </c>
      <c r="E1281" s="33">
        <v>3</v>
      </c>
      <c r="F1281" s="33">
        <v>0.2</v>
      </c>
    </row>
    <row r="1282" spans="1:6" x14ac:dyDescent="0.2">
      <c r="A1282" s="33">
        <v>6</v>
      </c>
      <c r="B1282" s="33" t="s">
        <v>23</v>
      </c>
      <c r="C1282" s="33">
        <v>108</v>
      </c>
      <c r="D1282" s="33" t="s">
        <v>3599</v>
      </c>
      <c r="E1282" s="33">
        <v>3</v>
      </c>
      <c r="F1282" s="33">
        <v>0.2</v>
      </c>
    </row>
    <row r="1283" spans="1:6" x14ac:dyDescent="0.2">
      <c r="A1283" s="33">
        <v>6</v>
      </c>
      <c r="B1283" s="33" t="s">
        <v>23</v>
      </c>
      <c r="C1283" s="33">
        <v>2706</v>
      </c>
      <c r="D1283" s="33" t="s">
        <v>3600</v>
      </c>
      <c r="E1283" s="33">
        <v>4</v>
      </c>
      <c r="F1283" s="33">
        <v>1</v>
      </c>
    </row>
    <row r="1284" spans="1:6" x14ac:dyDescent="0.2">
      <c r="A1284" s="33">
        <v>6</v>
      </c>
      <c r="B1284" s="33" t="s">
        <v>23</v>
      </c>
      <c r="C1284" s="33">
        <v>1072</v>
      </c>
      <c r="D1284" s="33" t="s">
        <v>3601</v>
      </c>
      <c r="E1284" s="33"/>
      <c r="F1284" s="33">
        <v>0.2</v>
      </c>
    </row>
    <row r="1285" spans="1:6" x14ac:dyDescent="0.2">
      <c r="A1285" s="33">
        <v>6</v>
      </c>
      <c r="B1285" s="33" t="s">
        <v>23</v>
      </c>
      <c r="C1285" s="33">
        <v>1200</v>
      </c>
      <c r="D1285" s="33" t="s">
        <v>3602</v>
      </c>
      <c r="E1285" s="33"/>
      <c r="F1285" s="33">
        <v>0.2</v>
      </c>
    </row>
    <row r="1286" spans="1:6" x14ac:dyDescent="0.2">
      <c r="A1286" s="33">
        <v>6</v>
      </c>
      <c r="B1286" s="33" t="s">
        <v>23</v>
      </c>
      <c r="C1286" s="33">
        <v>1239</v>
      </c>
      <c r="D1286" s="33" t="s">
        <v>1791</v>
      </c>
      <c r="E1286" s="33"/>
      <c r="F1286" s="33">
        <v>0.2</v>
      </c>
    </row>
    <row r="1287" spans="1:6" x14ac:dyDescent="0.2">
      <c r="A1287" s="33">
        <v>6</v>
      </c>
      <c r="B1287" s="33" t="s">
        <v>23</v>
      </c>
      <c r="C1287" s="33">
        <v>1273</v>
      </c>
      <c r="D1287" s="33" t="s">
        <v>379</v>
      </c>
      <c r="E1287" s="33">
        <v>2</v>
      </c>
      <c r="F1287" s="33">
        <v>0.2</v>
      </c>
    </row>
    <row r="1288" spans="1:6" x14ac:dyDescent="0.2">
      <c r="A1288" s="33">
        <v>6</v>
      </c>
      <c r="B1288" s="33" t="s">
        <v>23</v>
      </c>
      <c r="C1288" s="33">
        <v>1032</v>
      </c>
      <c r="D1288" s="33" t="s">
        <v>234</v>
      </c>
      <c r="E1288" s="33">
        <v>3</v>
      </c>
      <c r="F1288" s="33">
        <v>0.2</v>
      </c>
    </row>
    <row r="1289" spans="1:6" x14ac:dyDescent="0.2">
      <c r="A1289" s="33">
        <v>6</v>
      </c>
      <c r="B1289" s="33" t="s">
        <v>23</v>
      </c>
      <c r="C1289" s="33">
        <v>1280</v>
      </c>
      <c r="D1289" s="33" t="s">
        <v>3603</v>
      </c>
      <c r="E1289" s="33">
        <v>2</v>
      </c>
      <c r="F1289" s="33">
        <v>0.2</v>
      </c>
    </row>
    <row r="1290" spans="1:6" x14ac:dyDescent="0.2">
      <c r="A1290" s="33">
        <v>6</v>
      </c>
      <c r="B1290" s="33" t="s">
        <v>23</v>
      </c>
      <c r="C1290" s="33">
        <v>1018</v>
      </c>
      <c r="D1290" s="33" t="s">
        <v>3604</v>
      </c>
      <c r="E1290" s="33"/>
      <c r="F1290" s="33">
        <v>0.2</v>
      </c>
    </row>
    <row r="1291" spans="1:6" x14ac:dyDescent="0.2">
      <c r="A1291" s="33">
        <v>6</v>
      </c>
      <c r="B1291" s="33" t="s">
        <v>23</v>
      </c>
      <c r="C1291" s="33">
        <v>2180</v>
      </c>
      <c r="D1291" s="33" t="s">
        <v>3605</v>
      </c>
      <c r="E1291" s="33">
        <v>1</v>
      </c>
      <c r="F1291" s="33">
        <v>0.2</v>
      </c>
    </row>
    <row r="1292" spans="1:6" x14ac:dyDescent="0.2">
      <c r="A1292" s="33">
        <v>6</v>
      </c>
      <c r="B1292" s="33" t="s">
        <v>23</v>
      </c>
      <c r="C1292" s="33">
        <v>2548</v>
      </c>
      <c r="D1292" s="33" t="s">
        <v>3606</v>
      </c>
      <c r="E1292" s="33"/>
      <c r="F1292" s="33">
        <v>0.2</v>
      </c>
    </row>
    <row r="1293" spans="1:6" x14ac:dyDescent="0.2">
      <c r="A1293" s="33">
        <v>6</v>
      </c>
      <c r="B1293" s="33" t="s">
        <v>23</v>
      </c>
      <c r="C1293" s="33">
        <v>168</v>
      </c>
      <c r="D1293" s="33" t="s">
        <v>2646</v>
      </c>
      <c r="E1293" s="33">
        <v>4</v>
      </c>
      <c r="F1293" s="33">
        <v>1</v>
      </c>
    </row>
    <row r="1294" spans="1:6" x14ac:dyDescent="0.2">
      <c r="A1294" s="33">
        <v>6</v>
      </c>
      <c r="B1294" s="33" t="s">
        <v>23</v>
      </c>
      <c r="C1294" s="33">
        <v>2327</v>
      </c>
      <c r="D1294" s="33" t="s">
        <v>3607</v>
      </c>
      <c r="E1294" s="33">
        <v>1</v>
      </c>
      <c r="F1294" s="33">
        <v>1</v>
      </c>
    </row>
    <row r="1295" spans="1:6" x14ac:dyDescent="0.2">
      <c r="A1295" s="33">
        <v>6</v>
      </c>
      <c r="B1295" s="33" t="s">
        <v>23</v>
      </c>
      <c r="C1295" s="33">
        <v>1585</v>
      </c>
      <c r="D1295" s="33" t="s">
        <v>3608</v>
      </c>
      <c r="E1295" s="33">
        <v>4</v>
      </c>
      <c r="F1295" s="33">
        <v>1</v>
      </c>
    </row>
    <row r="1296" spans="1:6" x14ac:dyDescent="0.2">
      <c r="A1296" s="33">
        <v>6</v>
      </c>
      <c r="B1296" s="33" t="s">
        <v>23</v>
      </c>
      <c r="C1296" s="33">
        <v>1677</v>
      </c>
      <c r="D1296" s="33" t="s">
        <v>3609</v>
      </c>
      <c r="E1296" s="33">
        <v>2</v>
      </c>
      <c r="F1296" s="33">
        <v>1</v>
      </c>
    </row>
    <row r="1297" spans="1:6" x14ac:dyDescent="0.2">
      <c r="A1297" s="33">
        <v>6</v>
      </c>
      <c r="B1297" s="33" t="s">
        <v>23</v>
      </c>
      <c r="C1297" s="33">
        <v>1678</v>
      </c>
      <c r="D1297" s="33" t="s">
        <v>3610</v>
      </c>
      <c r="E1297" s="33"/>
      <c r="F1297" s="33">
        <v>0.2</v>
      </c>
    </row>
    <row r="1298" spans="1:6" x14ac:dyDescent="0.2">
      <c r="A1298" s="33">
        <v>6</v>
      </c>
      <c r="B1298" s="33" t="s">
        <v>23</v>
      </c>
      <c r="C1298" s="33">
        <v>241</v>
      </c>
      <c r="D1298" s="33" t="s">
        <v>3611</v>
      </c>
      <c r="E1298" s="33"/>
      <c r="F1298" s="33">
        <v>0.2</v>
      </c>
    </row>
    <row r="1299" spans="1:6" x14ac:dyDescent="0.2">
      <c r="A1299" s="33">
        <v>6</v>
      </c>
      <c r="B1299" s="33" t="s">
        <v>23</v>
      </c>
      <c r="C1299" s="33">
        <v>323</v>
      </c>
      <c r="D1299" s="33" t="s">
        <v>2649</v>
      </c>
      <c r="E1299" s="33">
        <v>3</v>
      </c>
      <c r="F1299" s="33">
        <v>0.2</v>
      </c>
    </row>
    <row r="1300" spans="1:6" x14ac:dyDescent="0.2">
      <c r="A1300" s="33">
        <v>6</v>
      </c>
      <c r="B1300" s="33" t="s">
        <v>23</v>
      </c>
      <c r="C1300" s="33">
        <v>341</v>
      </c>
      <c r="D1300" s="33" t="s">
        <v>3612</v>
      </c>
      <c r="E1300" s="33"/>
      <c r="F1300" s="33">
        <v>0.2</v>
      </c>
    </row>
    <row r="1301" spans="1:6" x14ac:dyDescent="0.2">
      <c r="A1301" s="33">
        <v>6</v>
      </c>
      <c r="B1301" s="33" t="s">
        <v>23</v>
      </c>
      <c r="C1301" s="33">
        <v>342</v>
      </c>
      <c r="D1301" s="33" t="s">
        <v>3613</v>
      </c>
      <c r="E1301" s="33"/>
      <c r="F1301" s="33">
        <v>0.2</v>
      </c>
    </row>
    <row r="1302" spans="1:6" x14ac:dyDescent="0.2">
      <c r="A1302" s="33">
        <v>6</v>
      </c>
      <c r="B1302" s="33" t="s">
        <v>23</v>
      </c>
      <c r="C1302" s="33">
        <v>127</v>
      </c>
      <c r="D1302" s="33" t="s">
        <v>3614</v>
      </c>
      <c r="E1302" s="33">
        <v>4</v>
      </c>
      <c r="F1302" s="33">
        <v>0.2</v>
      </c>
    </row>
    <row r="1303" spans="1:6" x14ac:dyDescent="0.2">
      <c r="A1303" s="33">
        <v>6</v>
      </c>
      <c r="B1303" s="33" t="s">
        <v>23</v>
      </c>
      <c r="C1303" s="33">
        <v>1724</v>
      </c>
      <c r="D1303" s="33" t="s">
        <v>3615</v>
      </c>
      <c r="E1303" s="33">
        <v>4</v>
      </c>
      <c r="F1303" s="33">
        <v>0.2</v>
      </c>
    </row>
    <row r="1304" spans="1:6" x14ac:dyDescent="0.2">
      <c r="A1304" s="33">
        <v>6</v>
      </c>
      <c r="B1304" s="33" t="s">
        <v>23</v>
      </c>
      <c r="C1304" s="33">
        <v>1352</v>
      </c>
      <c r="D1304" s="33" t="s">
        <v>3314</v>
      </c>
      <c r="E1304" s="33"/>
      <c r="F1304" s="33">
        <v>0.2</v>
      </c>
    </row>
    <row r="1305" spans="1:6" x14ac:dyDescent="0.2">
      <c r="A1305" s="33">
        <v>6</v>
      </c>
      <c r="B1305" s="33" t="s">
        <v>23</v>
      </c>
      <c r="C1305" s="33">
        <v>1795</v>
      </c>
      <c r="D1305" s="33" t="s">
        <v>403</v>
      </c>
      <c r="E1305" s="33">
        <v>2</v>
      </c>
      <c r="F1305" s="33">
        <v>0.2</v>
      </c>
    </row>
    <row r="1306" spans="1:6" x14ac:dyDescent="0.2">
      <c r="A1306" s="33">
        <v>6</v>
      </c>
      <c r="B1306" s="33" t="s">
        <v>23</v>
      </c>
      <c r="C1306" s="33">
        <v>1117</v>
      </c>
      <c r="D1306" s="33" t="s">
        <v>2652</v>
      </c>
      <c r="E1306" s="33"/>
      <c r="F1306" s="33">
        <v>0.2</v>
      </c>
    </row>
    <row r="1307" spans="1:6" x14ac:dyDescent="0.2">
      <c r="A1307" s="33">
        <v>6</v>
      </c>
      <c r="B1307" s="33" t="s">
        <v>23</v>
      </c>
      <c r="C1307" s="33">
        <v>1817</v>
      </c>
      <c r="D1307" s="33" t="s">
        <v>2653</v>
      </c>
      <c r="E1307" s="33"/>
      <c r="F1307" s="33">
        <v>0.2</v>
      </c>
    </row>
    <row r="1308" spans="1:6" x14ac:dyDescent="0.2">
      <c r="A1308" s="33">
        <v>6</v>
      </c>
      <c r="B1308" s="33" t="s">
        <v>23</v>
      </c>
      <c r="C1308" s="33">
        <v>1819</v>
      </c>
      <c r="D1308" s="33" t="s">
        <v>3169</v>
      </c>
      <c r="E1308" s="33">
        <v>2</v>
      </c>
      <c r="F1308" s="33">
        <v>0.2</v>
      </c>
    </row>
    <row r="1309" spans="1:6" x14ac:dyDescent="0.2">
      <c r="A1309" s="33">
        <v>6</v>
      </c>
      <c r="B1309" s="33" t="s">
        <v>23</v>
      </c>
      <c r="C1309" s="33">
        <v>1840</v>
      </c>
      <c r="D1309" s="33" t="s">
        <v>3616</v>
      </c>
      <c r="E1309" s="33"/>
      <c r="F1309" s="33">
        <v>0.2</v>
      </c>
    </row>
    <row r="1310" spans="1:6" x14ac:dyDescent="0.2">
      <c r="A1310" s="33">
        <v>6</v>
      </c>
      <c r="B1310" s="33" t="s">
        <v>23</v>
      </c>
      <c r="C1310" s="33">
        <v>1843</v>
      </c>
      <c r="D1310" s="33" t="s">
        <v>3617</v>
      </c>
      <c r="E1310" s="33"/>
      <c r="F1310" s="33">
        <v>0.2</v>
      </c>
    </row>
    <row r="1311" spans="1:6" x14ac:dyDescent="0.2">
      <c r="A1311" s="33">
        <v>6</v>
      </c>
      <c r="B1311" s="33" t="s">
        <v>23</v>
      </c>
      <c r="C1311" s="33">
        <v>1971</v>
      </c>
      <c r="D1311" s="33" t="s">
        <v>3618</v>
      </c>
      <c r="E1311" s="33"/>
      <c r="F1311" s="33">
        <v>0.2</v>
      </c>
    </row>
    <row r="1312" spans="1:6" x14ac:dyDescent="0.2">
      <c r="A1312" s="33">
        <v>6</v>
      </c>
      <c r="B1312" s="33" t="s">
        <v>23</v>
      </c>
      <c r="C1312" s="33">
        <v>1981</v>
      </c>
      <c r="D1312" s="33" t="s">
        <v>3619</v>
      </c>
      <c r="E1312" s="33"/>
      <c r="F1312" s="33">
        <v>0.2</v>
      </c>
    </row>
    <row r="1313" spans="1:6" x14ac:dyDescent="0.2">
      <c r="A1313" s="33">
        <v>6</v>
      </c>
      <c r="B1313" s="33" t="s">
        <v>23</v>
      </c>
      <c r="C1313" s="33">
        <v>2017</v>
      </c>
      <c r="D1313" s="33" t="s">
        <v>3620</v>
      </c>
      <c r="E1313" s="33">
        <v>4</v>
      </c>
      <c r="F1313" s="33">
        <v>1</v>
      </c>
    </row>
    <row r="1314" spans="1:6" x14ac:dyDescent="0.2">
      <c r="A1314" s="33">
        <v>6</v>
      </c>
      <c r="B1314" s="33" t="s">
        <v>23</v>
      </c>
      <c r="C1314" s="33">
        <v>2102</v>
      </c>
      <c r="D1314" s="33" t="s">
        <v>3621</v>
      </c>
      <c r="E1314" s="33"/>
      <c r="F1314" s="33">
        <v>0.2</v>
      </c>
    </row>
    <row r="1315" spans="1:6" x14ac:dyDescent="0.2">
      <c r="A1315" s="33">
        <v>6</v>
      </c>
      <c r="B1315" s="33" t="s">
        <v>23</v>
      </c>
      <c r="C1315" s="33">
        <v>396</v>
      </c>
      <c r="D1315" s="33" t="s">
        <v>3622</v>
      </c>
      <c r="E1315" s="33">
        <v>4</v>
      </c>
      <c r="F1315" s="33">
        <v>0.2</v>
      </c>
    </row>
    <row r="1316" spans="1:6" x14ac:dyDescent="0.2">
      <c r="A1316" s="33">
        <v>6</v>
      </c>
      <c r="B1316" s="33" t="s">
        <v>23</v>
      </c>
      <c r="C1316" s="33">
        <v>399</v>
      </c>
      <c r="D1316" s="33" t="s">
        <v>3173</v>
      </c>
      <c r="E1316" s="33">
        <v>4</v>
      </c>
      <c r="F1316" s="33">
        <v>0.2</v>
      </c>
    </row>
    <row r="1317" spans="1:6" x14ac:dyDescent="0.2">
      <c r="A1317" s="33">
        <v>6</v>
      </c>
      <c r="B1317" s="33" t="s">
        <v>23</v>
      </c>
      <c r="C1317" s="33">
        <v>455</v>
      </c>
      <c r="D1317" s="33" t="s">
        <v>3623</v>
      </c>
      <c r="E1317" s="33"/>
      <c r="F1317" s="33">
        <v>0.2</v>
      </c>
    </row>
    <row r="1318" spans="1:6" x14ac:dyDescent="0.2">
      <c r="A1318" s="33">
        <v>6</v>
      </c>
      <c r="B1318" s="33" t="s">
        <v>23</v>
      </c>
      <c r="C1318" s="33">
        <v>2597</v>
      </c>
      <c r="D1318" s="33" t="s">
        <v>3624</v>
      </c>
      <c r="E1318" s="33"/>
      <c r="F1318" s="33">
        <v>0.2</v>
      </c>
    </row>
    <row r="1319" spans="1:6" x14ac:dyDescent="0.2">
      <c r="A1319" s="33">
        <v>6</v>
      </c>
      <c r="B1319" s="33" t="s">
        <v>23</v>
      </c>
      <c r="C1319" s="33">
        <v>2594</v>
      </c>
      <c r="D1319" s="33" t="s">
        <v>3625</v>
      </c>
      <c r="E1319" s="33"/>
      <c r="F1319" s="33">
        <v>0.2</v>
      </c>
    </row>
    <row r="1320" spans="1:6" x14ac:dyDescent="0.2">
      <c r="A1320" s="33">
        <v>6</v>
      </c>
      <c r="B1320" s="33" t="s">
        <v>23</v>
      </c>
      <c r="C1320" s="33">
        <v>2179</v>
      </c>
      <c r="D1320" s="33" t="s">
        <v>3626</v>
      </c>
      <c r="E1320" s="33">
        <v>4</v>
      </c>
      <c r="F1320" s="33">
        <v>0.2</v>
      </c>
    </row>
    <row r="1321" spans="1:6" x14ac:dyDescent="0.2">
      <c r="A1321" s="33">
        <v>6</v>
      </c>
      <c r="B1321" s="33" t="s">
        <v>23</v>
      </c>
      <c r="C1321" s="33">
        <v>2574</v>
      </c>
      <c r="D1321" s="33" t="s">
        <v>3627</v>
      </c>
      <c r="E1321" s="33">
        <v>4</v>
      </c>
      <c r="F1321" s="33">
        <v>0.2</v>
      </c>
    </row>
    <row r="1322" spans="1:6" x14ac:dyDescent="0.2">
      <c r="A1322" s="33">
        <v>6</v>
      </c>
      <c r="B1322" s="33" t="s">
        <v>23</v>
      </c>
      <c r="C1322" s="33">
        <v>2257</v>
      </c>
      <c r="D1322" s="33" t="s">
        <v>3628</v>
      </c>
      <c r="E1322" s="33"/>
      <c r="F1322" s="33">
        <v>0.2</v>
      </c>
    </row>
    <row r="1323" spans="1:6" x14ac:dyDescent="0.2">
      <c r="A1323" s="33">
        <v>6</v>
      </c>
      <c r="B1323" s="33" t="s">
        <v>23</v>
      </c>
      <c r="C1323" s="33">
        <v>2210</v>
      </c>
      <c r="D1323" s="33" t="s">
        <v>3629</v>
      </c>
      <c r="E1323" s="33"/>
      <c r="F1323" s="33">
        <v>0.2</v>
      </c>
    </row>
    <row r="1324" spans="1:6" x14ac:dyDescent="0.2">
      <c r="A1324" s="33">
        <v>6</v>
      </c>
      <c r="B1324" s="33" t="s">
        <v>23</v>
      </c>
      <c r="C1324" s="33">
        <v>2213</v>
      </c>
      <c r="D1324" s="33" t="s">
        <v>3630</v>
      </c>
      <c r="E1324" s="33"/>
      <c r="F1324" s="33">
        <v>0.2</v>
      </c>
    </row>
    <row r="1325" spans="1:6" x14ac:dyDescent="0.2">
      <c r="A1325" s="33">
        <v>6</v>
      </c>
      <c r="B1325" s="33" t="s">
        <v>23</v>
      </c>
      <c r="C1325" s="33">
        <v>2261</v>
      </c>
      <c r="D1325" s="33" t="s">
        <v>3631</v>
      </c>
      <c r="E1325" s="33"/>
      <c r="F1325" s="33">
        <v>0.2</v>
      </c>
    </row>
    <row r="1326" spans="1:6" x14ac:dyDescent="0.2">
      <c r="A1326" s="33">
        <v>6</v>
      </c>
      <c r="B1326" s="33" t="s">
        <v>23</v>
      </c>
      <c r="C1326" s="33">
        <v>4145</v>
      </c>
      <c r="D1326" s="33" t="s">
        <v>3632</v>
      </c>
      <c r="E1326" s="33">
        <v>4</v>
      </c>
      <c r="F1326" s="33">
        <v>0.2</v>
      </c>
    </row>
    <row r="1327" spans="1:6" x14ac:dyDescent="0.2">
      <c r="A1327" s="33">
        <v>6</v>
      </c>
      <c r="B1327" s="33" t="s">
        <v>23</v>
      </c>
      <c r="C1327" s="33">
        <v>2230</v>
      </c>
      <c r="D1327" s="33" t="s">
        <v>3633</v>
      </c>
      <c r="E1327" s="33"/>
      <c r="F1327" s="33">
        <v>0.2</v>
      </c>
    </row>
    <row r="1328" spans="1:6" x14ac:dyDescent="0.2">
      <c r="A1328" s="33">
        <v>6</v>
      </c>
      <c r="B1328" s="33" t="s">
        <v>23</v>
      </c>
      <c r="C1328" s="33">
        <v>4149</v>
      </c>
      <c r="D1328" s="33" t="s">
        <v>3634</v>
      </c>
      <c r="E1328" s="33"/>
      <c r="F1328" s="33">
        <v>0.2</v>
      </c>
    </row>
    <row r="1329" spans="1:6" x14ac:dyDescent="0.2">
      <c r="A1329" s="33">
        <v>6</v>
      </c>
      <c r="B1329" s="33" t="s">
        <v>23</v>
      </c>
      <c r="C1329" s="33">
        <v>2238</v>
      </c>
      <c r="D1329" s="33" t="s">
        <v>3635</v>
      </c>
      <c r="E1329" s="33">
        <v>1</v>
      </c>
      <c r="F1329" s="33">
        <v>1</v>
      </c>
    </row>
    <row r="1330" spans="1:6" x14ac:dyDescent="0.2">
      <c r="A1330" s="33">
        <v>6</v>
      </c>
      <c r="B1330" s="33" t="s">
        <v>23</v>
      </c>
      <c r="C1330" s="33">
        <v>4400</v>
      </c>
      <c r="D1330" s="33" t="s">
        <v>3636</v>
      </c>
      <c r="E1330" s="33"/>
      <c r="F1330" s="33">
        <v>0.2</v>
      </c>
    </row>
    <row r="1331" spans="1:6" x14ac:dyDescent="0.2">
      <c r="A1331" s="33">
        <v>6</v>
      </c>
      <c r="B1331" s="33" t="s">
        <v>23</v>
      </c>
      <c r="C1331" s="33">
        <v>2243</v>
      </c>
      <c r="D1331" s="33" t="s">
        <v>3637</v>
      </c>
      <c r="E1331" s="33"/>
      <c r="F1331" s="33">
        <v>0.2</v>
      </c>
    </row>
    <row r="1332" spans="1:6" x14ac:dyDescent="0.2">
      <c r="A1332" s="33">
        <v>6</v>
      </c>
      <c r="B1332" s="33" t="s">
        <v>23</v>
      </c>
      <c r="C1332" s="33">
        <v>2245</v>
      </c>
      <c r="D1332" s="33" t="s">
        <v>3638</v>
      </c>
      <c r="E1332" s="33"/>
      <c r="F1332" s="33">
        <v>0.2</v>
      </c>
    </row>
    <row r="1333" spans="1:6" x14ac:dyDescent="0.2">
      <c r="A1333" s="33">
        <v>6</v>
      </c>
      <c r="B1333" s="33" t="s">
        <v>23</v>
      </c>
      <c r="C1333" s="33">
        <v>2267</v>
      </c>
      <c r="D1333" s="33" t="s">
        <v>3639</v>
      </c>
      <c r="E1333" s="33"/>
      <c r="F1333" s="33">
        <v>0.2</v>
      </c>
    </row>
    <row r="1334" spans="1:6" x14ac:dyDescent="0.2">
      <c r="A1334" s="33">
        <v>6</v>
      </c>
      <c r="B1334" s="33" t="s">
        <v>23</v>
      </c>
      <c r="C1334" s="33">
        <v>2270</v>
      </c>
      <c r="D1334" s="33" t="s">
        <v>3640</v>
      </c>
      <c r="E1334" s="33"/>
      <c r="F1334" s="33">
        <v>0.2</v>
      </c>
    </row>
    <row r="1335" spans="1:6" x14ac:dyDescent="0.2">
      <c r="A1335" s="33">
        <v>6</v>
      </c>
      <c r="B1335" s="33" t="s">
        <v>23</v>
      </c>
      <c r="C1335" s="33">
        <v>4157</v>
      </c>
      <c r="D1335" s="33" t="s">
        <v>3641</v>
      </c>
      <c r="E1335" s="33">
        <v>1</v>
      </c>
      <c r="F1335" s="33">
        <v>0.2</v>
      </c>
    </row>
    <row r="1336" spans="1:6" x14ac:dyDescent="0.2">
      <c r="A1336" s="33">
        <v>6</v>
      </c>
      <c r="B1336" s="33" t="s">
        <v>23</v>
      </c>
      <c r="C1336" s="33">
        <v>2272</v>
      </c>
      <c r="D1336" s="33" t="s">
        <v>3642</v>
      </c>
      <c r="E1336" s="33"/>
      <c r="F1336" s="33">
        <v>0.2</v>
      </c>
    </row>
    <row r="1337" spans="1:6" x14ac:dyDescent="0.2">
      <c r="A1337" s="33">
        <v>6</v>
      </c>
      <c r="B1337" s="33" t="s">
        <v>23</v>
      </c>
      <c r="C1337" s="33">
        <v>4159</v>
      </c>
      <c r="D1337" s="33" t="s">
        <v>3643</v>
      </c>
      <c r="E1337" s="33"/>
      <c r="F1337" s="33">
        <v>0.2</v>
      </c>
    </row>
    <row r="1338" spans="1:6" x14ac:dyDescent="0.2">
      <c r="A1338" s="33">
        <v>6</v>
      </c>
      <c r="B1338" s="33" t="s">
        <v>23</v>
      </c>
      <c r="C1338" s="33">
        <v>4160</v>
      </c>
      <c r="D1338" s="33" t="s">
        <v>3644</v>
      </c>
      <c r="E1338" s="33"/>
      <c r="F1338" s="33">
        <v>0.2</v>
      </c>
    </row>
    <row r="1339" spans="1:6" x14ac:dyDescent="0.2">
      <c r="A1339" s="33">
        <v>6</v>
      </c>
      <c r="B1339" s="33" t="s">
        <v>23</v>
      </c>
      <c r="C1339" s="33">
        <v>2275</v>
      </c>
      <c r="D1339" s="33" t="s">
        <v>3645</v>
      </c>
      <c r="E1339" s="33"/>
      <c r="F1339" s="33">
        <v>0.2</v>
      </c>
    </row>
    <row r="1340" spans="1:6" x14ac:dyDescent="0.2">
      <c r="A1340" s="33">
        <v>6</v>
      </c>
      <c r="B1340" s="33" t="s">
        <v>23</v>
      </c>
      <c r="C1340" s="33">
        <v>2276</v>
      </c>
      <c r="D1340" s="33" t="s">
        <v>3646</v>
      </c>
      <c r="E1340" s="33"/>
      <c r="F1340" s="33">
        <v>0.2</v>
      </c>
    </row>
    <row r="1341" spans="1:6" x14ac:dyDescent="0.2">
      <c r="A1341" s="33">
        <v>6</v>
      </c>
      <c r="B1341" s="33" t="s">
        <v>23</v>
      </c>
      <c r="C1341" s="33">
        <v>2278</v>
      </c>
      <c r="D1341" s="33" t="s">
        <v>3647</v>
      </c>
      <c r="E1341" s="33"/>
      <c r="F1341" s="33">
        <v>0.2</v>
      </c>
    </row>
    <row r="1342" spans="1:6" x14ac:dyDescent="0.2">
      <c r="A1342" s="33">
        <v>6</v>
      </c>
      <c r="B1342" s="33" t="s">
        <v>23</v>
      </c>
      <c r="C1342" s="33">
        <v>2280</v>
      </c>
      <c r="D1342" s="33" t="s">
        <v>3648</v>
      </c>
      <c r="E1342" s="33"/>
      <c r="F1342" s="33">
        <v>0.2</v>
      </c>
    </row>
    <row r="1343" spans="1:6" x14ac:dyDescent="0.2">
      <c r="A1343" s="33">
        <v>6</v>
      </c>
      <c r="B1343" s="33" t="s">
        <v>23</v>
      </c>
      <c r="C1343" s="33">
        <v>2282</v>
      </c>
      <c r="D1343" s="33" t="s">
        <v>3649</v>
      </c>
      <c r="E1343" s="33"/>
      <c r="F1343" s="33">
        <v>0.2</v>
      </c>
    </row>
    <row r="1344" spans="1:6" x14ac:dyDescent="0.2">
      <c r="A1344" s="33">
        <v>6</v>
      </c>
      <c r="B1344" s="33" t="s">
        <v>23</v>
      </c>
      <c r="C1344" s="33">
        <v>2283</v>
      </c>
      <c r="D1344" s="33" t="s">
        <v>3650</v>
      </c>
      <c r="E1344" s="33"/>
      <c r="F1344" s="33">
        <v>0.2</v>
      </c>
    </row>
    <row r="1345" spans="1:6" x14ac:dyDescent="0.2">
      <c r="A1345" s="33">
        <v>6</v>
      </c>
      <c r="B1345" s="33" t="s">
        <v>23</v>
      </c>
      <c r="C1345" s="33">
        <v>1016</v>
      </c>
      <c r="D1345" s="33" t="s">
        <v>3651</v>
      </c>
      <c r="E1345" s="33"/>
      <c r="F1345" s="33">
        <v>0.2</v>
      </c>
    </row>
    <row r="1346" spans="1:6" x14ac:dyDescent="0.2">
      <c r="A1346" s="33">
        <v>6</v>
      </c>
      <c r="B1346" s="33" t="s">
        <v>23</v>
      </c>
      <c r="C1346" s="33">
        <v>2296</v>
      </c>
      <c r="D1346" s="33" t="s">
        <v>428</v>
      </c>
      <c r="E1346" s="33">
        <v>4</v>
      </c>
      <c r="F1346" s="33">
        <v>0.2</v>
      </c>
    </row>
    <row r="1347" spans="1:6" x14ac:dyDescent="0.2">
      <c r="A1347" s="33">
        <v>6</v>
      </c>
      <c r="B1347" s="33" t="s">
        <v>23</v>
      </c>
      <c r="C1347" s="33">
        <v>1526</v>
      </c>
      <c r="D1347" s="33" t="s">
        <v>3652</v>
      </c>
      <c r="E1347" s="33"/>
      <c r="F1347" s="33">
        <v>0.2</v>
      </c>
    </row>
    <row r="1348" spans="1:6" x14ac:dyDescent="0.2">
      <c r="A1348" s="33">
        <v>6</v>
      </c>
      <c r="B1348" s="33" t="s">
        <v>23</v>
      </c>
      <c r="C1348" s="33">
        <v>2423</v>
      </c>
      <c r="D1348" s="33" t="s">
        <v>534</v>
      </c>
      <c r="E1348" s="33">
        <v>4</v>
      </c>
      <c r="F1348" s="33">
        <v>0.2</v>
      </c>
    </row>
    <row r="1349" spans="1:6" x14ac:dyDescent="0.2">
      <c r="A1349" s="33">
        <v>6</v>
      </c>
      <c r="B1349" s="33" t="s">
        <v>23</v>
      </c>
      <c r="C1349" s="33">
        <v>2544</v>
      </c>
      <c r="D1349" s="33" t="s">
        <v>3653</v>
      </c>
      <c r="E1349" s="33"/>
      <c r="F1349" s="33">
        <v>0.2</v>
      </c>
    </row>
    <row r="1350" spans="1:6" x14ac:dyDescent="0.2">
      <c r="A1350" s="33">
        <v>6</v>
      </c>
      <c r="B1350" s="33" t="s">
        <v>23</v>
      </c>
      <c r="C1350" s="33">
        <v>2545</v>
      </c>
      <c r="D1350" s="33" t="s">
        <v>3654</v>
      </c>
      <c r="E1350" s="33"/>
      <c r="F1350" s="33">
        <v>0.2</v>
      </c>
    </row>
    <row r="1351" spans="1:6" x14ac:dyDescent="0.2">
      <c r="A1351" s="33">
        <v>6</v>
      </c>
      <c r="B1351" s="33" t="s">
        <v>23</v>
      </c>
      <c r="C1351" s="33">
        <v>2546</v>
      </c>
      <c r="D1351" s="33" t="s">
        <v>2660</v>
      </c>
      <c r="E1351" s="33">
        <v>4</v>
      </c>
      <c r="F1351" s="33">
        <v>1</v>
      </c>
    </row>
    <row r="1352" spans="1:6" x14ac:dyDescent="0.2">
      <c r="A1352" s="33">
        <v>6</v>
      </c>
      <c r="B1352" s="33" t="s">
        <v>23</v>
      </c>
      <c r="C1352" s="33">
        <v>1015</v>
      </c>
      <c r="D1352" s="33" t="s">
        <v>3655</v>
      </c>
      <c r="E1352" s="33"/>
      <c r="F1352" s="33">
        <v>0.2</v>
      </c>
    </row>
    <row r="1353" spans="1:6" x14ac:dyDescent="0.2">
      <c r="A1353" s="33">
        <v>6</v>
      </c>
      <c r="B1353" s="33" t="s">
        <v>277</v>
      </c>
      <c r="C1353" s="33">
        <v>18322</v>
      </c>
      <c r="D1353" s="33" t="s">
        <v>3656</v>
      </c>
      <c r="E1353" s="33">
        <v>2</v>
      </c>
      <c r="F1353" s="33">
        <v>0.2</v>
      </c>
    </row>
    <row r="1354" spans="1:6" x14ac:dyDescent="0.2">
      <c r="A1354" s="33">
        <v>6</v>
      </c>
      <c r="B1354" s="33" t="s">
        <v>277</v>
      </c>
      <c r="C1354" s="33">
        <v>18328</v>
      </c>
      <c r="D1354" s="33" t="s">
        <v>3657</v>
      </c>
      <c r="E1354" s="33">
        <v>2</v>
      </c>
      <c r="F1354" s="33">
        <v>0.2</v>
      </c>
    </row>
    <row r="1355" spans="1:6" x14ac:dyDescent="0.2">
      <c r="A1355" s="33">
        <v>6</v>
      </c>
      <c r="B1355" s="33" t="s">
        <v>277</v>
      </c>
      <c r="C1355" s="33">
        <v>18325</v>
      </c>
      <c r="D1355" s="33" t="s">
        <v>3658</v>
      </c>
      <c r="E1355" s="33">
        <v>3</v>
      </c>
      <c r="F1355" s="33">
        <v>0.2</v>
      </c>
    </row>
    <row r="1356" spans="1:6" x14ac:dyDescent="0.2">
      <c r="A1356" s="33">
        <v>6</v>
      </c>
      <c r="B1356" s="33" t="s">
        <v>277</v>
      </c>
      <c r="C1356" s="33">
        <v>18324</v>
      </c>
      <c r="D1356" s="33" t="s">
        <v>3659</v>
      </c>
      <c r="E1356" s="33">
        <v>3</v>
      </c>
      <c r="F1356" s="33">
        <v>0.2</v>
      </c>
    </row>
    <row r="1357" spans="1:6" x14ac:dyDescent="0.2">
      <c r="A1357" s="33">
        <v>6</v>
      </c>
      <c r="B1357" s="33" t="s">
        <v>277</v>
      </c>
      <c r="C1357" s="33">
        <v>18458</v>
      </c>
      <c r="D1357" s="33" t="s">
        <v>3660</v>
      </c>
      <c r="E1357" s="33"/>
      <c r="F1357" s="33">
        <v>0.2</v>
      </c>
    </row>
    <row r="1358" spans="1:6" x14ac:dyDescent="0.2">
      <c r="A1358" s="33">
        <v>6</v>
      </c>
      <c r="B1358" s="33" t="s">
        <v>277</v>
      </c>
      <c r="C1358" s="33">
        <v>18457</v>
      </c>
      <c r="D1358" s="33" t="s">
        <v>3661</v>
      </c>
      <c r="E1358" s="33">
        <v>3</v>
      </c>
      <c r="F1358" s="33">
        <v>0.2</v>
      </c>
    </row>
    <row r="1359" spans="1:6" x14ac:dyDescent="0.2">
      <c r="A1359" s="33">
        <v>6</v>
      </c>
      <c r="B1359" s="33" t="s">
        <v>277</v>
      </c>
      <c r="C1359" s="33">
        <v>18451</v>
      </c>
      <c r="D1359" s="33" t="s">
        <v>3662</v>
      </c>
      <c r="E1359" s="33">
        <v>4</v>
      </c>
      <c r="F1359" s="33">
        <v>0.2</v>
      </c>
    </row>
    <row r="1360" spans="1:6" x14ac:dyDescent="0.2">
      <c r="A1360" s="33">
        <v>6</v>
      </c>
      <c r="B1360" s="33" t="s">
        <v>277</v>
      </c>
      <c r="C1360" s="33">
        <v>18444</v>
      </c>
      <c r="D1360" s="33" t="s">
        <v>3663</v>
      </c>
      <c r="E1360" s="33"/>
      <c r="F1360" s="33">
        <v>0.2</v>
      </c>
    </row>
    <row r="1361" spans="1:6" x14ac:dyDescent="0.2">
      <c r="A1361" s="33">
        <v>6</v>
      </c>
      <c r="B1361" s="33" t="s">
        <v>277</v>
      </c>
      <c r="C1361" s="33">
        <v>18455</v>
      </c>
      <c r="D1361" s="33" t="s">
        <v>3664</v>
      </c>
      <c r="E1361" s="33">
        <v>4</v>
      </c>
      <c r="F1361" s="33">
        <v>0.2</v>
      </c>
    </row>
    <row r="1362" spans="1:6" x14ac:dyDescent="0.2">
      <c r="A1362" s="33">
        <v>6</v>
      </c>
      <c r="B1362" s="33" t="s">
        <v>277</v>
      </c>
      <c r="C1362" s="33">
        <v>18447</v>
      </c>
      <c r="D1362" s="33" t="s">
        <v>3665</v>
      </c>
      <c r="E1362" s="33">
        <v>4</v>
      </c>
      <c r="F1362" s="33">
        <v>0.2</v>
      </c>
    </row>
    <row r="1363" spans="1:6" x14ac:dyDescent="0.2">
      <c r="A1363" s="33">
        <v>6</v>
      </c>
      <c r="B1363" s="33" t="s">
        <v>277</v>
      </c>
      <c r="C1363" s="33">
        <v>18331</v>
      </c>
      <c r="D1363" s="33" t="s">
        <v>3666</v>
      </c>
      <c r="E1363" s="33">
        <v>1</v>
      </c>
      <c r="F1363" s="33">
        <v>0.2</v>
      </c>
    </row>
    <row r="1364" spans="1:6" x14ac:dyDescent="0.2">
      <c r="A1364" s="33">
        <v>6</v>
      </c>
      <c r="B1364" s="33" t="s">
        <v>277</v>
      </c>
      <c r="C1364" s="33">
        <v>18535</v>
      </c>
      <c r="D1364" s="33" t="s">
        <v>3667</v>
      </c>
      <c r="E1364" s="33">
        <v>4</v>
      </c>
      <c r="F1364" s="33">
        <v>0.2</v>
      </c>
    </row>
    <row r="1365" spans="1:6" x14ac:dyDescent="0.2">
      <c r="A1365" s="33">
        <v>6</v>
      </c>
      <c r="B1365" s="33" t="s">
        <v>277</v>
      </c>
      <c r="C1365" s="33">
        <v>18188</v>
      </c>
      <c r="D1365" s="33" t="s">
        <v>3668</v>
      </c>
      <c r="E1365" s="33">
        <v>4</v>
      </c>
      <c r="F1365" s="33">
        <v>0.2</v>
      </c>
    </row>
    <row r="1366" spans="1:6" x14ac:dyDescent="0.2">
      <c r="A1366" s="33">
        <v>6</v>
      </c>
      <c r="B1366" s="33" t="s">
        <v>277</v>
      </c>
      <c r="C1366" s="33">
        <v>18233</v>
      </c>
      <c r="D1366" s="33" t="s">
        <v>3669</v>
      </c>
      <c r="E1366" s="33"/>
      <c r="F1366" s="33">
        <v>0.2</v>
      </c>
    </row>
    <row r="1367" spans="1:6" x14ac:dyDescent="0.2">
      <c r="A1367" s="33">
        <v>6</v>
      </c>
      <c r="B1367" s="33" t="s">
        <v>277</v>
      </c>
      <c r="C1367" s="33">
        <v>18157</v>
      </c>
      <c r="D1367" s="33" t="s">
        <v>3670</v>
      </c>
      <c r="E1367" s="33">
        <v>2</v>
      </c>
      <c r="F1367" s="33">
        <v>0.2</v>
      </c>
    </row>
    <row r="1368" spans="1:6" x14ac:dyDescent="0.2">
      <c r="A1368" s="33">
        <v>6</v>
      </c>
      <c r="B1368" s="33" t="s">
        <v>277</v>
      </c>
      <c r="C1368" s="33">
        <v>18227</v>
      </c>
      <c r="D1368" s="33" t="s">
        <v>3671</v>
      </c>
      <c r="E1368" s="33"/>
      <c r="F1368" s="33">
        <v>0.2</v>
      </c>
    </row>
    <row r="1369" spans="1:6" x14ac:dyDescent="0.2">
      <c r="A1369" s="33">
        <v>6</v>
      </c>
      <c r="B1369" s="33" t="s">
        <v>277</v>
      </c>
      <c r="C1369" s="33">
        <v>18079</v>
      </c>
      <c r="D1369" s="33" t="s">
        <v>3672</v>
      </c>
      <c r="E1369" s="33">
        <v>2</v>
      </c>
      <c r="F1369" s="33">
        <v>1</v>
      </c>
    </row>
    <row r="1370" spans="1:6" x14ac:dyDescent="0.2">
      <c r="A1370" s="33">
        <v>6</v>
      </c>
      <c r="B1370" s="33" t="s">
        <v>277</v>
      </c>
      <c r="C1370" s="33">
        <v>18514</v>
      </c>
      <c r="D1370" s="33" t="s">
        <v>3673</v>
      </c>
      <c r="E1370" s="33">
        <v>4</v>
      </c>
      <c r="F1370" s="33">
        <v>0.2</v>
      </c>
    </row>
    <row r="1371" spans="1:6" x14ac:dyDescent="0.2">
      <c r="A1371" s="33">
        <v>6</v>
      </c>
      <c r="B1371" s="33" t="s">
        <v>277</v>
      </c>
      <c r="C1371" s="33">
        <v>18548</v>
      </c>
      <c r="D1371" s="33" t="s">
        <v>3674</v>
      </c>
      <c r="E1371" s="33">
        <v>4</v>
      </c>
      <c r="F1371" s="33">
        <v>0.2</v>
      </c>
    </row>
    <row r="1372" spans="1:6" x14ac:dyDescent="0.2">
      <c r="A1372" s="33">
        <v>6</v>
      </c>
      <c r="B1372" s="33" t="s">
        <v>277</v>
      </c>
      <c r="C1372" s="33">
        <v>18547</v>
      </c>
      <c r="D1372" s="33" t="s">
        <v>3675</v>
      </c>
      <c r="E1372" s="33"/>
      <c r="F1372" s="33">
        <v>0.2</v>
      </c>
    </row>
    <row r="1373" spans="1:6" x14ac:dyDescent="0.2">
      <c r="A1373" s="33">
        <v>6</v>
      </c>
      <c r="B1373" s="33" t="s">
        <v>277</v>
      </c>
      <c r="C1373" s="33">
        <v>18581</v>
      </c>
      <c r="D1373" s="33" t="s">
        <v>3676</v>
      </c>
      <c r="E1373" s="33">
        <v>4</v>
      </c>
      <c r="F1373" s="33">
        <v>0.2</v>
      </c>
    </row>
    <row r="1374" spans="1:6" x14ac:dyDescent="0.2">
      <c r="A1374" s="33">
        <v>6</v>
      </c>
      <c r="B1374" s="33" t="s">
        <v>277</v>
      </c>
      <c r="C1374" s="33">
        <v>18081</v>
      </c>
      <c r="D1374" s="33" t="s">
        <v>3677</v>
      </c>
      <c r="E1374" s="33">
        <v>3</v>
      </c>
      <c r="F1374" s="33">
        <v>0.2</v>
      </c>
    </row>
    <row r="1375" spans="1:6" x14ac:dyDescent="0.2">
      <c r="A1375" s="33">
        <v>6</v>
      </c>
      <c r="B1375" s="33" t="s">
        <v>277</v>
      </c>
      <c r="C1375" s="33">
        <v>18080</v>
      </c>
      <c r="D1375" s="33" t="s">
        <v>3678</v>
      </c>
      <c r="E1375" s="33">
        <v>2</v>
      </c>
      <c r="F1375" s="33">
        <v>1</v>
      </c>
    </row>
    <row r="1376" spans="1:6" x14ac:dyDescent="0.2">
      <c r="A1376" s="33">
        <v>6</v>
      </c>
      <c r="B1376" s="33" t="s">
        <v>277</v>
      </c>
      <c r="C1376" s="33">
        <v>18050</v>
      </c>
      <c r="D1376" s="33" t="s">
        <v>3679</v>
      </c>
      <c r="E1376" s="33">
        <v>2</v>
      </c>
      <c r="F1376" s="33">
        <v>0.2</v>
      </c>
    </row>
    <row r="1377" spans="1:6" x14ac:dyDescent="0.2">
      <c r="A1377" s="33">
        <v>6</v>
      </c>
      <c r="B1377" s="33" t="s">
        <v>277</v>
      </c>
      <c r="C1377" s="33">
        <v>18538</v>
      </c>
      <c r="D1377" s="33" t="s">
        <v>3680</v>
      </c>
      <c r="E1377" s="33">
        <v>4</v>
      </c>
      <c r="F1377" s="33">
        <v>0.2</v>
      </c>
    </row>
    <row r="1378" spans="1:6" x14ac:dyDescent="0.2">
      <c r="A1378" s="33">
        <v>6</v>
      </c>
      <c r="B1378" s="33" t="s">
        <v>277</v>
      </c>
      <c r="C1378" s="33">
        <v>18524</v>
      </c>
      <c r="D1378" s="33" t="s">
        <v>3681</v>
      </c>
      <c r="E1378" s="33">
        <v>4</v>
      </c>
      <c r="F1378" s="33">
        <v>0.2</v>
      </c>
    </row>
    <row r="1379" spans="1:6" x14ac:dyDescent="0.2">
      <c r="A1379" s="33">
        <v>6</v>
      </c>
      <c r="B1379" s="33" t="s">
        <v>277</v>
      </c>
      <c r="C1379" s="33">
        <v>18558</v>
      </c>
      <c r="D1379" s="33" t="s">
        <v>3682</v>
      </c>
      <c r="E1379" s="33">
        <v>4</v>
      </c>
      <c r="F1379" s="33">
        <v>0.2</v>
      </c>
    </row>
    <row r="1380" spans="1:6" x14ac:dyDescent="0.2">
      <c r="A1380" s="33">
        <v>6</v>
      </c>
      <c r="B1380" s="33" t="s">
        <v>277</v>
      </c>
      <c r="C1380" s="33">
        <v>18244</v>
      </c>
      <c r="D1380" s="33" t="s">
        <v>3683</v>
      </c>
      <c r="E1380" s="33">
        <v>3</v>
      </c>
      <c r="F1380" s="33">
        <v>0.2</v>
      </c>
    </row>
    <row r="1381" spans="1:6" x14ac:dyDescent="0.2">
      <c r="A1381" s="33">
        <v>6</v>
      </c>
      <c r="B1381" s="33" t="s">
        <v>277</v>
      </c>
      <c r="C1381" s="33">
        <v>18569</v>
      </c>
      <c r="D1381" s="33" t="s">
        <v>3684</v>
      </c>
      <c r="E1381" s="33">
        <v>4</v>
      </c>
      <c r="F1381" s="33">
        <v>0.2</v>
      </c>
    </row>
    <row r="1382" spans="1:6" x14ac:dyDescent="0.2">
      <c r="A1382" s="33">
        <v>6</v>
      </c>
      <c r="B1382" s="33" t="s">
        <v>277</v>
      </c>
      <c r="C1382" s="33">
        <v>18452</v>
      </c>
      <c r="D1382" s="33" t="s">
        <v>3685</v>
      </c>
      <c r="E1382" s="33">
        <v>4</v>
      </c>
      <c r="F1382" s="33">
        <v>0.2</v>
      </c>
    </row>
    <row r="1383" spans="1:6" x14ac:dyDescent="0.2">
      <c r="A1383" s="33">
        <v>6</v>
      </c>
      <c r="B1383" s="33" t="s">
        <v>277</v>
      </c>
      <c r="C1383" s="33">
        <v>18365</v>
      </c>
      <c r="D1383" s="33" t="s">
        <v>3686</v>
      </c>
      <c r="E1383" s="33">
        <v>2</v>
      </c>
      <c r="F1383" s="33">
        <v>1</v>
      </c>
    </row>
    <row r="1384" spans="1:6" x14ac:dyDescent="0.2">
      <c r="A1384" s="33">
        <v>6</v>
      </c>
      <c r="B1384" s="33" t="s">
        <v>277</v>
      </c>
      <c r="C1384" s="33">
        <v>18356</v>
      </c>
      <c r="D1384" s="33" t="s">
        <v>3687</v>
      </c>
      <c r="E1384" s="33">
        <v>4</v>
      </c>
      <c r="F1384" s="33">
        <v>0.2</v>
      </c>
    </row>
    <row r="1385" spans="1:6" x14ac:dyDescent="0.2">
      <c r="A1385" s="33">
        <v>6</v>
      </c>
      <c r="B1385" s="33" t="s">
        <v>277</v>
      </c>
      <c r="C1385" s="33">
        <v>18358</v>
      </c>
      <c r="D1385" s="33" t="s">
        <v>3688</v>
      </c>
      <c r="E1385" s="33">
        <v>4</v>
      </c>
      <c r="F1385" s="33">
        <v>0.2</v>
      </c>
    </row>
    <row r="1386" spans="1:6" x14ac:dyDescent="0.2">
      <c r="A1386" s="33">
        <v>6</v>
      </c>
      <c r="B1386" s="33" t="s">
        <v>277</v>
      </c>
      <c r="C1386" s="33">
        <v>18312</v>
      </c>
      <c r="D1386" s="33" t="s">
        <v>3689</v>
      </c>
      <c r="E1386" s="33"/>
      <c r="F1386" s="33">
        <v>0.2</v>
      </c>
    </row>
    <row r="1387" spans="1:6" x14ac:dyDescent="0.2">
      <c r="A1387" s="33">
        <v>6</v>
      </c>
      <c r="B1387" s="33" t="s">
        <v>277</v>
      </c>
      <c r="C1387" s="33">
        <v>18310</v>
      </c>
      <c r="D1387" s="33" t="s">
        <v>3690</v>
      </c>
      <c r="E1387" s="33">
        <v>2</v>
      </c>
      <c r="F1387" s="33">
        <v>0.2</v>
      </c>
    </row>
    <row r="1388" spans="1:6" x14ac:dyDescent="0.2">
      <c r="A1388" s="33">
        <v>6</v>
      </c>
      <c r="B1388" s="33" t="s">
        <v>277</v>
      </c>
      <c r="C1388" s="33">
        <v>18110</v>
      </c>
      <c r="D1388" s="33" t="s">
        <v>3691</v>
      </c>
      <c r="E1388" s="33">
        <v>3</v>
      </c>
      <c r="F1388" s="33">
        <v>0.2</v>
      </c>
    </row>
    <row r="1389" spans="1:6" x14ac:dyDescent="0.2">
      <c r="A1389" s="33">
        <v>6</v>
      </c>
      <c r="B1389" s="33" t="s">
        <v>894</v>
      </c>
      <c r="C1389" s="33">
        <v>612</v>
      </c>
      <c r="D1389" s="33" t="s">
        <v>1972</v>
      </c>
      <c r="E1389" s="33">
        <v>3</v>
      </c>
      <c r="F1389" s="33">
        <v>1</v>
      </c>
    </row>
    <row r="1390" spans="1:6" x14ac:dyDescent="0.2">
      <c r="A1390" s="33">
        <v>6</v>
      </c>
      <c r="B1390" s="33" t="s">
        <v>894</v>
      </c>
      <c r="C1390" s="33">
        <v>11642</v>
      </c>
      <c r="D1390" s="33" t="s">
        <v>3692</v>
      </c>
      <c r="E1390" s="33"/>
      <c r="F1390" s="33">
        <v>0.2</v>
      </c>
    </row>
    <row r="1391" spans="1:6" x14ac:dyDescent="0.2">
      <c r="A1391" s="33">
        <v>6</v>
      </c>
      <c r="B1391" s="33" t="s">
        <v>894</v>
      </c>
      <c r="C1391" s="33">
        <v>946</v>
      </c>
      <c r="D1391" s="33" t="s">
        <v>3693</v>
      </c>
      <c r="E1391" s="33">
        <v>3</v>
      </c>
      <c r="F1391" s="33">
        <v>0.2</v>
      </c>
    </row>
    <row r="1392" spans="1:6" x14ac:dyDescent="0.2">
      <c r="A1392" s="33">
        <v>6</v>
      </c>
      <c r="B1392" s="33" t="s">
        <v>894</v>
      </c>
      <c r="C1392" s="33">
        <v>2067</v>
      </c>
      <c r="D1392" s="33" t="s">
        <v>3694</v>
      </c>
      <c r="E1392" s="33"/>
      <c r="F1392" s="33">
        <v>0.2</v>
      </c>
    </row>
    <row r="1393" spans="1:6" x14ac:dyDescent="0.2">
      <c r="A1393" s="33">
        <v>6</v>
      </c>
      <c r="B1393" s="33" t="s">
        <v>894</v>
      </c>
      <c r="C1393" s="33">
        <v>11662</v>
      </c>
      <c r="D1393" s="33" t="s">
        <v>3349</v>
      </c>
      <c r="E1393" s="33"/>
      <c r="F1393" s="33">
        <v>0.2</v>
      </c>
    </row>
    <row r="1394" spans="1:6" x14ac:dyDescent="0.2">
      <c r="A1394" s="33">
        <v>6</v>
      </c>
      <c r="B1394" s="33" t="s">
        <v>894</v>
      </c>
      <c r="C1394" s="33">
        <v>2523</v>
      </c>
      <c r="D1394" s="33" t="s">
        <v>3695</v>
      </c>
      <c r="E1394" s="33"/>
      <c r="F1394" s="33">
        <v>0.2</v>
      </c>
    </row>
    <row r="1395" spans="1:6" x14ac:dyDescent="0.2">
      <c r="A1395" s="33">
        <v>6</v>
      </c>
      <c r="B1395" s="33" t="s">
        <v>894</v>
      </c>
      <c r="C1395" s="33">
        <v>7656</v>
      </c>
      <c r="D1395" s="33" t="s">
        <v>3696</v>
      </c>
      <c r="E1395" s="33"/>
      <c r="F1395" s="33">
        <v>1</v>
      </c>
    </row>
    <row r="1396" spans="1:6" x14ac:dyDescent="0.2">
      <c r="A1396" s="33">
        <v>6</v>
      </c>
      <c r="B1396" s="33" t="s">
        <v>894</v>
      </c>
      <c r="C1396" s="33">
        <v>2934</v>
      </c>
      <c r="D1396" s="33" t="s">
        <v>3697</v>
      </c>
      <c r="E1396" s="33">
        <v>4</v>
      </c>
      <c r="F1396" s="33">
        <v>0.2</v>
      </c>
    </row>
    <row r="1397" spans="1:6" x14ac:dyDescent="0.2">
      <c r="A1397" s="33">
        <v>6</v>
      </c>
      <c r="B1397" s="33" t="s">
        <v>894</v>
      </c>
      <c r="C1397" s="33">
        <v>3064</v>
      </c>
      <c r="D1397" s="33" t="s">
        <v>3698</v>
      </c>
      <c r="E1397" s="33"/>
      <c r="F1397" s="33">
        <v>0.2</v>
      </c>
    </row>
    <row r="1398" spans="1:6" x14ac:dyDescent="0.2">
      <c r="A1398" s="33">
        <v>6</v>
      </c>
      <c r="B1398" s="33" t="s">
        <v>894</v>
      </c>
      <c r="C1398" s="33">
        <v>3444</v>
      </c>
      <c r="D1398" s="33" t="s">
        <v>3699</v>
      </c>
      <c r="E1398" s="33">
        <v>3</v>
      </c>
      <c r="F1398" s="33">
        <v>0.2</v>
      </c>
    </row>
    <row r="1399" spans="1:6" x14ac:dyDescent="0.2">
      <c r="A1399" s="33">
        <v>6</v>
      </c>
      <c r="B1399" s="33" t="s">
        <v>894</v>
      </c>
      <c r="C1399" s="33">
        <v>3663</v>
      </c>
      <c r="D1399" s="33" t="s">
        <v>3700</v>
      </c>
      <c r="E1399" s="33">
        <v>3</v>
      </c>
      <c r="F1399" s="33">
        <v>1</v>
      </c>
    </row>
    <row r="1400" spans="1:6" x14ac:dyDescent="0.2">
      <c r="A1400" s="33">
        <v>6</v>
      </c>
      <c r="B1400" s="33" t="s">
        <v>894</v>
      </c>
      <c r="C1400" s="33">
        <v>3730</v>
      </c>
      <c r="D1400" s="33" t="s">
        <v>3701</v>
      </c>
      <c r="E1400" s="33">
        <v>2</v>
      </c>
      <c r="F1400" s="33">
        <v>0.2</v>
      </c>
    </row>
    <row r="1401" spans="1:6" x14ac:dyDescent="0.2">
      <c r="A1401" s="33">
        <v>6</v>
      </c>
      <c r="B1401" s="33" t="s">
        <v>894</v>
      </c>
      <c r="C1401" s="33">
        <v>3741</v>
      </c>
      <c r="D1401" s="33" t="s">
        <v>3702</v>
      </c>
      <c r="E1401" s="33">
        <v>3</v>
      </c>
      <c r="F1401" s="33">
        <v>1</v>
      </c>
    </row>
    <row r="1402" spans="1:6" x14ac:dyDescent="0.2">
      <c r="A1402" s="33">
        <v>6</v>
      </c>
      <c r="B1402" s="33" t="s">
        <v>894</v>
      </c>
      <c r="C1402" s="33">
        <v>3884</v>
      </c>
      <c r="D1402" s="33" t="s">
        <v>3350</v>
      </c>
      <c r="E1402" s="33"/>
      <c r="F1402" s="33">
        <v>0.2</v>
      </c>
    </row>
    <row r="1403" spans="1:6" x14ac:dyDescent="0.2">
      <c r="A1403" s="33">
        <v>6</v>
      </c>
      <c r="B1403" s="33" t="s">
        <v>894</v>
      </c>
      <c r="C1403" s="33">
        <v>11696</v>
      </c>
      <c r="D1403" s="33" t="s">
        <v>3703</v>
      </c>
      <c r="E1403" s="33">
        <v>4</v>
      </c>
      <c r="F1403" s="33">
        <v>0.2</v>
      </c>
    </row>
    <row r="1404" spans="1:6" x14ac:dyDescent="0.2">
      <c r="A1404" s="33">
        <v>6</v>
      </c>
      <c r="B1404" s="33" t="s">
        <v>894</v>
      </c>
      <c r="C1404" s="33">
        <v>13541</v>
      </c>
      <c r="D1404" s="33" t="s">
        <v>3704</v>
      </c>
      <c r="E1404" s="33">
        <v>4</v>
      </c>
      <c r="F1404" s="33">
        <v>0.2</v>
      </c>
    </row>
    <row r="1405" spans="1:6" x14ac:dyDescent="0.2">
      <c r="A1405" s="33">
        <v>6</v>
      </c>
      <c r="B1405" s="33" t="s">
        <v>894</v>
      </c>
      <c r="C1405" s="33">
        <v>4398</v>
      </c>
      <c r="D1405" s="33" t="s">
        <v>3351</v>
      </c>
      <c r="E1405" s="33"/>
      <c r="F1405" s="33">
        <v>0.2</v>
      </c>
    </row>
    <row r="1406" spans="1:6" x14ac:dyDescent="0.2">
      <c r="A1406" s="33">
        <v>6</v>
      </c>
      <c r="B1406" s="33" t="s">
        <v>894</v>
      </c>
      <c r="C1406" s="33">
        <v>4541</v>
      </c>
      <c r="D1406" s="33" t="s">
        <v>3352</v>
      </c>
      <c r="E1406" s="33"/>
      <c r="F1406" s="33">
        <v>0.2</v>
      </c>
    </row>
    <row r="1407" spans="1:6" x14ac:dyDescent="0.2">
      <c r="A1407" s="33">
        <v>6</v>
      </c>
      <c r="B1407" s="33" t="s">
        <v>894</v>
      </c>
      <c r="C1407" s="33">
        <v>10559</v>
      </c>
      <c r="D1407" s="33" t="s">
        <v>3353</v>
      </c>
      <c r="E1407" s="33"/>
      <c r="F1407" s="33">
        <v>0.2</v>
      </c>
    </row>
    <row r="1408" spans="1:6" x14ac:dyDescent="0.2">
      <c r="A1408" s="33">
        <v>6</v>
      </c>
      <c r="B1408" s="33" t="s">
        <v>894</v>
      </c>
      <c r="C1408" s="33">
        <v>4983</v>
      </c>
      <c r="D1408" s="33" t="s">
        <v>3705</v>
      </c>
      <c r="E1408" s="33"/>
      <c r="F1408" s="33">
        <v>0.2</v>
      </c>
    </row>
    <row r="1409" spans="1:6" x14ac:dyDescent="0.2">
      <c r="A1409" s="33">
        <v>6</v>
      </c>
      <c r="B1409" s="33" t="s">
        <v>894</v>
      </c>
      <c r="C1409" s="33">
        <v>5452</v>
      </c>
      <c r="D1409" s="33" t="s">
        <v>2029</v>
      </c>
      <c r="E1409" s="33">
        <v>3</v>
      </c>
      <c r="F1409" s="33">
        <v>1</v>
      </c>
    </row>
    <row r="1410" spans="1:6" x14ac:dyDescent="0.2">
      <c r="A1410" s="33">
        <v>6</v>
      </c>
      <c r="B1410" s="33" t="s">
        <v>894</v>
      </c>
      <c r="C1410" s="33">
        <v>5929</v>
      </c>
      <c r="D1410" s="33" t="s">
        <v>2034</v>
      </c>
      <c r="E1410" s="33">
        <v>3</v>
      </c>
      <c r="F1410" s="33">
        <v>0.2</v>
      </c>
    </row>
    <row r="1411" spans="1:6" x14ac:dyDescent="0.2">
      <c r="A1411" s="33">
        <v>6</v>
      </c>
      <c r="B1411" s="33" t="s">
        <v>894</v>
      </c>
      <c r="C1411" s="33">
        <v>6211</v>
      </c>
      <c r="D1411" s="33" t="s">
        <v>3706</v>
      </c>
      <c r="E1411" s="33">
        <v>3</v>
      </c>
      <c r="F1411" s="33">
        <v>0.2</v>
      </c>
    </row>
    <row r="1412" spans="1:6" x14ac:dyDescent="0.2">
      <c r="A1412" s="33">
        <v>6</v>
      </c>
      <c r="B1412" s="33" t="s">
        <v>894</v>
      </c>
      <c r="C1412" s="33">
        <v>6470</v>
      </c>
      <c r="D1412" s="33" t="s">
        <v>3356</v>
      </c>
      <c r="E1412" s="33"/>
      <c r="F1412" s="33">
        <v>0.2</v>
      </c>
    </row>
    <row r="1413" spans="1:6" x14ac:dyDescent="0.2">
      <c r="A1413" s="33">
        <v>6</v>
      </c>
      <c r="B1413" s="33" t="s">
        <v>894</v>
      </c>
      <c r="C1413" s="33">
        <v>6589</v>
      </c>
      <c r="D1413" s="33" t="s">
        <v>2039</v>
      </c>
      <c r="E1413" s="33">
        <v>3</v>
      </c>
      <c r="F1413" s="33">
        <v>1</v>
      </c>
    </row>
    <row r="1414" spans="1:6" x14ac:dyDescent="0.2">
      <c r="A1414" s="33">
        <v>6</v>
      </c>
      <c r="B1414" s="33" t="s">
        <v>894</v>
      </c>
      <c r="C1414" s="33">
        <v>8358</v>
      </c>
      <c r="D1414" s="33" t="s">
        <v>3359</v>
      </c>
      <c r="E1414" s="33"/>
      <c r="F1414" s="33">
        <v>0.2</v>
      </c>
    </row>
    <row r="1415" spans="1:6" x14ac:dyDescent="0.2">
      <c r="A1415" s="33">
        <v>6</v>
      </c>
      <c r="B1415" s="33" t="s">
        <v>894</v>
      </c>
      <c r="C1415" s="33">
        <v>6777</v>
      </c>
      <c r="D1415" s="33" t="s">
        <v>3707</v>
      </c>
      <c r="E1415" s="33"/>
      <c r="F1415" s="33">
        <v>0.2</v>
      </c>
    </row>
    <row r="1416" spans="1:6" x14ac:dyDescent="0.2">
      <c r="A1416" s="33">
        <v>6</v>
      </c>
      <c r="B1416" s="33" t="s">
        <v>894</v>
      </c>
      <c r="C1416" s="33">
        <v>4475</v>
      </c>
      <c r="D1416" s="33" t="s">
        <v>3708</v>
      </c>
      <c r="E1416" s="33">
        <v>4</v>
      </c>
      <c r="F1416" s="33">
        <v>0.2</v>
      </c>
    </row>
    <row r="1417" spans="1:6" x14ac:dyDescent="0.2">
      <c r="A1417" s="33">
        <v>6</v>
      </c>
      <c r="B1417" s="33" t="s">
        <v>894</v>
      </c>
      <c r="C1417" s="33">
        <v>6948</v>
      </c>
      <c r="D1417" s="33" t="s">
        <v>2042</v>
      </c>
      <c r="E1417" s="33"/>
      <c r="F1417" s="33">
        <v>0.2</v>
      </c>
    </row>
    <row r="1418" spans="1:6" x14ac:dyDescent="0.2">
      <c r="A1418" s="33">
        <v>6</v>
      </c>
      <c r="B1418" s="33" t="s">
        <v>436</v>
      </c>
      <c r="C1418" s="33">
        <v>31002</v>
      </c>
      <c r="D1418" s="33" t="s">
        <v>3709</v>
      </c>
      <c r="E1418" s="33">
        <v>2</v>
      </c>
      <c r="F1418" s="33">
        <v>1</v>
      </c>
    </row>
    <row r="1419" spans="1:6" x14ac:dyDescent="0.2">
      <c r="A1419" s="33">
        <v>6</v>
      </c>
      <c r="B1419" s="33" t="s">
        <v>436</v>
      </c>
      <c r="C1419" s="33">
        <v>31209</v>
      </c>
      <c r="D1419" s="33" t="s">
        <v>3710</v>
      </c>
      <c r="E1419" s="33">
        <v>1</v>
      </c>
      <c r="F1419" s="33">
        <v>1</v>
      </c>
    </row>
    <row r="1420" spans="1:6" x14ac:dyDescent="0.2">
      <c r="A1420" s="33">
        <v>6</v>
      </c>
      <c r="B1420" s="33" t="s">
        <v>436</v>
      </c>
      <c r="C1420" s="33">
        <v>31210</v>
      </c>
      <c r="D1420" s="33" t="s">
        <v>3711</v>
      </c>
      <c r="E1420" s="33">
        <v>1</v>
      </c>
      <c r="F1420" s="33">
        <v>1</v>
      </c>
    </row>
    <row r="1421" spans="1:6" x14ac:dyDescent="0.2">
      <c r="A1421" s="33">
        <v>6</v>
      </c>
      <c r="B1421" s="33" t="s">
        <v>436</v>
      </c>
      <c r="C1421" s="33">
        <v>31167</v>
      </c>
      <c r="D1421" s="33" t="s">
        <v>3712</v>
      </c>
      <c r="E1421" s="33">
        <v>2</v>
      </c>
      <c r="F1421" s="33">
        <v>1</v>
      </c>
    </row>
    <row r="1422" spans="1:6" x14ac:dyDescent="0.2">
      <c r="A1422" s="33">
        <v>6</v>
      </c>
      <c r="B1422" s="33" t="s">
        <v>436</v>
      </c>
      <c r="C1422" s="33">
        <v>30906</v>
      </c>
      <c r="D1422" s="33" t="s">
        <v>3713</v>
      </c>
      <c r="E1422" s="33">
        <v>4</v>
      </c>
      <c r="F1422" s="33">
        <v>0.2</v>
      </c>
    </row>
    <row r="1423" spans="1:6" x14ac:dyDescent="0.2">
      <c r="A1423" s="33">
        <v>6</v>
      </c>
      <c r="B1423" s="33" t="s">
        <v>436</v>
      </c>
      <c r="C1423" s="33">
        <v>32950</v>
      </c>
      <c r="D1423" s="33" t="s">
        <v>3714</v>
      </c>
      <c r="E1423" s="33">
        <v>2</v>
      </c>
      <c r="F1423" s="33">
        <v>0.2</v>
      </c>
    </row>
    <row r="1424" spans="1:6" x14ac:dyDescent="0.2">
      <c r="A1424" s="33">
        <v>6</v>
      </c>
      <c r="B1424" s="33" t="s">
        <v>436</v>
      </c>
      <c r="C1424" s="33">
        <v>31110</v>
      </c>
      <c r="D1424" s="33" t="s">
        <v>3715</v>
      </c>
      <c r="E1424" s="33">
        <v>2</v>
      </c>
      <c r="F1424" s="33">
        <v>1</v>
      </c>
    </row>
    <row r="1425" spans="1:6" x14ac:dyDescent="0.2">
      <c r="A1425" s="33">
        <v>6</v>
      </c>
      <c r="B1425" s="33" t="s">
        <v>436</v>
      </c>
      <c r="C1425" s="33">
        <v>31112</v>
      </c>
      <c r="D1425" s="33" t="s">
        <v>3716</v>
      </c>
      <c r="E1425" s="33">
        <v>2</v>
      </c>
      <c r="F1425" s="33">
        <v>1</v>
      </c>
    </row>
    <row r="1426" spans="1:6" x14ac:dyDescent="0.2">
      <c r="A1426" s="33">
        <v>6</v>
      </c>
      <c r="B1426" s="33" t="s">
        <v>436</v>
      </c>
      <c r="C1426" s="33">
        <v>31114</v>
      </c>
      <c r="D1426" s="33" t="s">
        <v>3717</v>
      </c>
      <c r="E1426" s="33">
        <v>2</v>
      </c>
      <c r="F1426" s="33">
        <v>1</v>
      </c>
    </row>
    <row r="1427" spans="1:6" x14ac:dyDescent="0.2">
      <c r="A1427" s="33">
        <v>6</v>
      </c>
      <c r="B1427" s="33" t="s">
        <v>436</v>
      </c>
      <c r="C1427" s="33">
        <v>29433</v>
      </c>
      <c r="D1427" s="33" t="s">
        <v>3718</v>
      </c>
      <c r="E1427" s="33"/>
      <c r="F1427" s="33">
        <v>0.2</v>
      </c>
    </row>
    <row r="1428" spans="1:6" x14ac:dyDescent="0.2">
      <c r="A1428" s="33">
        <v>6</v>
      </c>
      <c r="B1428" s="33" t="s">
        <v>436</v>
      </c>
      <c r="C1428" s="33">
        <v>32962</v>
      </c>
      <c r="D1428" s="33" t="s">
        <v>3719</v>
      </c>
      <c r="E1428" s="33">
        <v>2</v>
      </c>
      <c r="F1428" s="33">
        <v>1</v>
      </c>
    </row>
    <row r="1429" spans="1:6" x14ac:dyDescent="0.2">
      <c r="A1429" s="33">
        <v>6</v>
      </c>
      <c r="B1429" s="33" t="s">
        <v>436</v>
      </c>
      <c r="C1429" s="33">
        <v>32963</v>
      </c>
      <c r="D1429" s="33" t="s">
        <v>3720</v>
      </c>
      <c r="E1429" s="33">
        <v>2</v>
      </c>
      <c r="F1429" s="33">
        <v>0.2</v>
      </c>
    </row>
    <row r="1430" spans="1:6" x14ac:dyDescent="0.2">
      <c r="A1430" s="33">
        <v>6</v>
      </c>
      <c r="B1430" s="33" t="s">
        <v>436</v>
      </c>
      <c r="C1430" s="33">
        <v>29331</v>
      </c>
      <c r="D1430" s="33" t="s">
        <v>3721</v>
      </c>
      <c r="E1430" s="33">
        <v>1</v>
      </c>
      <c r="F1430" s="33">
        <v>1</v>
      </c>
    </row>
    <row r="1431" spans="1:6" x14ac:dyDescent="0.2">
      <c r="A1431" s="33">
        <v>6</v>
      </c>
      <c r="B1431" s="33" t="s">
        <v>795</v>
      </c>
      <c r="C1431" s="33">
        <v>70815</v>
      </c>
      <c r="D1431" s="33" t="s">
        <v>3722</v>
      </c>
      <c r="E1431" s="33">
        <v>3</v>
      </c>
      <c r="F1431" s="33">
        <v>0.2</v>
      </c>
    </row>
    <row r="1432" spans="1:6" x14ac:dyDescent="0.2">
      <c r="A1432" s="33">
        <v>6</v>
      </c>
      <c r="B1432" s="33" t="s">
        <v>37</v>
      </c>
      <c r="C1432" s="33">
        <v>8064</v>
      </c>
      <c r="D1432" s="33" t="s">
        <v>3723</v>
      </c>
      <c r="E1432" s="33">
        <v>1</v>
      </c>
      <c r="F1432" s="33">
        <v>1</v>
      </c>
    </row>
    <row r="1433" spans="1:6" x14ac:dyDescent="0.2">
      <c r="A1433" s="33">
        <v>6</v>
      </c>
      <c r="B1433" s="33" t="s">
        <v>37</v>
      </c>
      <c r="C1433" s="33">
        <v>8157</v>
      </c>
      <c r="D1433" s="33" t="s">
        <v>3724</v>
      </c>
      <c r="E1433" s="33"/>
      <c r="F1433" s="33">
        <v>0.2</v>
      </c>
    </row>
    <row r="1434" spans="1:6" x14ac:dyDescent="0.2">
      <c r="A1434" s="33">
        <v>6</v>
      </c>
      <c r="B1434" s="33" t="s">
        <v>37</v>
      </c>
      <c r="C1434" s="33">
        <v>8143</v>
      </c>
      <c r="D1434" s="33" t="s">
        <v>3725</v>
      </c>
      <c r="E1434" s="33">
        <v>1</v>
      </c>
      <c r="F1434" s="33">
        <v>0.2</v>
      </c>
    </row>
    <row r="1435" spans="1:6" x14ac:dyDescent="0.2">
      <c r="A1435" s="33">
        <v>6</v>
      </c>
      <c r="B1435" s="33" t="s">
        <v>37</v>
      </c>
      <c r="C1435" s="33">
        <v>8092</v>
      </c>
      <c r="D1435" s="33" t="s">
        <v>3726</v>
      </c>
      <c r="E1435" s="33">
        <v>2</v>
      </c>
      <c r="F1435" s="33">
        <v>1</v>
      </c>
    </row>
    <row r="1436" spans="1:6" x14ac:dyDescent="0.2">
      <c r="A1436" s="33">
        <v>6</v>
      </c>
      <c r="B1436" s="33" t="s">
        <v>37</v>
      </c>
      <c r="C1436" s="33">
        <v>8103</v>
      </c>
      <c r="D1436" s="33" t="s">
        <v>3727</v>
      </c>
      <c r="E1436" s="33">
        <v>3</v>
      </c>
      <c r="F1436" s="33">
        <v>1</v>
      </c>
    </row>
    <row r="1437" spans="1:6" x14ac:dyDescent="0.2">
      <c r="A1437" s="33">
        <v>6</v>
      </c>
      <c r="B1437" s="33" t="s">
        <v>37</v>
      </c>
      <c r="C1437" s="33">
        <v>8104</v>
      </c>
      <c r="D1437" s="33" t="s">
        <v>3728</v>
      </c>
      <c r="E1437" s="33">
        <v>4</v>
      </c>
      <c r="F1437" s="33">
        <v>0.2</v>
      </c>
    </row>
    <row r="1438" spans="1:6" x14ac:dyDescent="0.2">
      <c r="A1438" s="33">
        <v>6</v>
      </c>
      <c r="B1438" s="33" t="s">
        <v>37</v>
      </c>
      <c r="C1438" s="33">
        <v>8105</v>
      </c>
      <c r="D1438" s="33" t="s">
        <v>3729</v>
      </c>
      <c r="E1438" s="33">
        <v>1</v>
      </c>
      <c r="F1438" s="33">
        <v>1</v>
      </c>
    </row>
    <row r="1439" spans="1:6" x14ac:dyDescent="0.2">
      <c r="A1439" s="33">
        <v>6</v>
      </c>
      <c r="B1439" s="33" t="s">
        <v>37</v>
      </c>
      <c r="C1439" s="33">
        <v>8106</v>
      </c>
      <c r="D1439" s="33" t="s">
        <v>3730</v>
      </c>
      <c r="E1439" s="33">
        <v>1</v>
      </c>
      <c r="F1439" s="33">
        <v>1</v>
      </c>
    </row>
    <row r="1440" spans="1:6" x14ac:dyDescent="0.2">
      <c r="A1440" s="33">
        <v>6</v>
      </c>
      <c r="B1440" s="33" t="s">
        <v>37</v>
      </c>
      <c r="C1440" s="33">
        <v>8290</v>
      </c>
      <c r="D1440" s="33" t="s">
        <v>3731</v>
      </c>
      <c r="E1440" s="33">
        <v>1</v>
      </c>
      <c r="F1440" s="33">
        <v>1</v>
      </c>
    </row>
    <row r="1441" spans="1:6" x14ac:dyDescent="0.2">
      <c r="A1441" s="33">
        <v>6</v>
      </c>
      <c r="B1441" s="33" t="s">
        <v>37</v>
      </c>
      <c r="C1441" s="33">
        <v>8108</v>
      </c>
      <c r="D1441" s="33" t="s">
        <v>3732</v>
      </c>
      <c r="E1441" s="33">
        <v>1</v>
      </c>
      <c r="F1441" s="33">
        <v>0.2</v>
      </c>
    </row>
    <row r="1442" spans="1:6" x14ac:dyDescent="0.2">
      <c r="A1442" s="33">
        <v>6</v>
      </c>
      <c r="B1442" s="33" t="s">
        <v>37</v>
      </c>
      <c r="C1442" s="33">
        <v>8109</v>
      </c>
      <c r="D1442" s="33" t="s">
        <v>3733</v>
      </c>
      <c r="E1442" s="33">
        <v>3</v>
      </c>
      <c r="F1442" s="33">
        <v>1</v>
      </c>
    </row>
    <row r="1443" spans="1:6" x14ac:dyDescent="0.2">
      <c r="A1443" s="33">
        <v>6</v>
      </c>
      <c r="B1443" s="33" t="s">
        <v>225</v>
      </c>
      <c r="C1443" s="33">
        <v>17191</v>
      </c>
      <c r="D1443" s="33" t="s">
        <v>374</v>
      </c>
      <c r="E1443" s="33">
        <v>3</v>
      </c>
      <c r="F1443" s="33">
        <v>1</v>
      </c>
    </row>
    <row r="1444" spans="1:6" x14ac:dyDescent="0.2">
      <c r="A1444" s="33">
        <v>6</v>
      </c>
      <c r="B1444" s="33" t="s">
        <v>225</v>
      </c>
      <c r="C1444" s="33">
        <v>17174</v>
      </c>
      <c r="D1444" s="33" t="s">
        <v>3734</v>
      </c>
      <c r="E1444" s="33">
        <v>2</v>
      </c>
      <c r="F1444" s="33">
        <v>1</v>
      </c>
    </row>
    <row r="1445" spans="1:6" x14ac:dyDescent="0.2">
      <c r="A1445" s="33">
        <v>6</v>
      </c>
      <c r="B1445" s="33" t="s">
        <v>225</v>
      </c>
      <c r="C1445" s="33">
        <v>17161</v>
      </c>
      <c r="D1445" s="33" t="s">
        <v>393</v>
      </c>
      <c r="E1445" s="33">
        <v>4</v>
      </c>
      <c r="F1445" s="33">
        <v>0.2</v>
      </c>
    </row>
    <row r="1446" spans="1:6" x14ac:dyDescent="0.2">
      <c r="A1446" s="33">
        <v>6</v>
      </c>
      <c r="B1446" s="33" t="s">
        <v>225</v>
      </c>
      <c r="C1446" s="33">
        <v>17187</v>
      </c>
      <c r="D1446" s="33" t="s">
        <v>3735</v>
      </c>
      <c r="E1446" s="33">
        <v>1</v>
      </c>
      <c r="F1446" s="33">
        <v>1</v>
      </c>
    </row>
    <row r="1447" spans="1:6" x14ac:dyDescent="0.2">
      <c r="A1447" s="33">
        <v>6</v>
      </c>
      <c r="B1447" s="33" t="s">
        <v>225</v>
      </c>
      <c r="C1447" s="33">
        <v>17247</v>
      </c>
      <c r="D1447" s="33" t="s">
        <v>3736</v>
      </c>
      <c r="E1447" s="33"/>
      <c r="F1447" s="33">
        <v>0.2</v>
      </c>
    </row>
    <row r="1448" spans="1:6" x14ac:dyDescent="0.2">
      <c r="A1448" s="33">
        <v>6</v>
      </c>
      <c r="B1448" s="33" t="s">
        <v>225</v>
      </c>
      <c r="C1448" s="33">
        <v>17228</v>
      </c>
      <c r="D1448" s="33" t="s">
        <v>416</v>
      </c>
      <c r="E1448" s="33">
        <v>4</v>
      </c>
      <c r="F1448" s="33">
        <v>0.2</v>
      </c>
    </row>
    <row r="1449" spans="1:6" x14ac:dyDescent="0.2">
      <c r="A1449" s="33">
        <v>6</v>
      </c>
      <c r="B1449" s="33" t="s">
        <v>225</v>
      </c>
      <c r="C1449" s="33">
        <v>17249</v>
      </c>
      <c r="D1449" s="33" t="s">
        <v>420</v>
      </c>
      <c r="E1449" s="33">
        <v>3</v>
      </c>
      <c r="F1449" s="33">
        <v>1</v>
      </c>
    </row>
    <row r="1450" spans="1:6" x14ac:dyDescent="0.2">
      <c r="A1450" s="33">
        <v>6</v>
      </c>
      <c r="B1450" s="33" t="s">
        <v>225</v>
      </c>
      <c r="C1450" s="33">
        <v>17250</v>
      </c>
      <c r="D1450" s="33" t="s">
        <v>424</v>
      </c>
      <c r="E1450" s="33">
        <v>2</v>
      </c>
      <c r="F1450" s="33">
        <v>1</v>
      </c>
    </row>
    <row r="1451" spans="1:6" x14ac:dyDescent="0.2">
      <c r="A1451" s="33">
        <v>6</v>
      </c>
      <c r="B1451" s="33" t="s">
        <v>187</v>
      </c>
      <c r="C1451" s="33">
        <v>17746</v>
      </c>
      <c r="D1451" s="33" t="s">
        <v>3737</v>
      </c>
      <c r="E1451" s="33">
        <v>4</v>
      </c>
      <c r="F1451" s="33">
        <v>1</v>
      </c>
    </row>
    <row r="1452" spans="1:6" x14ac:dyDescent="0.2">
      <c r="A1452" s="33">
        <v>6</v>
      </c>
      <c r="B1452" s="33" t="s">
        <v>187</v>
      </c>
      <c r="C1452" s="33">
        <v>17647</v>
      </c>
      <c r="D1452" s="33" t="s">
        <v>3738</v>
      </c>
      <c r="E1452" s="33">
        <v>2</v>
      </c>
      <c r="F1452" s="33">
        <v>1</v>
      </c>
    </row>
    <row r="1453" spans="1:6" x14ac:dyDescent="0.2">
      <c r="A1453" s="33">
        <v>6</v>
      </c>
      <c r="B1453" s="33" t="s">
        <v>187</v>
      </c>
      <c r="C1453" s="33">
        <v>17697</v>
      </c>
      <c r="D1453" s="33" t="s">
        <v>3739</v>
      </c>
      <c r="E1453" s="33">
        <v>4</v>
      </c>
      <c r="F1453" s="33">
        <v>0.2</v>
      </c>
    </row>
    <row r="1454" spans="1:6" x14ac:dyDescent="0.2">
      <c r="A1454" s="33">
        <v>6</v>
      </c>
      <c r="B1454" s="33" t="s">
        <v>187</v>
      </c>
      <c r="C1454" s="33">
        <v>17781</v>
      </c>
      <c r="D1454" s="33" t="s">
        <v>3740</v>
      </c>
      <c r="E1454" s="33">
        <v>4</v>
      </c>
      <c r="F1454" s="33">
        <v>0.2</v>
      </c>
    </row>
    <row r="1455" spans="1:6" x14ac:dyDescent="0.2">
      <c r="A1455" s="33">
        <v>6</v>
      </c>
      <c r="B1455" s="33" t="s">
        <v>31</v>
      </c>
      <c r="C1455" s="33">
        <v>2200</v>
      </c>
      <c r="D1455" s="33" t="s">
        <v>3741</v>
      </c>
      <c r="E1455" s="33">
        <v>4</v>
      </c>
      <c r="F1455" s="33">
        <v>0.2</v>
      </c>
    </row>
    <row r="1456" spans="1:6" x14ac:dyDescent="0.2">
      <c r="A1456" s="33">
        <v>6</v>
      </c>
      <c r="B1456" s="33" t="s">
        <v>31</v>
      </c>
      <c r="C1456" s="33">
        <v>8500</v>
      </c>
      <c r="D1456" s="33" t="s">
        <v>3742</v>
      </c>
      <c r="E1456" s="33"/>
      <c r="F1456" s="33">
        <v>0.2</v>
      </c>
    </row>
    <row r="1457" spans="1:6" x14ac:dyDescent="0.2">
      <c r="A1457" s="33">
        <v>6</v>
      </c>
      <c r="B1457" s="33" t="s">
        <v>31</v>
      </c>
      <c r="C1457" s="33">
        <v>21800</v>
      </c>
      <c r="D1457" s="33" t="s">
        <v>3178</v>
      </c>
      <c r="E1457" s="33">
        <v>3</v>
      </c>
      <c r="F1457" s="33">
        <v>0.2</v>
      </c>
    </row>
    <row r="1458" spans="1:6" x14ac:dyDescent="0.2">
      <c r="A1458" s="33">
        <v>6</v>
      </c>
      <c r="B1458" s="33" t="s">
        <v>31</v>
      </c>
      <c r="C1458" s="33">
        <v>21900</v>
      </c>
      <c r="D1458" s="33" t="s">
        <v>281</v>
      </c>
      <c r="E1458" s="33"/>
      <c r="F1458" s="33">
        <v>0.2</v>
      </c>
    </row>
    <row r="1459" spans="1:6" x14ac:dyDescent="0.2">
      <c r="A1459" s="33">
        <v>6</v>
      </c>
      <c r="B1459" s="33" t="s">
        <v>31</v>
      </c>
      <c r="C1459" s="33">
        <v>22200</v>
      </c>
      <c r="D1459" s="33" t="s">
        <v>3743</v>
      </c>
      <c r="E1459" s="33">
        <v>4</v>
      </c>
      <c r="F1459" s="33">
        <v>0.2</v>
      </c>
    </row>
    <row r="1460" spans="1:6" x14ac:dyDescent="0.2">
      <c r="A1460" s="33">
        <v>6</v>
      </c>
      <c r="B1460" s="33" t="s">
        <v>31</v>
      </c>
      <c r="C1460" s="33">
        <v>24700</v>
      </c>
      <c r="D1460" s="33" t="s">
        <v>3744</v>
      </c>
      <c r="E1460" s="33">
        <v>3</v>
      </c>
      <c r="F1460" s="33">
        <v>0.2</v>
      </c>
    </row>
    <row r="1461" spans="1:6" x14ac:dyDescent="0.2">
      <c r="A1461" s="33">
        <v>6</v>
      </c>
      <c r="B1461" s="33" t="s">
        <v>31</v>
      </c>
      <c r="C1461" s="33">
        <v>30100</v>
      </c>
      <c r="D1461" s="33" t="s">
        <v>3745</v>
      </c>
      <c r="E1461" s="33">
        <v>1</v>
      </c>
      <c r="F1461" s="33">
        <v>0.2</v>
      </c>
    </row>
    <row r="1462" spans="1:6" x14ac:dyDescent="0.2">
      <c r="A1462" s="33">
        <v>6</v>
      </c>
      <c r="B1462" s="33" t="s">
        <v>31</v>
      </c>
      <c r="C1462" s="33">
        <v>60200</v>
      </c>
      <c r="D1462" s="33" t="s">
        <v>3746</v>
      </c>
      <c r="E1462" s="33">
        <v>1</v>
      </c>
      <c r="F1462" s="33">
        <v>0.2</v>
      </c>
    </row>
    <row r="1463" spans="1:6" x14ac:dyDescent="0.2">
      <c r="A1463" s="33">
        <v>6</v>
      </c>
      <c r="B1463" s="33" t="s">
        <v>31</v>
      </c>
      <c r="C1463" s="33">
        <v>62800</v>
      </c>
      <c r="D1463" s="33" t="s">
        <v>3747</v>
      </c>
      <c r="E1463" s="33"/>
      <c r="F1463" s="33">
        <v>0.2</v>
      </c>
    </row>
    <row r="1464" spans="1:6" x14ac:dyDescent="0.2">
      <c r="A1464" s="33">
        <v>6</v>
      </c>
      <c r="B1464" s="33" t="s">
        <v>31</v>
      </c>
      <c r="C1464" s="33">
        <v>62900</v>
      </c>
      <c r="D1464" s="33" t="s">
        <v>3748</v>
      </c>
      <c r="E1464" s="33">
        <v>2</v>
      </c>
      <c r="F1464" s="33">
        <v>0.2</v>
      </c>
    </row>
    <row r="1465" spans="1:6" x14ac:dyDescent="0.2">
      <c r="A1465" s="33">
        <v>6</v>
      </c>
      <c r="B1465" s="33" t="s">
        <v>31</v>
      </c>
      <c r="C1465" s="33">
        <v>70700</v>
      </c>
      <c r="D1465" s="33" t="s">
        <v>3749</v>
      </c>
      <c r="E1465" s="33">
        <v>4</v>
      </c>
      <c r="F1465" s="33">
        <v>0.2</v>
      </c>
    </row>
    <row r="1466" spans="1:6" x14ac:dyDescent="0.2">
      <c r="A1466" s="33">
        <v>6</v>
      </c>
      <c r="B1466" s="33" t="s">
        <v>31</v>
      </c>
      <c r="C1466" s="33">
        <v>71300</v>
      </c>
      <c r="D1466" s="33" t="s">
        <v>3750</v>
      </c>
      <c r="E1466" s="33">
        <v>2</v>
      </c>
      <c r="F1466" s="33">
        <v>0.2</v>
      </c>
    </row>
    <row r="1467" spans="1:6" x14ac:dyDescent="0.2">
      <c r="A1467" s="33">
        <v>6</v>
      </c>
      <c r="B1467" s="33" t="s">
        <v>31</v>
      </c>
      <c r="C1467" s="33">
        <v>72700</v>
      </c>
      <c r="D1467" s="33" t="s">
        <v>3751</v>
      </c>
      <c r="E1467" s="33">
        <v>3</v>
      </c>
      <c r="F1467" s="33">
        <v>0.2</v>
      </c>
    </row>
    <row r="1468" spans="1:6" x14ac:dyDescent="0.2">
      <c r="A1468" s="33">
        <v>6</v>
      </c>
      <c r="B1468" s="33" t="s">
        <v>31</v>
      </c>
      <c r="C1468" s="33">
        <v>79200</v>
      </c>
      <c r="D1468" s="33" t="s">
        <v>3752</v>
      </c>
      <c r="E1468" s="33">
        <v>3</v>
      </c>
      <c r="F1468" s="33">
        <v>0.2</v>
      </c>
    </row>
    <row r="1469" spans="1:6" x14ac:dyDescent="0.2">
      <c r="A1469" s="33">
        <v>6</v>
      </c>
      <c r="B1469" s="33" t="s">
        <v>31</v>
      </c>
      <c r="C1469" s="33">
        <v>80600</v>
      </c>
      <c r="D1469" s="33" t="s">
        <v>3753</v>
      </c>
      <c r="E1469" s="33">
        <v>4</v>
      </c>
      <c r="F1469" s="33">
        <v>0.2</v>
      </c>
    </row>
    <row r="1470" spans="1:6" x14ac:dyDescent="0.2">
      <c r="A1470" s="33">
        <v>6</v>
      </c>
      <c r="B1470" s="33" t="s">
        <v>31</v>
      </c>
      <c r="C1470" s="33">
        <v>82850</v>
      </c>
      <c r="D1470" s="33" t="s">
        <v>3754</v>
      </c>
      <c r="E1470" s="33"/>
      <c r="F1470" s="33">
        <v>0.2</v>
      </c>
    </row>
    <row r="1471" spans="1:6" x14ac:dyDescent="0.2">
      <c r="A1471" s="33">
        <v>6</v>
      </c>
      <c r="B1471" s="33" t="s">
        <v>31</v>
      </c>
      <c r="C1471" s="33">
        <v>83200</v>
      </c>
      <c r="D1471" s="33" t="s">
        <v>3755</v>
      </c>
      <c r="E1471" s="33"/>
      <c r="F1471" s="33">
        <v>0.2</v>
      </c>
    </row>
    <row r="1472" spans="1:6" x14ac:dyDescent="0.2">
      <c r="A1472" s="33">
        <v>6</v>
      </c>
      <c r="B1472" s="33" t="s">
        <v>31</v>
      </c>
      <c r="C1472" s="33">
        <v>84500</v>
      </c>
      <c r="D1472" s="33" t="s">
        <v>3756</v>
      </c>
      <c r="E1472" s="33">
        <v>4</v>
      </c>
      <c r="F1472" s="33">
        <v>0.2</v>
      </c>
    </row>
    <row r="1473" spans="1:6" x14ac:dyDescent="0.2">
      <c r="A1473" s="33">
        <v>6</v>
      </c>
      <c r="B1473" s="33" t="s">
        <v>31</v>
      </c>
      <c r="C1473" s="33">
        <v>84600</v>
      </c>
      <c r="D1473" s="33" t="s">
        <v>3757</v>
      </c>
      <c r="E1473" s="33"/>
      <c r="F1473" s="33">
        <v>0.2</v>
      </c>
    </row>
    <row r="1474" spans="1:6" x14ac:dyDescent="0.2">
      <c r="A1474" s="33">
        <v>6</v>
      </c>
      <c r="B1474" s="33" t="s">
        <v>31</v>
      </c>
      <c r="C1474" s="33">
        <v>85000</v>
      </c>
      <c r="D1474" s="33" t="s">
        <v>3758</v>
      </c>
      <c r="E1474" s="33">
        <v>3</v>
      </c>
      <c r="F1474" s="33">
        <v>0.2</v>
      </c>
    </row>
    <row r="1475" spans="1:6" x14ac:dyDescent="0.2">
      <c r="A1475" s="33">
        <v>6</v>
      </c>
      <c r="B1475" s="33" t="s">
        <v>31</v>
      </c>
      <c r="C1475" s="33">
        <v>85700</v>
      </c>
      <c r="D1475" s="33" t="s">
        <v>378</v>
      </c>
      <c r="E1475" s="33"/>
      <c r="F1475" s="33">
        <v>0.2</v>
      </c>
    </row>
    <row r="1476" spans="1:6" x14ac:dyDescent="0.2">
      <c r="A1476" s="33">
        <v>6</v>
      </c>
      <c r="B1476" s="33" t="s">
        <v>31</v>
      </c>
      <c r="C1476" s="33">
        <v>85800</v>
      </c>
      <c r="D1476" s="33" t="s">
        <v>3191</v>
      </c>
      <c r="E1476" s="33"/>
      <c r="F1476" s="33">
        <v>0.2</v>
      </c>
    </row>
    <row r="1477" spans="1:6" x14ac:dyDescent="0.2">
      <c r="A1477" s="33">
        <v>6</v>
      </c>
      <c r="B1477" s="33" t="s">
        <v>31</v>
      </c>
      <c r="C1477" s="33">
        <v>86000</v>
      </c>
      <c r="D1477" s="33" t="s">
        <v>3759</v>
      </c>
      <c r="E1477" s="33">
        <v>4</v>
      </c>
      <c r="F1477" s="33">
        <v>0.2</v>
      </c>
    </row>
    <row r="1478" spans="1:6" x14ac:dyDescent="0.2">
      <c r="A1478" s="33">
        <v>6</v>
      </c>
      <c r="B1478" s="33" t="s">
        <v>31</v>
      </c>
      <c r="C1478" s="33">
        <v>86200</v>
      </c>
      <c r="D1478" s="33" t="s">
        <v>3760</v>
      </c>
      <c r="E1478" s="33">
        <v>4</v>
      </c>
      <c r="F1478" s="33">
        <v>0.2</v>
      </c>
    </row>
    <row r="1479" spans="1:6" x14ac:dyDescent="0.2">
      <c r="A1479" s="33">
        <v>6</v>
      </c>
      <c r="B1479" s="33" t="s">
        <v>31</v>
      </c>
      <c r="C1479" s="33">
        <v>86300</v>
      </c>
      <c r="D1479" s="33" t="s">
        <v>3761</v>
      </c>
      <c r="E1479" s="33"/>
      <c r="F1479" s="33">
        <v>0.2</v>
      </c>
    </row>
    <row r="1480" spans="1:6" x14ac:dyDescent="0.2">
      <c r="A1480" s="33">
        <v>6</v>
      </c>
      <c r="B1480" s="33" t="s">
        <v>31</v>
      </c>
      <c r="C1480" s="33">
        <v>86400</v>
      </c>
      <c r="D1480" s="33" t="s">
        <v>3762</v>
      </c>
      <c r="E1480" s="33"/>
      <c r="F1480" s="33">
        <v>0.2</v>
      </c>
    </row>
    <row r="1481" spans="1:6" x14ac:dyDescent="0.2">
      <c r="A1481" s="33">
        <v>6</v>
      </c>
      <c r="B1481" s="33" t="s">
        <v>31</v>
      </c>
      <c r="C1481" s="33">
        <v>86700</v>
      </c>
      <c r="D1481" s="33" t="s">
        <v>3763</v>
      </c>
      <c r="E1481" s="33"/>
      <c r="F1481" s="33">
        <v>0.2</v>
      </c>
    </row>
    <row r="1482" spans="1:6" x14ac:dyDescent="0.2">
      <c r="A1482" s="33">
        <v>6</v>
      </c>
      <c r="B1482" s="33" t="s">
        <v>31</v>
      </c>
      <c r="C1482" s="33">
        <v>86800</v>
      </c>
      <c r="D1482" s="33" t="s">
        <v>3764</v>
      </c>
      <c r="E1482" s="33"/>
      <c r="F1482" s="33">
        <v>0.2</v>
      </c>
    </row>
    <row r="1483" spans="1:6" x14ac:dyDescent="0.2">
      <c r="A1483" s="33">
        <v>6</v>
      </c>
      <c r="B1483" s="33" t="s">
        <v>31</v>
      </c>
      <c r="C1483" s="33">
        <v>88400</v>
      </c>
      <c r="D1483" s="33" t="s">
        <v>3765</v>
      </c>
      <c r="E1483" s="33">
        <v>3</v>
      </c>
      <c r="F1483" s="33">
        <v>0.2</v>
      </c>
    </row>
    <row r="1484" spans="1:6" x14ac:dyDescent="0.2">
      <c r="A1484" s="33">
        <v>6</v>
      </c>
      <c r="B1484" s="33" t="s">
        <v>31</v>
      </c>
      <c r="C1484" s="33">
        <v>88700</v>
      </c>
      <c r="D1484" s="33" t="s">
        <v>3766</v>
      </c>
      <c r="E1484" s="33"/>
      <c r="F1484" s="33">
        <v>0.2</v>
      </c>
    </row>
    <row r="1485" spans="1:6" x14ac:dyDescent="0.2">
      <c r="A1485" s="33">
        <v>6</v>
      </c>
      <c r="B1485" s="33" t="s">
        <v>31</v>
      </c>
      <c r="C1485" s="33">
        <v>88900</v>
      </c>
      <c r="D1485" s="33" t="s">
        <v>3767</v>
      </c>
      <c r="E1485" s="33">
        <v>3</v>
      </c>
      <c r="F1485" s="33">
        <v>0.2</v>
      </c>
    </row>
    <row r="1486" spans="1:6" x14ac:dyDescent="0.2">
      <c r="A1486" s="33">
        <v>6</v>
      </c>
      <c r="B1486" s="33" t="s">
        <v>31</v>
      </c>
      <c r="C1486" s="33">
        <v>89400</v>
      </c>
      <c r="D1486" s="33" t="s">
        <v>3768</v>
      </c>
      <c r="E1486" s="33"/>
      <c r="F1486" s="33">
        <v>0.2</v>
      </c>
    </row>
    <row r="1487" spans="1:6" x14ac:dyDescent="0.2">
      <c r="A1487" s="33">
        <v>6</v>
      </c>
      <c r="B1487" s="33" t="s">
        <v>31</v>
      </c>
      <c r="C1487" s="33">
        <v>90900</v>
      </c>
      <c r="D1487" s="33" t="s">
        <v>2701</v>
      </c>
      <c r="E1487" s="33">
        <v>3</v>
      </c>
      <c r="F1487" s="33">
        <v>0.2</v>
      </c>
    </row>
    <row r="1488" spans="1:6" x14ac:dyDescent="0.2">
      <c r="A1488" s="33">
        <v>6</v>
      </c>
      <c r="B1488" s="33" t="s">
        <v>31</v>
      </c>
      <c r="C1488" s="33">
        <v>92200</v>
      </c>
      <c r="D1488" s="33" t="s">
        <v>3769</v>
      </c>
      <c r="E1488" s="33"/>
      <c r="F1488" s="33">
        <v>0.2</v>
      </c>
    </row>
    <row r="1489" spans="1:6" x14ac:dyDescent="0.2">
      <c r="A1489" s="33">
        <v>6</v>
      </c>
      <c r="B1489" s="33" t="s">
        <v>31</v>
      </c>
      <c r="C1489" s="33">
        <v>92900</v>
      </c>
      <c r="D1489" s="33" t="s">
        <v>3770</v>
      </c>
      <c r="E1489" s="33">
        <v>4</v>
      </c>
      <c r="F1489" s="33">
        <v>0.2</v>
      </c>
    </row>
    <row r="1490" spans="1:6" x14ac:dyDescent="0.2">
      <c r="A1490" s="33">
        <v>6</v>
      </c>
      <c r="B1490" s="33" t="s">
        <v>31</v>
      </c>
      <c r="C1490" s="33">
        <v>93100</v>
      </c>
      <c r="D1490" s="33" t="s">
        <v>3771</v>
      </c>
      <c r="E1490" s="33"/>
      <c r="F1490" s="33">
        <v>0.2</v>
      </c>
    </row>
    <row r="1491" spans="1:6" x14ac:dyDescent="0.2">
      <c r="A1491" s="33">
        <v>6</v>
      </c>
      <c r="B1491" s="33" t="s">
        <v>31</v>
      </c>
      <c r="C1491" s="33">
        <v>93200</v>
      </c>
      <c r="D1491" s="33" t="s">
        <v>3772</v>
      </c>
      <c r="E1491" s="33">
        <v>4</v>
      </c>
      <c r="F1491" s="33">
        <v>0.2</v>
      </c>
    </row>
    <row r="1492" spans="1:6" x14ac:dyDescent="0.2">
      <c r="A1492" s="33">
        <v>6</v>
      </c>
      <c r="B1492" s="33" t="s">
        <v>31</v>
      </c>
      <c r="C1492" s="33">
        <v>93500</v>
      </c>
      <c r="D1492" s="33" t="s">
        <v>3773</v>
      </c>
      <c r="E1492" s="33"/>
      <c r="F1492" s="33">
        <v>0.2</v>
      </c>
    </row>
    <row r="1493" spans="1:6" x14ac:dyDescent="0.2">
      <c r="A1493" s="33">
        <v>6</v>
      </c>
      <c r="B1493" s="33" t="s">
        <v>31</v>
      </c>
      <c r="C1493" s="33">
        <v>94800</v>
      </c>
      <c r="D1493" s="33" t="s">
        <v>3774</v>
      </c>
      <c r="E1493" s="33"/>
      <c r="F1493" s="33">
        <v>0.2</v>
      </c>
    </row>
    <row r="1494" spans="1:6" x14ac:dyDescent="0.2">
      <c r="A1494" s="33">
        <v>6</v>
      </c>
      <c r="B1494" s="33" t="s">
        <v>31</v>
      </c>
      <c r="C1494" s="33">
        <v>95100</v>
      </c>
      <c r="D1494" s="33" t="s">
        <v>3775</v>
      </c>
      <c r="E1494" s="33">
        <v>3</v>
      </c>
      <c r="F1494" s="33">
        <v>0.2</v>
      </c>
    </row>
    <row r="1495" spans="1:6" x14ac:dyDescent="0.2">
      <c r="A1495" s="33">
        <v>6</v>
      </c>
      <c r="B1495" s="33" t="s">
        <v>31</v>
      </c>
      <c r="C1495" s="33">
        <v>95300</v>
      </c>
      <c r="D1495" s="33" t="s">
        <v>3776</v>
      </c>
      <c r="E1495" s="33"/>
      <c r="F1495" s="33">
        <v>0.2</v>
      </c>
    </row>
    <row r="1496" spans="1:6" x14ac:dyDescent="0.2">
      <c r="A1496" s="33">
        <v>6</v>
      </c>
      <c r="B1496" s="33" t="s">
        <v>31</v>
      </c>
      <c r="C1496" s="33">
        <v>95400</v>
      </c>
      <c r="D1496" s="33" t="s">
        <v>3192</v>
      </c>
      <c r="E1496" s="33"/>
      <c r="F1496" s="33">
        <v>0.2</v>
      </c>
    </row>
    <row r="1497" spans="1:6" x14ac:dyDescent="0.2">
      <c r="A1497" s="33">
        <v>6</v>
      </c>
      <c r="B1497" s="33" t="s">
        <v>31</v>
      </c>
      <c r="C1497" s="33">
        <v>95500</v>
      </c>
      <c r="D1497" s="33" t="s">
        <v>3777</v>
      </c>
      <c r="E1497" s="33">
        <v>3</v>
      </c>
      <c r="F1497" s="33">
        <v>0.2</v>
      </c>
    </row>
    <row r="1498" spans="1:6" x14ac:dyDescent="0.2">
      <c r="A1498" s="33">
        <v>6</v>
      </c>
      <c r="B1498" s="33" t="s">
        <v>31</v>
      </c>
      <c r="C1498" s="33">
        <v>113300</v>
      </c>
      <c r="D1498" s="33" t="s">
        <v>3541</v>
      </c>
      <c r="E1498" s="33">
        <v>3</v>
      </c>
      <c r="F1498" s="33">
        <v>0.2</v>
      </c>
    </row>
    <row r="1499" spans="1:6" x14ac:dyDescent="0.2">
      <c r="A1499" s="33">
        <v>6</v>
      </c>
      <c r="B1499" s="33" t="s">
        <v>31</v>
      </c>
      <c r="C1499" s="33">
        <v>115100</v>
      </c>
      <c r="D1499" s="33" t="s">
        <v>3778</v>
      </c>
      <c r="E1499" s="33"/>
      <c r="F1499" s="33">
        <v>0.2</v>
      </c>
    </row>
    <row r="1500" spans="1:6" x14ac:dyDescent="0.2">
      <c r="A1500" s="33">
        <v>6</v>
      </c>
      <c r="B1500" s="33" t="s">
        <v>31</v>
      </c>
      <c r="C1500" s="33">
        <v>115400</v>
      </c>
      <c r="D1500" s="33" t="s">
        <v>3779</v>
      </c>
      <c r="E1500" s="33">
        <v>4</v>
      </c>
      <c r="F1500" s="33">
        <v>0.2</v>
      </c>
    </row>
    <row r="1501" spans="1:6" x14ac:dyDescent="0.2">
      <c r="A1501" s="33">
        <v>6</v>
      </c>
      <c r="B1501" s="33" t="s">
        <v>31</v>
      </c>
      <c r="C1501" s="33">
        <v>115700</v>
      </c>
      <c r="D1501" s="33" t="s">
        <v>3780</v>
      </c>
      <c r="E1501" s="33"/>
      <c r="F1501" s="33">
        <v>0.2</v>
      </c>
    </row>
    <row r="1502" spans="1:6" x14ac:dyDescent="0.2">
      <c r="A1502" s="33">
        <v>6</v>
      </c>
      <c r="B1502" s="33" t="s">
        <v>31</v>
      </c>
      <c r="C1502" s="33">
        <v>129900</v>
      </c>
      <c r="D1502" s="33" t="s">
        <v>3781</v>
      </c>
      <c r="E1502" s="33">
        <v>2</v>
      </c>
      <c r="F1502" s="33">
        <v>0.2</v>
      </c>
    </row>
    <row r="1503" spans="1:6" x14ac:dyDescent="0.2">
      <c r="A1503" s="33">
        <v>6</v>
      </c>
      <c r="B1503" s="33" t="s">
        <v>31</v>
      </c>
      <c r="C1503" s="33">
        <v>130000</v>
      </c>
      <c r="D1503" s="33" t="s">
        <v>3782</v>
      </c>
      <c r="E1503" s="33">
        <v>3</v>
      </c>
      <c r="F1503" s="33">
        <v>0.2</v>
      </c>
    </row>
    <row r="1504" spans="1:6" x14ac:dyDescent="0.2">
      <c r="A1504" s="33">
        <v>6</v>
      </c>
      <c r="B1504" s="33" t="s">
        <v>31</v>
      </c>
      <c r="C1504" s="33">
        <v>130200</v>
      </c>
      <c r="D1504" s="33" t="s">
        <v>3783</v>
      </c>
      <c r="E1504" s="33">
        <v>3</v>
      </c>
      <c r="F1504" s="33">
        <v>0.2</v>
      </c>
    </row>
    <row r="1505" spans="1:6" x14ac:dyDescent="0.2">
      <c r="A1505" s="33">
        <v>6</v>
      </c>
      <c r="B1505" s="33" t="s">
        <v>31</v>
      </c>
      <c r="C1505" s="33">
        <v>132100</v>
      </c>
      <c r="D1505" s="33" t="s">
        <v>3784</v>
      </c>
      <c r="E1505" s="33">
        <v>3</v>
      </c>
      <c r="F1505" s="33">
        <v>0.2</v>
      </c>
    </row>
    <row r="1506" spans="1:6" x14ac:dyDescent="0.2">
      <c r="A1506" s="33">
        <v>6</v>
      </c>
      <c r="B1506" s="33" t="s">
        <v>31</v>
      </c>
      <c r="C1506" s="33">
        <v>132300</v>
      </c>
      <c r="D1506" s="33" t="s">
        <v>3785</v>
      </c>
      <c r="E1506" s="33"/>
      <c r="F1506" s="33">
        <v>0.2</v>
      </c>
    </row>
    <row r="1507" spans="1:6" x14ac:dyDescent="0.2">
      <c r="A1507" s="33">
        <v>6</v>
      </c>
      <c r="B1507" s="33" t="s">
        <v>31</v>
      </c>
      <c r="C1507" s="33">
        <v>132360</v>
      </c>
      <c r="D1507" s="33" t="s">
        <v>3786</v>
      </c>
      <c r="E1507" s="33">
        <v>3</v>
      </c>
      <c r="F1507" s="33">
        <v>0.2</v>
      </c>
    </row>
    <row r="1508" spans="1:6" x14ac:dyDescent="0.2">
      <c r="A1508" s="33">
        <v>6</v>
      </c>
      <c r="B1508" s="33" t="s">
        <v>31</v>
      </c>
      <c r="C1508" s="33">
        <v>132700</v>
      </c>
      <c r="D1508" s="33" t="s">
        <v>3787</v>
      </c>
      <c r="E1508" s="33"/>
      <c r="F1508" s="33">
        <v>0.2</v>
      </c>
    </row>
    <row r="1509" spans="1:6" x14ac:dyDescent="0.2">
      <c r="A1509" s="33">
        <v>6</v>
      </c>
      <c r="B1509" s="33" t="s">
        <v>31</v>
      </c>
      <c r="C1509" s="33">
        <v>132900</v>
      </c>
      <c r="D1509" s="33" t="s">
        <v>3788</v>
      </c>
      <c r="E1509" s="33">
        <v>4</v>
      </c>
      <c r="F1509" s="33">
        <v>0.2</v>
      </c>
    </row>
    <row r="1510" spans="1:6" x14ac:dyDescent="0.2">
      <c r="A1510" s="33">
        <v>6</v>
      </c>
      <c r="B1510" s="33" t="s">
        <v>31</v>
      </c>
      <c r="C1510" s="33">
        <v>142400</v>
      </c>
      <c r="D1510" s="33" t="s">
        <v>3789</v>
      </c>
      <c r="E1510" s="33">
        <v>4</v>
      </c>
      <c r="F1510" s="33">
        <v>0.2</v>
      </c>
    </row>
    <row r="1511" spans="1:6" x14ac:dyDescent="0.2">
      <c r="A1511" s="33">
        <v>6</v>
      </c>
      <c r="B1511" s="33" t="s">
        <v>31</v>
      </c>
      <c r="C1511" s="33">
        <v>145400</v>
      </c>
      <c r="D1511" s="33" t="s">
        <v>3202</v>
      </c>
      <c r="E1511" s="33">
        <v>4</v>
      </c>
      <c r="F1511" s="33">
        <v>0.2</v>
      </c>
    </row>
    <row r="1512" spans="1:6" x14ac:dyDescent="0.2">
      <c r="A1512" s="33">
        <v>6</v>
      </c>
      <c r="B1512" s="33" t="s">
        <v>31</v>
      </c>
      <c r="C1512" s="33">
        <v>145700</v>
      </c>
      <c r="D1512" s="33" t="s">
        <v>3204</v>
      </c>
      <c r="E1512" s="33"/>
      <c r="F1512" s="33">
        <v>0.2</v>
      </c>
    </row>
    <row r="1513" spans="1:6" x14ac:dyDescent="0.2">
      <c r="A1513" s="33">
        <v>6</v>
      </c>
      <c r="B1513" s="33" t="s">
        <v>31</v>
      </c>
      <c r="C1513" s="33">
        <v>146000</v>
      </c>
      <c r="D1513" s="33" t="s">
        <v>3790</v>
      </c>
      <c r="E1513" s="33">
        <v>4</v>
      </c>
      <c r="F1513" s="33">
        <v>0.2</v>
      </c>
    </row>
    <row r="1514" spans="1:6" x14ac:dyDescent="0.2">
      <c r="A1514" s="33">
        <v>6</v>
      </c>
      <c r="B1514" s="33" t="s">
        <v>31</v>
      </c>
      <c r="C1514" s="33">
        <v>150300</v>
      </c>
      <c r="D1514" s="33" t="s">
        <v>3791</v>
      </c>
      <c r="E1514" s="33"/>
      <c r="F1514" s="33">
        <v>0.2</v>
      </c>
    </row>
    <row r="1515" spans="1:6" x14ac:dyDescent="0.2">
      <c r="A1515" s="33">
        <v>6</v>
      </c>
      <c r="B1515" s="33" t="s">
        <v>31</v>
      </c>
      <c r="C1515" s="33">
        <v>155200</v>
      </c>
      <c r="D1515" s="33" t="s">
        <v>3792</v>
      </c>
      <c r="E1515" s="33"/>
      <c r="F1515" s="33">
        <v>0.2</v>
      </c>
    </row>
    <row r="1516" spans="1:6" x14ac:dyDescent="0.2">
      <c r="A1516" s="33">
        <v>6</v>
      </c>
      <c r="B1516" s="33" t="s">
        <v>31</v>
      </c>
      <c r="C1516" s="33">
        <v>155400</v>
      </c>
      <c r="D1516" s="33" t="s">
        <v>3793</v>
      </c>
      <c r="E1516" s="33"/>
      <c r="F1516" s="33">
        <v>0.2</v>
      </c>
    </row>
    <row r="1517" spans="1:6" x14ac:dyDescent="0.2">
      <c r="A1517" s="33">
        <v>6</v>
      </c>
      <c r="B1517" s="33" t="s">
        <v>31</v>
      </c>
      <c r="C1517" s="33">
        <v>155500</v>
      </c>
      <c r="D1517" s="33" t="s">
        <v>3794</v>
      </c>
      <c r="E1517" s="33"/>
      <c r="F1517" s="33">
        <v>0.2</v>
      </c>
    </row>
    <row r="1518" spans="1:6" x14ac:dyDescent="0.2">
      <c r="A1518" s="33">
        <v>6</v>
      </c>
      <c r="B1518" s="33" t="s">
        <v>31</v>
      </c>
      <c r="C1518" s="33">
        <v>178000</v>
      </c>
      <c r="D1518" s="33" t="s">
        <v>3795</v>
      </c>
      <c r="E1518" s="33"/>
      <c r="F1518" s="33">
        <v>0.2</v>
      </c>
    </row>
    <row r="1519" spans="1:6" x14ac:dyDescent="0.2">
      <c r="A1519" s="33">
        <v>6</v>
      </c>
      <c r="B1519" s="33" t="s">
        <v>31</v>
      </c>
      <c r="C1519" s="33">
        <v>179400</v>
      </c>
      <c r="D1519" s="33" t="s">
        <v>3796</v>
      </c>
      <c r="E1519" s="33"/>
      <c r="F1519" s="33">
        <v>0.2</v>
      </c>
    </row>
    <row r="1520" spans="1:6" x14ac:dyDescent="0.2">
      <c r="A1520" s="33">
        <v>6</v>
      </c>
      <c r="B1520" s="33" t="s">
        <v>31</v>
      </c>
      <c r="C1520" s="33">
        <v>180700</v>
      </c>
      <c r="D1520" s="33" t="s">
        <v>3797</v>
      </c>
      <c r="E1520" s="33"/>
      <c r="F1520" s="33">
        <v>0.2</v>
      </c>
    </row>
    <row r="1521" spans="1:6" x14ac:dyDescent="0.2">
      <c r="A1521" s="33">
        <v>6</v>
      </c>
      <c r="B1521" s="33" t="s">
        <v>31</v>
      </c>
      <c r="C1521" s="33">
        <v>182400</v>
      </c>
      <c r="D1521" s="33" t="s">
        <v>3798</v>
      </c>
      <c r="E1521" s="33">
        <v>2</v>
      </c>
      <c r="F1521" s="33">
        <v>0.2</v>
      </c>
    </row>
    <row r="1522" spans="1:6" x14ac:dyDescent="0.2">
      <c r="A1522" s="33">
        <v>6</v>
      </c>
      <c r="B1522" s="33" t="s">
        <v>31</v>
      </c>
      <c r="C1522" s="33">
        <v>184600</v>
      </c>
      <c r="D1522" s="33" t="s">
        <v>392</v>
      </c>
      <c r="E1522" s="33">
        <v>4</v>
      </c>
      <c r="F1522" s="33">
        <v>0.2</v>
      </c>
    </row>
    <row r="1523" spans="1:6" x14ac:dyDescent="0.2">
      <c r="A1523" s="33">
        <v>6</v>
      </c>
      <c r="B1523" s="33" t="s">
        <v>31</v>
      </c>
      <c r="C1523" s="33">
        <v>189900</v>
      </c>
      <c r="D1523" s="33" t="s">
        <v>3799</v>
      </c>
      <c r="E1523" s="33">
        <v>2</v>
      </c>
      <c r="F1523" s="33">
        <v>0.2</v>
      </c>
    </row>
    <row r="1524" spans="1:6" x14ac:dyDescent="0.2">
      <c r="A1524" s="33">
        <v>6</v>
      </c>
      <c r="B1524" s="33" t="s">
        <v>31</v>
      </c>
      <c r="C1524" s="33">
        <v>190100</v>
      </c>
      <c r="D1524" s="33" t="s">
        <v>3800</v>
      </c>
      <c r="E1524" s="33">
        <v>3</v>
      </c>
      <c r="F1524" s="33">
        <v>0.2</v>
      </c>
    </row>
    <row r="1525" spans="1:6" x14ac:dyDescent="0.2">
      <c r="A1525" s="33">
        <v>6</v>
      </c>
      <c r="B1525" s="33" t="s">
        <v>31</v>
      </c>
      <c r="C1525" s="33">
        <v>193000</v>
      </c>
      <c r="D1525" s="33" t="s">
        <v>3801</v>
      </c>
      <c r="E1525" s="33">
        <v>4</v>
      </c>
      <c r="F1525" s="33">
        <v>0.2</v>
      </c>
    </row>
    <row r="1526" spans="1:6" x14ac:dyDescent="0.2">
      <c r="A1526" s="33">
        <v>6</v>
      </c>
      <c r="B1526" s="33" t="s">
        <v>31</v>
      </c>
      <c r="C1526" s="33">
        <v>199100</v>
      </c>
      <c r="D1526" s="33" t="s">
        <v>3802</v>
      </c>
      <c r="E1526" s="33">
        <v>4</v>
      </c>
      <c r="F1526" s="33">
        <v>0.2</v>
      </c>
    </row>
    <row r="1527" spans="1:6" x14ac:dyDescent="0.2">
      <c r="A1527" s="33">
        <v>6</v>
      </c>
      <c r="B1527" s="33" t="s">
        <v>31</v>
      </c>
      <c r="C1527" s="33">
        <v>200800</v>
      </c>
      <c r="D1527" s="33" t="s">
        <v>3803</v>
      </c>
      <c r="E1527" s="33">
        <v>3</v>
      </c>
      <c r="F1527" s="33">
        <v>0.2</v>
      </c>
    </row>
    <row r="1528" spans="1:6" x14ac:dyDescent="0.2">
      <c r="A1528" s="33">
        <v>6</v>
      </c>
      <c r="B1528" s="33" t="s">
        <v>31</v>
      </c>
      <c r="C1528" s="33">
        <v>209400</v>
      </c>
      <c r="D1528" s="33" t="s">
        <v>3804</v>
      </c>
      <c r="E1528" s="33">
        <v>4</v>
      </c>
      <c r="F1528" s="33">
        <v>0.2</v>
      </c>
    </row>
    <row r="1529" spans="1:6" x14ac:dyDescent="0.2">
      <c r="A1529" s="33">
        <v>6</v>
      </c>
      <c r="B1529" s="33" t="s">
        <v>31</v>
      </c>
      <c r="C1529" s="33">
        <v>214800</v>
      </c>
      <c r="D1529" s="33" t="s">
        <v>3805</v>
      </c>
      <c r="E1529" s="33"/>
      <c r="F1529" s="33">
        <v>0.2</v>
      </c>
    </row>
    <row r="1530" spans="1:6" x14ac:dyDescent="0.2">
      <c r="A1530" s="33">
        <v>6</v>
      </c>
      <c r="B1530" s="33" t="s">
        <v>31</v>
      </c>
      <c r="C1530" s="33">
        <v>215600</v>
      </c>
      <c r="D1530" s="33" t="s">
        <v>3806</v>
      </c>
      <c r="E1530" s="33">
        <v>4</v>
      </c>
      <c r="F1530" s="33">
        <v>0.2</v>
      </c>
    </row>
    <row r="1531" spans="1:6" x14ac:dyDescent="0.2">
      <c r="A1531" s="33">
        <v>6</v>
      </c>
      <c r="B1531" s="33" t="s">
        <v>31</v>
      </c>
      <c r="C1531" s="33">
        <v>217600</v>
      </c>
      <c r="D1531" s="33" t="s">
        <v>3807</v>
      </c>
      <c r="E1531" s="33"/>
      <c r="F1531" s="33">
        <v>0.2</v>
      </c>
    </row>
    <row r="1532" spans="1:6" x14ac:dyDescent="0.2">
      <c r="A1532" s="33">
        <v>6</v>
      </c>
      <c r="B1532" s="33" t="s">
        <v>31</v>
      </c>
      <c r="C1532" s="33">
        <v>217700</v>
      </c>
      <c r="D1532" s="33" t="s">
        <v>3808</v>
      </c>
      <c r="E1532" s="33"/>
      <c r="F1532" s="33">
        <v>0.2</v>
      </c>
    </row>
    <row r="1533" spans="1:6" x14ac:dyDescent="0.2">
      <c r="A1533" s="33">
        <v>6</v>
      </c>
      <c r="B1533" s="33" t="s">
        <v>31</v>
      </c>
      <c r="C1533" s="33">
        <v>218700</v>
      </c>
      <c r="D1533" s="33" t="s">
        <v>3809</v>
      </c>
      <c r="E1533" s="33"/>
      <c r="F1533" s="33">
        <v>0.2</v>
      </c>
    </row>
    <row r="1534" spans="1:6" x14ac:dyDescent="0.2">
      <c r="A1534" s="33">
        <v>6</v>
      </c>
      <c r="B1534" s="33" t="s">
        <v>31</v>
      </c>
      <c r="C1534" s="33">
        <v>218900</v>
      </c>
      <c r="D1534" s="33" t="s">
        <v>3810</v>
      </c>
      <c r="E1534" s="33"/>
      <c r="F1534" s="33">
        <v>0.2</v>
      </c>
    </row>
    <row r="1535" spans="1:6" x14ac:dyDescent="0.2">
      <c r="A1535" s="33">
        <v>6</v>
      </c>
      <c r="B1535" s="33" t="s">
        <v>31</v>
      </c>
      <c r="C1535" s="33">
        <v>228000</v>
      </c>
      <c r="D1535" s="33" t="s">
        <v>3811</v>
      </c>
      <c r="E1535" s="33">
        <v>3</v>
      </c>
      <c r="F1535" s="33">
        <v>0.2</v>
      </c>
    </row>
    <row r="1536" spans="1:6" x14ac:dyDescent="0.2">
      <c r="A1536" s="33">
        <v>6</v>
      </c>
      <c r="B1536" s="33" t="s">
        <v>31</v>
      </c>
      <c r="C1536" s="33">
        <v>230300</v>
      </c>
      <c r="D1536" s="33" t="s">
        <v>3812</v>
      </c>
      <c r="E1536" s="33">
        <v>4</v>
      </c>
      <c r="F1536" s="33">
        <v>0.2</v>
      </c>
    </row>
    <row r="1537" spans="1:6" x14ac:dyDescent="0.2">
      <c r="A1537" s="33">
        <v>6</v>
      </c>
      <c r="B1537" s="33" t="s">
        <v>31</v>
      </c>
      <c r="C1537" s="33">
        <v>241800</v>
      </c>
      <c r="D1537" s="33" t="s">
        <v>3813</v>
      </c>
      <c r="E1537" s="33">
        <v>4</v>
      </c>
      <c r="F1537" s="33">
        <v>0.2</v>
      </c>
    </row>
    <row r="1538" spans="1:6" x14ac:dyDescent="0.2">
      <c r="A1538" s="33">
        <v>6</v>
      </c>
      <c r="B1538" s="33" t="s">
        <v>31</v>
      </c>
      <c r="C1538" s="33">
        <v>244800</v>
      </c>
      <c r="D1538" s="33" t="s">
        <v>3814</v>
      </c>
      <c r="E1538" s="33"/>
      <c r="F1538" s="33">
        <v>0.2</v>
      </c>
    </row>
    <row r="1539" spans="1:6" x14ac:dyDescent="0.2">
      <c r="A1539" s="33">
        <v>6</v>
      </c>
      <c r="B1539" s="33" t="s">
        <v>31</v>
      </c>
      <c r="C1539" s="33">
        <v>245100</v>
      </c>
      <c r="D1539" s="33" t="s">
        <v>3815</v>
      </c>
      <c r="E1539" s="33"/>
      <c r="F1539" s="33">
        <v>0.2</v>
      </c>
    </row>
    <row r="1540" spans="1:6" x14ac:dyDescent="0.2">
      <c r="A1540" s="33">
        <v>6</v>
      </c>
      <c r="B1540" s="33" t="s">
        <v>31</v>
      </c>
      <c r="C1540" s="33">
        <v>251700</v>
      </c>
      <c r="D1540" s="33" t="s">
        <v>3546</v>
      </c>
      <c r="E1540" s="33">
        <v>4</v>
      </c>
      <c r="F1540" s="33">
        <v>0.2</v>
      </c>
    </row>
    <row r="1541" spans="1:6" x14ac:dyDescent="0.2">
      <c r="A1541" s="33">
        <v>6</v>
      </c>
      <c r="B1541" s="33" t="s">
        <v>31</v>
      </c>
      <c r="C1541" s="33">
        <v>258800</v>
      </c>
      <c r="D1541" s="33" t="s">
        <v>521</v>
      </c>
      <c r="E1541" s="33"/>
      <c r="F1541" s="33">
        <v>0.2</v>
      </c>
    </row>
    <row r="1542" spans="1:6" x14ac:dyDescent="0.2">
      <c r="A1542" s="33">
        <v>6</v>
      </c>
      <c r="B1542" s="33" t="s">
        <v>31</v>
      </c>
      <c r="C1542" s="33">
        <v>261900</v>
      </c>
      <c r="D1542" s="33" t="s">
        <v>3816</v>
      </c>
      <c r="E1542" s="33">
        <v>2</v>
      </c>
      <c r="F1542" s="33">
        <v>0.2</v>
      </c>
    </row>
    <row r="1543" spans="1:6" x14ac:dyDescent="0.2">
      <c r="A1543" s="33">
        <v>6</v>
      </c>
      <c r="B1543" s="33" t="s">
        <v>31</v>
      </c>
      <c r="C1543" s="33">
        <v>273600</v>
      </c>
      <c r="D1543" s="33" t="s">
        <v>3817</v>
      </c>
      <c r="E1543" s="33">
        <v>3</v>
      </c>
      <c r="F1543" s="33">
        <v>0.2</v>
      </c>
    </row>
    <row r="1544" spans="1:6" x14ac:dyDescent="0.2">
      <c r="A1544" s="33">
        <v>6</v>
      </c>
      <c r="B1544" s="33" t="s">
        <v>31</v>
      </c>
      <c r="C1544" s="33">
        <v>273700</v>
      </c>
      <c r="D1544" s="33" t="s">
        <v>3818</v>
      </c>
      <c r="E1544" s="33">
        <v>3</v>
      </c>
      <c r="F1544" s="33">
        <v>0.2</v>
      </c>
    </row>
    <row r="1545" spans="1:6" x14ac:dyDescent="0.2">
      <c r="A1545" s="33">
        <v>6</v>
      </c>
      <c r="B1545" s="33" t="s">
        <v>31</v>
      </c>
      <c r="C1545" s="33">
        <v>273900</v>
      </c>
      <c r="D1545" s="33" t="s">
        <v>3819</v>
      </c>
      <c r="E1545" s="33">
        <v>2</v>
      </c>
      <c r="F1545" s="33">
        <v>0.2</v>
      </c>
    </row>
    <row r="1546" spans="1:6" x14ac:dyDescent="0.2">
      <c r="A1546" s="33">
        <v>6</v>
      </c>
      <c r="B1546" s="33" t="s">
        <v>31</v>
      </c>
      <c r="C1546" s="33">
        <v>274000</v>
      </c>
      <c r="D1546" s="33" t="s">
        <v>3820</v>
      </c>
      <c r="E1546" s="33">
        <v>2</v>
      </c>
      <c r="F1546" s="33">
        <v>0.2</v>
      </c>
    </row>
    <row r="1547" spans="1:6" x14ac:dyDescent="0.2">
      <c r="A1547" s="33">
        <v>6</v>
      </c>
      <c r="B1547" s="33" t="s">
        <v>31</v>
      </c>
      <c r="C1547" s="33">
        <v>277900</v>
      </c>
      <c r="D1547" s="33" t="s">
        <v>3821</v>
      </c>
      <c r="E1547" s="33">
        <v>4</v>
      </c>
      <c r="F1547" s="33">
        <v>0.2</v>
      </c>
    </row>
    <row r="1548" spans="1:6" x14ac:dyDescent="0.2">
      <c r="A1548" s="33">
        <v>6</v>
      </c>
      <c r="B1548" s="33" t="s">
        <v>31</v>
      </c>
      <c r="C1548" s="33">
        <v>280700</v>
      </c>
      <c r="D1548" s="33" t="s">
        <v>3822</v>
      </c>
      <c r="E1548" s="33">
        <v>2</v>
      </c>
      <c r="F1548" s="33">
        <v>0.2</v>
      </c>
    </row>
    <row r="1549" spans="1:6" x14ac:dyDescent="0.2">
      <c r="A1549" s="33">
        <v>6</v>
      </c>
      <c r="B1549" s="33" t="s">
        <v>31</v>
      </c>
      <c r="C1549" s="33">
        <v>281300</v>
      </c>
      <c r="D1549" s="33" t="s">
        <v>3823</v>
      </c>
      <c r="E1549" s="33">
        <v>4</v>
      </c>
      <c r="F1549" s="33">
        <v>0.2</v>
      </c>
    </row>
    <row r="1550" spans="1:6" x14ac:dyDescent="0.2">
      <c r="A1550" s="33">
        <v>6</v>
      </c>
      <c r="B1550" s="33" t="s">
        <v>31</v>
      </c>
      <c r="C1550" s="33">
        <v>294600</v>
      </c>
      <c r="D1550" s="33" t="s">
        <v>3824</v>
      </c>
      <c r="E1550" s="33"/>
      <c r="F1550" s="33">
        <v>0.2</v>
      </c>
    </row>
    <row r="1551" spans="1:6" x14ac:dyDescent="0.2">
      <c r="A1551" s="33">
        <v>6</v>
      </c>
      <c r="B1551" s="33" t="s">
        <v>31</v>
      </c>
      <c r="C1551" s="33">
        <v>295300</v>
      </c>
      <c r="D1551" s="33" t="s">
        <v>3825</v>
      </c>
      <c r="E1551" s="33">
        <v>4</v>
      </c>
      <c r="F1551" s="33">
        <v>0.2</v>
      </c>
    </row>
    <row r="1552" spans="1:6" x14ac:dyDescent="0.2">
      <c r="A1552" s="33">
        <v>6</v>
      </c>
      <c r="B1552" s="33" t="s">
        <v>31</v>
      </c>
      <c r="C1552" s="33">
        <v>297300</v>
      </c>
      <c r="D1552" s="33" t="s">
        <v>3826</v>
      </c>
      <c r="E1552" s="33"/>
      <c r="F1552" s="33">
        <v>0.2</v>
      </c>
    </row>
    <row r="1553" spans="1:6" x14ac:dyDescent="0.2">
      <c r="A1553" s="33">
        <v>6</v>
      </c>
      <c r="B1553" s="33" t="s">
        <v>31</v>
      </c>
      <c r="C1553" s="33">
        <v>310600</v>
      </c>
      <c r="D1553" s="33" t="s">
        <v>3452</v>
      </c>
      <c r="E1553" s="33"/>
      <c r="F1553" s="33">
        <v>0.2</v>
      </c>
    </row>
    <row r="1554" spans="1:6" x14ac:dyDescent="0.2">
      <c r="A1554" s="33">
        <v>6</v>
      </c>
      <c r="B1554" s="33" t="s">
        <v>31</v>
      </c>
      <c r="C1554" s="33">
        <v>326200</v>
      </c>
      <c r="D1554" s="33" t="s">
        <v>3827</v>
      </c>
      <c r="E1554" s="33"/>
      <c r="F1554" s="33">
        <v>0.2</v>
      </c>
    </row>
    <row r="1555" spans="1:6" x14ac:dyDescent="0.2">
      <c r="A1555" s="33">
        <v>6</v>
      </c>
      <c r="B1555" s="33" t="s">
        <v>31</v>
      </c>
      <c r="C1555" s="33">
        <v>331200</v>
      </c>
      <c r="D1555" s="33" t="s">
        <v>3242</v>
      </c>
      <c r="E1555" s="33"/>
      <c r="F1555" s="33">
        <v>0.2</v>
      </c>
    </row>
    <row r="1556" spans="1:6" x14ac:dyDescent="0.2">
      <c r="A1556" s="33">
        <v>6</v>
      </c>
      <c r="B1556" s="33" t="s">
        <v>31</v>
      </c>
      <c r="C1556" s="33">
        <v>347300</v>
      </c>
      <c r="D1556" s="33" t="s">
        <v>3245</v>
      </c>
      <c r="E1556" s="33"/>
      <c r="F1556" s="33">
        <v>0.2</v>
      </c>
    </row>
    <row r="1557" spans="1:6" x14ac:dyDescent="0.2">
      <c r="A1557" s="33">
        <v>6</v>
      </c>
      <c r="B1557" s="33" t="s">
        <v>31</v>
      </c>
      <c r="C1557" s="33">
        <v>346600</v>
      </c>
      <c r="D1557" s="33" t="s">
        <v>3246</v>
      </c>
      <c r="E1557" s="33">
        <v>4</v>
      </c>
      <c r="F1557" s="33">
        <v>0.2</v>
      </c>
    </row>
    <row r="1558" spans="1:6" x14ac:dyDescent="0.2">
      <c r="A1558" s="33">
        <v>6</v>
      </c>
      <c r="B1558" s="33" t="s">
        <v>31</v>
      </c>
      <c r="C1558" s="33">
        <v>360000</v>
      </c>
      <c r="D1558" s="33" t="s">
        <v>3828</v>
      </c>
      <c r="E1558" s="33">
        <v>4</v>
      </c>
      <c r="F1558" s="33">
        <v>0.2</v>
      </c>
    </row>
    <row r="1559" spans="1:6" x14ac:dyDescent="0.2">
      <c r="A1559" s="33">
        <v>6</v>
      </c>
      <c r="B1559" s="33" t="s">
        <v>31</v>
      </c>
      <c r="C1559" s="33">
        <v>363200</v>
      </c>
      <c r="D1559" s="33" t="s">
        <v>410</v>
      </c>
      <c r="E1559" s="33"/>
      <c r="F1559" s="33">
        <v>0.2</v>
      </c>
    </row>
    <row r="1560" spans="1:6" x14ac:dyDescent="0.2">
      <c r="A1560" s="33">
        <v>6</v>
      </c>
      <c r="B1560" s="33" t="s">
        <v>31</v>
      </c>
      <c r="C1560" s="33">
        <v>365100</v>
      </c>
      <c r="D1560" s="33" t="s">
        <v>3829</v>
      </c>
      <c r="E1560" s="33">
        <v>1</v>
      </c>
      <c r="F1560" s="33">
        <v>0.2</v>
      </c>
    </row>
    <row r="1561" spans="1:6" x14ac:dyDescent="0.2">
      <c r="A1561" s="33">
        <v>6</v>
      </c>
      <c r="B1561" s="33" t="s">
        <v>31</v>
      </c>
      <c r="C1561" s="33">
        <v>366000</v>
      </c>
      <c r="D1561" s="33" t="s">
        <v>3830</v>
      </c>
      <c r="E1561" s="33">
        <v>4</v>
      </c>
      <c r="F1561" s="33">
        <v>0.2</v>
      </c>
    </row>
    <row r="1562" spans="1:6" x14ac:dyDescent="0.2">
      <c r="A1562" s="33">
        <v>6</v>
      </c>
      <c r="B1562" s="33" t="s">
        <v>31</v>
      </c>
      <c r="C1562" s="33">
        <v>369000</v>
      </c>
      <c r="D1562" s="33" t="s">
        <v>414</v>
      </c>
      <c r="E1562" s="33"/>
      <c r="F1562" s="33">
        <v>0.2</v>
      </c>
    </row>
    <row r="1563" spans="1:6" x14ac:dyDescent="0.2">
      <c r="A1563" s="33">
        <v>6</v>
      </c>
      <c r="B1563" s="33" t="s">
        <v>31</v>
      </c>
      <c r="C1563" s="33">
        <v>373600</v>
      </c>
      <c r="D1563" s="33" t="s">
        <v>3831</v>
      </c>
      <c r="E1563" s="33">
        <v>1</v>
      </c>
      <c r="F1563" s="33">
        <v>0.2</v>
      </c>
    </row>
    <row r="1564" spans="1:6" x14ac:dyDescent="0.2">
      <c r="A1564" s="33">
        <v>6</v>
      </c>
      <c r="B1564" s="33" t="s">
        <v>31</v>
      </c>
      <c r="C1564" s="33">
        <v>378300</v>
      </c>
      <c r="D1564" s="33" t="s">
        <v>3255</v>
      </c>
      <c r="E1564" s="33">
        <v>4</v>
      </c>
      <c r="F1564" s="33">
        <v>0.2</v>
      </c>
    </row>
    <row r="1565" spans="1:6" x14ac:dyDescent="0.2">
      <c r="A1565" s="33">
        <v>6</v>
      </c>
      <c r="B1565" s="33" t="s">
        <v>31</v>
      </c>
      <c r="C1565" s="33">
        <v>378700</v>
      </c>
      <c r="D1565" s="33" t="s">
        <v>3258</v>
      </c>
      <c r="E1565" s="33"/>
      <c r="F1565" s="33">
        <v>0.2</v>
      </c>
    </row>
    <row r="1566" spans="1:6" x14ac:dyDescent="0.2">
      <c r="A1566" s="33">
        <v>6</v>
      </c>
      <c r="B1566" s="33" t="s">
        <v>31</v>
      </c>
      <c r="C1566" s="33">
        <v>379000</v>
      </c>
      <c r="D1566" s="33" t="s">
        <v>3832</v>
      </c>
      <c r="E1566" s="33"/>
      <c r="F1566" s="33">
        <v>0.2</v>
      </c>
    </row>
    <row r="1567" spans="1:6" x14ac:dyDescent="0.2">
      <c r="A1567" s="33">
        <v>6</v>
      </c>
      <c r="B1567" s="33" t="s">
        <v>31</v>
      </c>
      <c r="C1567" s="33">
        <v>379100</v>
      </c>
      <c r="D1567" s="33" t="s">
        <v>415</v>
      </c>
      <c r="E1567" s="33"/>
      <c r="F1567" s="33">
        <v>0.2</v>
      </c>
    </row>
    <row r="1568" spans="1:6" x14ac:dyDescent="0.2">
      <c r="A1568" s="33">
        <v>6</v>
      </c>
      <c r="B1568" s="33" t="s">
        <v>31</v>
      </c>
      <c r="C1568" s="33">
        <v>381200</v>
      </c>
      <c r="D1568" s="33" t="s">
        <v>3833</v>
      </c>
      <c r="E1568" s="33">
        <v>4</v>
      </c>
      <c r="F1568" s="33">
        <v>0.2</v>
      </c>
    </row>
    <row r="1569" spans="1:6" x14ac:dyDescent="0.2">
      <c r="A1569" s="33">
        <v>6</v>
      </c>
      <c r="B1569" s="33" t="s">
        <v>31</v>
      </c>
      <c r="C1569" s="33">
        <v>381800</v>
      </c>
      <c r="D1569" s="33" t="s">
        <v>3834</v>
      </c>
      <c r="E1569" s="33">
        <v>3</v>
      </c>
      <c r="F1569" s="33">
        <v>0.2</v>
      </c>
    </row>
    <row r="1570" spans="1:6" x14ac:dyDescent="0.2">
      <c r="A1570" s="33">
        <v>6</v>
      </c>
      <c r="B1570" s="33" t="s">
        <v>31</v>
      </c>
      <c r="C1570" s="33">
        <v>382600</v>
      </c>
      <c r="D1570" s="33" t="s">
        <v>3835</v>
      </c>
      <c r="E1570" s="33"/>
      <c r="F1570" s="33">
        <v>0.2</v>
      </c>
    </row>
    <row r="1571" spans="1:6" x14ac:dyDescent="0.2">
      <c r="A1571" s="33">
        <v>6</v>
      </c>
      <c r="B1571" s="33" t="s">
        <v>31</v>
      </c>
      <c r="C1571" s="33">
        <v>386400</v>
      </c>
      <c r="D1571" s="33" t="s">
        <v>3836</v>
      </c>
      <c r="E1571" s="33">
        <v>4</v>
      </c>
      <c r="F1571" s="33">
        <v>0.2</v>
      </c>
    </row>
    <row r="1572" spans="1:6" x14ac:dyDescent="0.2">
      <c r="A1572" s="33">
        <v>6</v>
      </c>
      <c r="B1572" s="33" t="s">
        <v>31</v>
      </c>
      <c r="C1572" s="33">
        <v>389900</v>
      </c>
      <c r="D1572" s="33" t="s">
        <v>3837</v>
      </c>
      <c r="E1572" s="33"/>
      <c r="F1572" s="33">
        <v>0.2</v>
      </c>
    </row>
    <row r="1573" spans="1:6" x14ac:dyDescent="0.2">
      <c r="A1573" s="33">
        <v>6</v>
      </c>
      <c r="B1573" s="33" t="s">
        <v>31</v>
      </c>
      <c r="C1573" s="33">
        <v>391000</v>
      </c>
      <c r="D1573" s="33" t="s">
        <v>3838</v>
      </c>
      <c r="E1573" s="33">
        <v>4</v>
      </c>
      <c r="F1573" s="33">
        <v>0.2</v>
      </c>
    </row>
    <row r="1574" spans="1:6" x14ac:dyDescent="0.2">
      <c r="A1574" s="33">
        <v>6</v>
      </c>
      <c r="B1574" s="33" t="s">
        <v>31</v>
      </c>
      <c r="C1574" s="33">
        <v>405000</v>
      </c>
      <c r="D1574" s="33" t="s">
        <v>3839</v>
      </c>
      <c r="E1574" s="33">
        <v>4</v>
      </c>
      <c r="F1574" s="33">
        <v>0.2</v>
      </c>
    </row>
    <row r="1575" spans="1:6" x14ac:dyDescent="0.2">
      <c r="A1575" s="33">
        <v>6</v>
      </c>
      <c r="B1575" s="33" t="s">
        <v>31</v>
      </c>
      <c r="C1575" s="33">
        <v>410100</v>
      </c>
      <c r="D1575" s="33" t="s">
        <v>3840</v>
      </c>
      <c r="E1575" s="33"/>
      <c r="F1575" s="33">
        <v>0.2</v>
      </c>
    </row>
    <row r="1576" spans="1:6" x14ac:dyDescent="0.2">
      <c r="A1576" s="33">
        <v>6</v>
      </c>
      <c r="B1576" s="33" t="s">
        <v>31</v>
      </c>
      <c r="C1576" s="33">
        <v>410300</v>
      </c>
      <c r="D1576" s="33" t="s">
        <v>3841</v>
      </c>
      <c r="E1576" s="33"/>
      <c r="F1576" s="33">
        <v>0.2</v>
      </c>
    </row>
    <row r="1577" spans="1:6" x14ac:dyDescent="0.2">
      <c r="A1577" s="33">
        <v>6</v>
      </c>
      <c r="B1577" s="33" t="s">
        <v>31</v>
      </c>
      <c r="C1577" s="33">
        <v>413400</v>
      </c>
      <c r="D1577" s="33" t="s">
        <v>3842</v>
      </c>
      <c r="E1577" s="33"/>
      <c r="F1577" s="33">
        <v>0.2</v>
      </c>
    </row>
    <row r="1578" spans="1:6" x14ac:dyDescent="0.2">
      <c r="A1578" s="33">
        <v>6</v>
      </c>
      <c r="B1578" s="33" t="s">
        <v>31</v>
      </c>
      <c r="C1578" s="33">
        <v>414200</v>
      </c>
      <c r="D1578" s="33" t="s">
        <v>3843</v>
      </c>
      <c r="E1578" s="33">
        <v>3</v>
      </c>
      <c r="F1578" s="33">
        <v>0.2</v>
      </c>
    </row>
    <row r="1579" spans="1:6" x14ac:dyDescent="0.2">
      <c r="A1579" s="33">
        <v>6</v>
      </c>
      <c r="B1579" s="33" t="s">
        <v>31</v>
      </c>
      <c r="C1579" s="33">
        <v>415800</v>
      </c>
      <c r="D1579" s="33" t="s">
        <v>3844</v>
      </c>
      <c r="E1579" s="33">
        <v>4</v>
      </c>
      <c r="F1579" s="33">
        <v>0.2</v>
      </c>
    </row>
    <row r="1580" spans="1:6" x14ac:dyDescent="0.2">
      <c r="A1580" s="33">
        <v>6</v>
      </c>
      <c r="B1580" s="33" t="s">
        <v>31</v>
      </c>
      <c r="C1580" s="33">
        <v>416600</v>
      </c>
      <c r="D1580" s="33" t="s">
        <v>3845</v>
      </c>
      <c r="E1580" s="33">
        <v>3</v>
      </c>
      <c r="F1580" s="33">
        <v>0.2</v>
      </c>
    </row>
    <row r="1581" spans="1:6" x14ac:dyDescent="0.2">
      <c r="A1581" s="33">
        <v>6</v>
      </c>
      <c r="B1581" s="33" t="s">
        <v>31</v>
      </c>
      <c r="C1581" s="33">
        <v>417000</v>
      </c>
      <c r="D1581" s="33" t="s">
        <v>3846</v>
      </c>
      <c r="E1581" s="33">
        <v>4</v>
      </c>
      <c r="F1581" s="33">
        <v>0.2</v>
      </c>
    </row>
    <row r="1582" spans="1:6" x14ac:dyDescent="0.2">
      <c r="A1582" s="33">
        <v>6</v>
      </c>
      <c r="B1582" s="33" t="s">
        <v>31</v>
      </c>
      <c r="C1582" s="33">
        <v>427800</v>
      </c>
      <c r="D1582" s="33" t="s">
        <v>3847</v>
      </c>
      <c r="E1582" s="33">
        <v>4</v>
      </c>
      <c r="F1582" s="33">
        <v>0.2</v>
      </c>
    </row>
    <row r="1583" spans="1:6" x14ac:dyDescent="0.2">
      <c r="A1583" s="33">
        <v>6</v>
      </c>
      <c r="B1583" s="33" t="s">
        <v>31</v>
      </c>
      <c r="C1583" s="33">
        <v>428200</v>
      </c>
      <c r="D1583" s="33" t="s">
        <v>3848</v>
      </c>
      <c r="E1583" s="33"/>
      <c r="F1583" s="33">
        <v>0.2</v>
      </c>
    </row>
    <row r="1584" spans="1:6" x14ac:dyDescent="0.2">
      <c r="A1584" s="33">
        <v>6</v>
      </c>
      <c r="B1584" s="33" t="s">
        <v>31</v>
      </c>
      <c r="C1584" s="33">
        <v>432300</v>
      </c>
      <c r="D1584" s="33" t="s">
        <v>3849</v>
      </c>
      <c r="E1584" s="33">
        <v>2</v>
      </c>
      <c r="F1584" s="33">
        <v>0.2</v>
      </c>
    </row>
    <row r="1585" spans="1:6" x14ac:dyDescent="0.2">
      <c r="A1585" s="33">
        <v>6</v>
      </c>
      <c r="B1585" s="33" t="s">
        <v>31</v>
      </c>
      <c r="C1585" s="33">
        <v>435600</v>
      </c>
      <c r="D1585" s="33" t="s">
        <v>3850</v>
      </c>
      <c r="E1585" s="33"/>
      <c r="F1585" s="33">
        <v>0.2</v>
      </c>
    </row>
    <row r="1586" spans="1:6" x14ac:dyDescent="0.2">
      <c r="A1586" s="33">
        <v>6</v>
      </c>
      <c r="B1586" s="33" t="s">
        <v>31</v>
      </c>
      <c r="C1586" s="33">
        <v>436900</v>
      </c>
      <c r="D1586" s="33" t="s">
        <v>3851</v>
      </c>
      <c r="E1586" s="33"/>
      <c r="F1586" s="33">
        <v>0.2</v>
      </c>
    </row>
    <row r="1587" spans="1:6" x14ac:dyDescent="0.2">
      <c r="A1587" s="33">
        <v>6</v>
      </c>
      <c r="B1587" s="33" t="s">
        <v>31</v>
      </c>
      <c r="C1587" s="33">
        <v>450200</v>
      </c>
      <c r="D1587" s="33" t="s">
        <v>3852</v>
      </c>
      <c r="E1587" s="33">
        <v>3</v>
      </c>
      <c r="F1587" s="33">
        <v>0.2</v>
      </c>
    </row>
    <row r="1588" spans="1:6" x14ac:dyDescent="0.2">
      <c r="A1588" s="33">
        <v>6</v>
      </c>
      <c r="B1588" s="33" t="s">
        <v>31</v>
      </c>
      <c r="C1588" s="33">
        <v>451100</v>
      </c>
      <c r="D1588" s="33" t="s">
        <v>3853</v>
      </c>
      <c r="E1588" s="33"/>
      <c r="F1588" s="33">
        <v>0.2</v>
      </c>
    </row>
    <row r="1589" spans="1:6" x14ac:dyDescent="0.2">
      <c r="A1589" s="33">
        <v>6</v>
      </c>
      <c r="B1589" s="33" t="s">
        <v>31</v>
      </c>
      <c r="C1589" s="33">
        <v>451200</v>
      </c>
      <c r="D1589" s="33" t="s">
        <v>3854</v>
      </c>
      <c r="E1589" s="33">
        <v>3</v>
      </c>
      <c r="F1589" s="33">
        <v>0.2</v>
      </c>
    </row>
    <row r="1590" spans="1:6" x14ac:dyDescent="0.2">
      <c r="A1590" s="33">
        <v>6</v>
      </c>
      <c r="B1590" s="33" t="s">
        <v>31</v>
      </c>
      <c r="C1590" s="33">
        <v>454200</v>
      </c>
      <c r="D1590" s="33" t="s">
        <v>3855</v>
      </c>
      <c r="E1590" s="33"/>
      <c r="F1590" s="33">
        <v>0.2</v>
      </c>
    </row>
    <row r="1591" spans="1:6" x14ac:dyDescent="0.2">
      <c r="A1591" s="33">
        <v>6</v>
      </c>
      <c r="B1591" s="33" t="s">
        <v>45</v>
      </c>
      <c r="C1591" s="33">
        <v>26626</v>
      </c>
      <c r="D1591" s="33" t="s">
        <v>3856</v>
      </c>
      <c r="E1591" s="33">
        <v>3</v>
      </c>
      <c r="F1591" s="33">
        <v>1</v>
      </c>
    </row>
    <row r="1592" spans="1:6" x14ac:dyDescent="0.2">
      <c r="A1592" s="33">
        <v>6</v>
      </c>
      <c r="B1592" s="33" t="s">
        <v>45</v>
      </c>
      <c r="C1592" s="33">
        <v>26537</v>
      </c>
      <c r="D1592" s="33" t="s">
        <v>3857</v>
      </c>
      <c r="E1592" s="33">
        <v>3</v>
      </c>
      <c r="F1592" s="33">
        <v>1</v>
      </c>
    </row>
    <row r="1593" spans="1:6" x14ac:dyDescent="0.2">
      <c r="A1593" s="33">
        <v>6</v>
      </c>
      <c r="B1593" s="33" t="s">
        <v>45</v>
      </c>
      <c r="C1593" s="33">
        <v>26467</v>
      </c>
      <c r="D1593" s="33" t="s">
        <v>3858</v>
      </c>
      <c r="E1593" s="33">
        <v>3</v>
      </c>
      <c r="F1593" s="33">
        <v>1</v>
      </c>
    </row>
    <row r="1594" spans="1:6" x14ac:dyDescent="0.2">
      <c r="A1594" s="33">
        <v>6</v>
      </c>
      <c r="B1594" s="33" t="s">
        <v>45</v>
      </c>
      <c r="C1594" s="33">
        <v>26555</v>
      </c>
      <c r="D1594" s="33" t="s">
        <v>3859</v>
      </c>
      <c r="E1594" s="33">
        <v>4</v>
      </c>
      <c r="F1594" s="33">
        <v>0.2</v>
      </c>
    </row>
    <row r="1595" spans="1:6" x14ac:dyDescent="0.2">
      <c r="A1595" s="33">
        <v>6</v>
      </c>
      <c r="B1595" s="33" t="s">
        <v>45</v>
      </c>
      <c r="C1595" s="33">
        <v>26564</v>
      </c>
      <c r="D1595" s="33" t="s">
        <v>3860</v>
      </c>
      <c r="E1595" s="33">
        <v>3</v>
      </c>
      <c r="F1595" s="33">
        <v>1</v>
      </c>
    </row>
    <row r="1596" spans="1:6" x14ac:dyDescent="0.2">
      <c r="A1596" s="33">
        <v>6</v>
      </c>
      <c r="B1596" s="33" t="s">
        <v>45</v>
      </c>
      <c r="C1596" s="33">
        <v>26568</v>
      </c>
      <c r="D1596" s="33" t="s">
        <v>3861</v>
      </c>
      <c r="E1596" s="33">
        <v>3</v>
      </c>
      <c r="F1596" s="33">
        <v>0.2</v>
      </c>
    </row>
    <row r="1597" spans="1:6" x14ac:dyDescent="0.2">
      <c r="A1597" s="33">
        <v>6</v>
      </c>
      <c r="B1597" s="33" t="s">
        <v>45</v>
      </c>
      <c r="C1597" s="33">
        <v>26571</v>
      </c>
      <c r="D1597" s="33" t="s">
        <v>3862</v>
      </c>
      <c r="E1597" s="33">
        <v>4</v>
      </c>
      <c r="F1597" s="33">
        <v>0.2</v>
      </c>
    </row>
    <row r="1598" spans="1:6" x14ac:dyDescent="0.2">
      <c r="A1598" s="33">
        <v>6</v>
      </c>
      <c r="B1598" s="33" t="s">
        <v>45</v>
      </c>
      <c r="C1598" s="33">
        <v>26472</v>
      </c>
      <c r="D1598" s="33" t="s">
        <v>3863</v>
      </c>
      <c r="E1598" s="33">
        <v>4</v>
      </c>
      <c r="F1598" s="33">
        <v>1</v>
      </c>
    </row>
    <row r="1599" spans="1:6" x14ac:dyDescent="0.2">
      <c r="A1599" s="33">
        <v>7</v>
      </c>
      <c r="B1599" s="33" t="s">
        <v>48</v>
      </c>
      <c r="C1599" s="33">
        <v>70120</v>
      </c>
      <c r="D1599" s="33" t="s">
        <v>3530</v>
      </c>
      <c r="E1599" s="33">
        <v>3</v>
      </c>
      <c r="F1599" s="33">
        <v>1</v>
      </c>
    </row>
    <row r="1600" spans="1:6" x14ac:dyDescent="0.2">
      <c r="A1600" s="33">
        <v>7</v>
      </c>
      <c r="B1600" s="33" t="s">
        <v>48</v>
      </c>
      <c r="C1600" s="33">
        <v>70119</v>
      </c>
      <c r="D1600" s="33" t="s">
        <v>314</v>
      </c>
      <c r="E1600" s="33">
        <v>3</v>
      </c>
      <c r="F1600" s="33">
        <v>1</v>
      </c>
    </row>
    <row r="1601" spans="1:6" x14ac:dyDescent="0.2">
      <c r="A1601" s="33">
        <v>7</v>
      </c>
      <c r="B1601" s="33" t="s">
        <v>48</v>
      </c>
      <c r="C1601" s="33">
        <v>70108</v>
      </c>
      <c r="D1601" s="33" t="s">
        <v>397</v>
      </c>
      <c r="E1601" s="33">
        <v>3</v>
      </c>
      <c r="F1601" s="33">
        <v>1</v>
      </c>
    </row>
    <row r="1602" spans="1:6" x14ac:dyDescent="0.2">
      <c r="A1602" s="33">
        <v>7</v>
      </c>
      <c r="B1602" s="33" t="s">
        <v>48</v>
      </c>
      <c r="C1602" s="33">
        <v>70105</v>
      </c>
      <c r="D1602" s="33" t="s">
        <v>359</v>
      </c>
      <c r="E1602" s="33">
        <v>3</v>
      </c>
      <c r="F1602" s="33">
        <v>1</v>
      </c>
    </row>
    <row r="1603" spans="1:6" x14ac:dyDescent="0.2">
      <c r="A1603" s="33">
        <v>7</v>
      </c>
      <c r="B1603" s="33" t="s">
        <v>48</v>
      </c>
      <c r="C1603" s="33">
        <v>70106</v>
      </c>
      <c r="D1603" s="33" t="s">
        <v>365</v>
      </c>
      <c r="E1603" s="33">
        <v>3</v>
      </c>
      <c r="F1603" s="33">
        <v>1</v>
      </c>
    </row>
    <row r="1604" spans="1:6" x14ac:dyDescent="0.2">
      <c r="A1604" s="33">
        <v>7</v>
      </c>
      <c r="B1604" s="33" t="s">
        <v>144</v>
      </c>
      <c r="C1604" s="33">
        <v>59935</v>
      </c>
      <c r="D1604" s="33" t="s">
        <v>3864</v>
      </c>
      <c r="E1604" s="33">
        <v>4</v>
      </c>
      <c r="F1604" s="33">
        <v>0.2</v>
      </c>
    </row>
    <row r="1605" spans="1:6" x14ac:dyDescent="0.2">
      <c r="A1605" s="33">
        <v>7</v>
      </c>
      <c r="B1605" s="33" t="s">
        <v>65</v>
      </c>
      <c r="C1605" s="33">
        <v>4470</v>
      </c>
      <c r="D1605" s="33" t="s">
        <v>430</v>
      </c>
      <c r="E1605" s="33"/>
      <c r="F1605" s="33">
        <v>0.2</v>
      </c>
    </row>
    <row r="1606" spans="1:6" x14ac:dyDescent="0.2">
      <c r="A1606" s="33">
        <v>7</v>
      </c>
      <c r="B1606" s="33" t="s">
        <v>65</v>
      </c>
      <c r="C1606" s="33">
        <v>1680</v>
      </c>
      <c r="D1606" s="33" t="s">
        <v>444</v>
      </c>
      <c r="E1606" s="33">
        <v>1</v>
      </c>
      <c r="F1606" s="33">
        <v>1</v>
      </c>
    </row>
    <row r="1607" spans="1:6" x14ac:dyDescent="0.2">
      <c r="A1607" s="33">
        <v>7</v>
      </c>
      <c r="B1607" s="33" t="s">
        <v>65</v>
      </c>
      <c r="C1607" s="33">
        <v>1850</v>
      </c>
      <c r="D1607" s="33" t="s">
        <v>457</v>
      </c>
      <c r="E1607" s="33">
        <v>1</v>
      </c>
      <c r="F1607" s="33">
        <v>0.2</v>
      </c>
    </row>
    <row r="1608" spans="1:6" x14ac:dyDescent="0.2">
      <c r="A1608" s="33">
        <v>7</v>
      </c>
      <c r="B1608" s="33" t="s">
        <v>23</v>
      </c>
      <c r="C1608" s="33">
        <v>69</v>
      </c>
      <c r="D1608" s="33" t="s">
        <v>2640</v>
      </c>
      <c r="E1608" s="33">
        <v>4</v>
      </c>
      <c r="F1608" s="33">
        <v>0.2</v>
      </c>
    </row>
    <row r="1609" spans="1:6" x14ac:dyDescent="0.2">
      <c r="A1609" s="33">
        <v>7</v>
      </c>
      <c r="B1609" s="33" t="s">
        <v>23</v>
      </c>
      <c r="C1609" s="33">
        <v>733</v>
      </c>
      <c r="D1609" s="33" t="s">
        <v>3588</v>
      </c>
      <c r="E1609" s="33"/>
      <c r="F1609" s="33">
        <v>0.2</v>
      </c>
    </row>
    <row r="1610" spans="1:6" x14ac:dyDescent="0.2">
      <c r="A1610" s="33">
        <v>7</v>
      </c>
      <c r="B1610" s="33" t="s">
        <v>23</v>
      </c>
      <c r="C1610" s="33">
        <v>774</v>
      </c>
      <c r="D1610" s="33" t="s">
        <v>3591</v>
      </c>
      <c r="E1610" s="33">
        <v>4</v>
      </c>
      <c r="F1610" s="33">
        <v>0.2</v>
      </c>
    </row>
    <row r="1611" spans="1:6" x14ac:dyDescent="0.2">
      <c r="A1611" s="33">
        <v>7</v>
      </c>
      <c r="B1611" s="33" t="s">
        <v>23</v>
      </c>
      <c r="C1611" s="33">
        <v>2692</v>
      </c>
      <c r="D1611" s="33" t="s">
        <v>291</v>
      </c>
      <c r="E1611" s="33">
        <v>4</v>
      </c>
      <c r="F1611" s="33">
        <v>1</v>
      </c>
    </row>
    <row r="1612" spans="1:6" x14ac:dyDescent="0.2">
      <c r="A1612" s="33">
        <v>7</v>
      </c>
      <c r="B1612" s="33" t="s">
        <v>23</v>
      </c>
      <c r="C1612" s="33">
        <v>1012</v>
      </c>
      <c r="D1612" s="33" t="s">
        <v>3594</v>
      </c>
      <c r="E1612" s="33">
        <v>4</v>
      </c>
      <c r="F1612" s="33">
        <v>0.2</v>
      </c>
    </row>
    <row r="1613" spans="1:6" x14ac:dyDescent="0.2">
      <c r="A1613" s="33">
        <v>7</v>
      </c>
      <c r="B1613" s="33" t="s">
        <v>23</v>
      </c>
      <c r="C1613" s="33">
        <v>1605</v>
      </c>
      <c r="D1613" s="33" t="s">
        <v>3597</v>
      </c>
      <c r="E1613" s="33"/>
      <c r="F1613" s="33">
        <v>0.2</v>
      </c>
    </row>
    <row r="1614" spans="1:6" x14ac:dyDescent="0.2">
      <c r="A1614" s="33">
        <v>7</v>
      </c>
      <c r="B1614" s="33" t="s">
        <v>23</v>
      </c>
      <c r="C1614" s="33">
        <v>1259</v>
      </c>
      <c r="D1614" s="33" t="s">
        <v>3865</v>
      </c>
      <c r="E1614" s="33"/>
      <c r="F1614" s="33">
        <v>0.2</v>
      </c>
    </row>
    <row r="1615" spans="1:6" x14ac:dyDescent="0.2">
      <c r="A1615" s="33">
        <v>7</v>
      </c>
      <c r="B1615" s="33" t="s">
        <v>23</v>
      </c>
      <c r="C1615" s="33">
        <v>1316</v>
      </c>
      <c r="D1615" s="33" t="s">
        <v>159</v>
      </c>
      <c r="E1615" s="33">
        <v>2</v>
      </c>
      <c r="F1615" s="33">
        <v>1</v>
      </c>
    </row>
    <row r="1616" spans="1:6" x14ac:dyDescent="0.2">
      <c r="A1616" s="33">
        <v>7</v>
      </c>
      <c r="B1616" s="33" t="s">
        <v>23</v>
      </c>
      <c r="C1616" s="33">
        <v>2747</v>
      </c>
      <c r="D1616" s="33" t="s">
        <v>3167</v>
      </c>
      <c r="E1616" s="33"/>
      <c r="F1616" s="33">
        <v>0.2</v>
      </c>
    </row>
    <row r="1617" spans="1:6" x14ac:dyDescent="0.2">
      <c r="A1617" s="33">
        <v>7</v>
      </c>
      <c r="B1617" s="33" t="s">
        <v>23</v>
      </c>
      <c r="C1617" s="33">
        <v>1811</v>
      </c>
      <c r="D1617" s="33" t="s">
        <v>3533</v>
      </c>
      <c r="E1617" s="33">
        <v>2</v>
      </c>
      <c r="F1617" s="33">
        <v>1</v>
      </c>
    </row>
    <row r="1618" spans="1:6" x14ac:dyDescent="0.2">
      <c r="A1618" s="33">
        <v>7</v>
      </c>
      <c r="B1618" s="33" t="s">
        <v>23</v>
      </c>
      <c r="C1618" s="33">
        <v>10</v>
      </c>
      <c r="D1618" s="33" t="s">
        <v>572</v>
      </c>
      <c r="E1618" s="33">
        <v>3</v>
      </c>
      <c r="F1618" s="33">
        <v>0.2</v>
      </c>
    </row>
    <row r="1619" spans="1:6" x14ac:dyDescent="0.2">
      <c r="A1619" s="33">
        <v>7</v>
      </c>
      <c r="B1619" s="33" t="s">
        <v>23</v>
      </c>
      <c r="C1619" s="33">
        <v>1819</v>
      </c>
      <c r="D1619" s="33" t="s">
        <v>3169</v>
      </c>
      <c r="E1619" s="33">
        <v>2</v>
      </c>
      <c r="F1619" s="33">
        <v>0.2</v>
      </c>
    </row>
    <row r="1620" spans="1:6" x14ac:dyDescent="0.2">
      <c r="A1620" s="33">
        <v>7</v>
      </c>
      <c r="B1620" s="33" t="s">
        <v>23</v>
      </c>
      <c r="C1620" s="33">
        <v>1825</v>
      </c>
      <c r="D1620" s="33" t="s">
        <v>3170</v>
      </c>
      <c r="E1620" s="33">
        <v>4</v>
      </c>
      <c r="F1620" s="33">
        <v>0.2</v>
      </c>
    </row>
    <row r="1621" spans="1:6" x14ac:dyDescent="0.2">
      <c r="A1621" s="33">
        <v>7</v>
      </c>
      <c r="B1621" s="33" t="s">
        <v>23</v>
      </c>
      <c r="C1621" s="33">
        <v>3842</v>
      </c>
      <c r="D1621" s="33" t="s">
        <v>3866</v>
      </c>
      <c r="E1621" s="33">
        <v>4</v>
      </c>
      <c r="F1621" s="33">
        <v>0.2</v>
      </c>
    </row>
    <row r="1622" spans="1:6" x14ac:dyDescent="0.2">
      <c r="A1622" s="33">
        <v>7</v>
      </c>
      <c r="B1622" s="33" t="s">
        <v>23</v>
      </c>
      <c r="C1622" s="33">
        <v>1827</v>
      </c>
      <c r="D1622" s="33" t="s">
        <v>191</v>
      </c>
      <c r="E1622" s="33">
        <v>4</v>
      </c>
      <c r="F1622" s="33">
        <v>0.2</v>
      </c>
    </row>
    <row r="1623" spans="1:6" x14ac:dyDescent="0.2">
      <c r="A1623" s="33">
        <v>7</v>
      </c>
      <c r="B1623" s="33" t="s">
        <v>23</v>
      </c>
      <c r="C1623" s="33">
        <v>1840</v>
      </c>
      <c r="D1623" s="33" t="s">
        <v>3616</v>
      </c>
      <c r="E1623" s="33"/>
      <c r="F1623" s="33">
        <v>0.2</v>
      </c>
    </row>
    <row r="1624" spans="1:6" x14ac:dyDescent="0.2">
      <c r="A1624" s="33">
        <v>7</v>
      </c>
      <c r="B1624" s="33" t="s">
        <v>23</v>
      </c>
      <c r="C1624" s="33">
        <v>2109</v>
      </c>
      <c r="D1624" s="33" t="s">
        <v>3867</v>
      </c>
      <c r="E1624" s="33"/>
      <c r="F1624" s="33">
        <v>0.2</v>
      </c>
    </row>
    <row r="1625" spans="1:6" x14ac:dyDescent="0.2">
      <c r="A1625" s="33">
        <v>7</v>
      </c>
      <c r="B1625" s="33" t="s">
        <v>23</v>
      </c>
      <c r="C1625" s="33">
        <v>396</v>
      </c>
      <c r="D1625" s="33" t="s">
        <v>3622</v>
      </c>
      <c r="E1625" s="33">
        <v>4</v>
      </c>
      <c r="F1625" s="33">
        <v>0.2</v>
      </c>
    </row>
    <row r="1626" spans="1:6" x14ac:dyDescent="0.2">
      <c r="A1626" s="33">
        <v>7</v>
      </c>
      <c r="B1626" s="33" t="s">
        <v>23</v>
      </c>
      <c r="C1626" s="33">
        <v>409</v>
      </c>
      <c r="D1626" s="33" t="s">
        <v>3174</v>
      </c>
      <c r="E1626" s="33">
        <v>2</v>
      </c>
      <c r="F1626" s="33">
        <v>0.2</v>
      </c>
    </row>
    <row r="1627" spans="1:6" x14ac:dyDescent="0.2">
      <c r="A1627" s="33">
        <v>7</v>
      </c>
      <c r="B1627" s="33" t="s">
        <v>23</v>
      </c>
      <c r="C1627" s="33">
        <v>410</v>
      </c>
      <c r="D1627" s="33" t="s">
        <v>3175</v>
      </c>
      <c r="E1627" s="33">
        <v>2</v>
      </c>
      <c r="F1627" s="33">
        <v>0.2</v>
      </c>
    </row>
    <row r="1628" spans="1:6" x14ac:dyDescent="0.2">
      <c r="A1628" s="33">
        <v>7</v>
      </c>
      <c r="B1628" s="33" t="s">
        <v>23</v>
      </c>
      <c r="C1628" s="33">
        <v>420</v>
      </c>
      <c r="D1628" s="33" t="s">
        <v>3176</v>
      </c>
      <c r="E1628" s="33">
        <v>3</v>
      </c>
      <c r="F1628" s="33">
        <v>0.2</v>
      </c>
    </row>
    <row r="1629" spans="1:6" x14ac:dyDescent="0.2">
      <c r="A1629" s="33">
        <v>7</v>
      </c>
      <c r="B1629" s="33" t="s">
        <v>23</v>
      </c>
      <c r="C1629" s="33">
        <v>427</v>
      </c>
      <c r="D1629" s="33" t="s">
        <v>1817</v>
      </c>
      <c r="E1629" s="33">
        <v>4</v>
      </c>
      <c r="F1629" s="33">
        <v>0.2</v>
      </c>
    </row>
    <row r="1630" spans="1:6" x14ac:dyDescent="0.2">
      <c r="A1630" s="33">
        <v>7</v>
      </c>
      <c r="B1630" s="33" t="s">
        <v>23</v>
      </c>
      <c r="C1630" s="33">
        <v>2282</v>
      </c>
      <c r="D1630" s="33" t="s">
        <v>3649</v>
      </c>
      <c r="E1630" s="33"/>
      <c r="F1630" s="33">
        <v>0.2</v>
      </c>
    </row>
    <row r="1631" spans="1:6" x14ac:dyDescent="0.2">
      <c r="A1631" s="33">
        <v>7</v>
      </c>
      <c r="B1631" s="33" t="s">
        <v>23</v>
      </c>
      <c r="C1631" s="33">
        <v>2283</v>
      </c>
      <c r="D1631" s="33" t="s">
        <v>3650</v>
      </c>
      <c r="E1631" s="33"/>
      <c r="F1631" s="33">
        <v>0.2</v>
      </c>
    </row>
    <row r="1632" spans="1:6" x14ac:dyDescent="0.2">
      <c r="A1632" s="33">
        <v>7</v>
      </c>
      <c r="B1632" s="33" t="s">
        <v>23</v>
      </c>
      <c r="C1632" s="33">
        <v>2471</v>
      </c>
      <c r="D1632" s="33" t="s">
        <v>3534</v>
      </c>
      <c r="E1632" s="33">
        <v>4</v>
      </c>
      <c r="F1632" s="33">
        <v>0.2</v>
      </c>
    </row>
    <row r="1633" spans="1:6" x14ac:dyDescent="0.2">
      <c r="A1633" s="33">
        <v>7</v>
      </c>
      <c r="B1633" s="33" t="s">
        <v>894</v>
      </c>
      <c r="C1633" s="33">
        <v>108</v>
      </c>
      <c r="D1633" s="33" t="s">
        <v>1952</v>
      </c>
      <c r="E1633" s="33">
        <v>4</v>
      </c>
      <c r="F1633" s="33">
        <v>1</v>
      </c>
    </row>
    <row r="1634" spans="1:6" x14ac:dyDescent="0.2">
      <c r="A1634" s="33">
        <v>7</v>
      </c>
      <c r="B1634" s="33" t="s">
        <v>894</v>
      </c>
      <c r="C1634" s="33">
        <v>589</v>
      </c>
      <c r="D1634" s="33" t="s">
        <v>1970</v>
      </c>
      <c r="E1634" s="33">
        <v>3</v>
      </c>
      <c r="F1634" s="33">
        <v>0.2</v>
      </c>
    </row>
    <row r="1635" spans="1:6" x14ac:dyDescent="0.2">
      <c r="A1635" s="33">
        <v>7</v>
      </c>
      <c r="B1635" s="33" t="s">
        <v>894</v>
      </c>
      <c r="C1635" s="33">
        <v>598</v>
      </c>
      <c r="D1635" s="33" t="s">
        <v>1971</v>
      </c>
      <c r="E1635" s="33">
        <v>3</v>
      </c>
      <c r="F1635" s="33">
        <v>0.2</v>
      </c>
    </row>
    <row r="1636" spans="1:6" x14ac:dyDescent="0.2">
      <c r="A1636" s="33">
        <v>7</v>
      </c>
      <c r="B1636" s="33" t="s">
        <v>894</v>
      </c>
      <c r="C1636" s="33">
        <v>703</v>
      </c>
      <c r="D1636" s="33" t="s">
        <v>3868</v>
      </c>
      <c r="E1636" s="33"/>
      <c r="F1636" s="33">
        <v>0.2</v>
      </c>
    </row>
    <row r="1637" spans="1:6" x14ac:dyDescent="0.2">
      <c r="A1637" s="33">
        <v>7</v>
      </c>
      <c r="B1637" s="33" t="s">
        <v>894</v>
      </c>
      <c r="C1637" s="33">
        <v>7601</v>
      </c>
      <c r="D1637" s="33" t="s">
        <v>3869</v>
      </c>
      <c r="E1637" s="33">
        <v>4</v>
      </c>
      <c r="F1637" s="33">
        <v>0.2</v>
      </c>
    </row>
    <row r="1638" spans="1:6" x14ac:dyDescent="0.2">
      <c r="A1638" s="33">
        <v>7</v>
      </c>
      <c r="B1638" s="33" t="s">
        <v>894</v>
      </c>
      <c r="C1638" s="33">
        <v>2240</v>
      </c>
      <c r="D1638" s="33" t="s">
        <v>3870</v>
      </c>
      <c r="E1638" s="33"/>
      <c r="F1638" s="33">
        <v>0.2</v>
      </c>
    </row>
    <row r="1639" spans="1:6" x14ac:dyDescent="0.2">
      <c r="A1639" s="33">
        <v>7</v>
      </c>
      <c r="B1639" s="33" t="s">
        <v>894</v>
      </c>
      <c r="C1639" s="33">
        <v>2354</v>
      </c>
      <c r="D1639" s="33" t="s">
        <v>3871</v>
      </c>
      <c r="E1639" s="33">
        <v>3</v>
      </c>
      <c r="F1639" s="33">
        <v>0.2</v>
      </c>
    </row>
    <row r="1640" spans="1:6" x14ac:dyDescent="0.2">
      <c r="A1640" s="33">
        <v>7</v>
      </c>
      <c r="B1640" s="33" t="s">
        <v>894</v>
      </c>
      <c r="C1640" s="33">
        <v>2386</v>
      </c>
      <c r="D1640" s="33" t="s">
        <v>3872</v>
      </c>
      <c r="E1640" s="33">
        <v>3</v>
      </c>
      <c r="F1640" s="33">
        <v>0.2</v>
      </c>
    </row>
    <row r="1641" spans="1:6" x14ac:dyDescent="0.2">
      <c r="A1641" s="33">
        <v>7</v>
      </c>
      <c r="B1641" s="33" t="s">
        <v>894</v>
      </c>
      <c r="C1641" s="33">
        <v>2669</v>
      </c>
      <c r="D1641" s="33" t="s">
        <v>3873</v>
      </c>
      <c r="E1641" s="33">
        <v>3</v>
      </c>
      <c r="F1641" s="33">
        <v>0.2</v>
      </c>
    </row>
    <row r="1642" spans="1:6" x14ac:dyDescent="0.2">
      <c r="A1642" s="33">
        <v>7</v>
      </c>
      <c r="B1642" s="33" t="s">
        <v>894</v>
      </c>
      <c r="C1642" s="33">
        <v>7657</v>
      </c>
      <c r="D1642" s="33" t="s">
        <v>1994</v>
      </c>
      <c r="E1642" s="33">
        <v>4</v>
      </c>
      <c r="F1642" s="33">
        <v>0.2</v>
      </c>
    </row>
    <row r="1643" spans="1:6" x14ac:dyDescent="0.2">
      <c r="A1643" s="33">
        <v>7</v>
      </c>
      <c r="B1643" s="33" t="s">
        <v>894</v>
      </c>
      <c r="C1643" s="33">
        <v>3075</v>
      </c>
      <c r="D1643" s="33" t="s">
        <v>3874</v>
      </c>
      <c r="E1643" s="33">
        <v>2</v>
      </c>
      <c r="F1643" s="33">
        <v>0.2</v>
      </c>
    </row>
    <row r="1644" spans="1:6" x14ac:dyDescent="0.2">
      <c r="A1644" s="33">
        <v>7</v>
      </c>
      <c r="B1644" s="33" t="s">
        <v>894</v>
      </c>
      <c r="C1644" s="33">
        <v>3351</v>
      </c>
      <c r="D1644" s="33" t="s">
        <v>3875</v>
      </c>
      <c r="E1644" s="33">
        <v>4</v>
      </c>
      <c r="F1644" s="33">
        <v>0.2</v>
      </c>
    </row>
    <row r="1645" spans="1:6" x14ac:dyDescent="0.2">
      <c r="A1645" s="33">
        <v>7</v>
      </c>
      <c r="B1645" s="33" t="s">
        <v>894</v>
      </c>
      <c r="C1645" s="33">
        <v>3387</v>
      </c>
      <c r="D1645" s="33" t="s">
        <v>3876</v>
      </c>
      <c r="E1645" s="33">
        <v>4</v>
      </c>
      <c r="F1645" s="33">
        <v>0.2</v>
      </c>
    </row>
    <row r="1646" spans="1:6" x14ac:dyDescent="0.2">
      <c r="A1646" s="33">
        <v>7</v>
      </c>
      <c r="B1646" s="33" t="s">
        <v>894</v>
      </c>
      <c r="C1646" s="33">
        <v>3436</v>
      </c>
      <c r="D1646" s="33" t="s">
        <v>3877</v>
      </c>
      <c r="E1646" s="33">
        <v>3</v>
      </c>
      <c r="F1646" s="33">
        <v>0.2</v>
      </c>
    </row>
    <row r="1647" spans="1:6" x14ac:dyDescent="0.2">
      <c r="A1647" s="33">
        <v>7</v>
      </c>
      <c r="B1647" s="33" t="s">
        <v>894</v>
      </c>
      <c r="C1647" s="33">
        <v>4805</v>
      </c>
      <c r="D1647" s="33" t="s">
        <v>3878</v>
      </c>
      <c r="E1647" s="33">
        <v>2</v>
      </c>
      <c r="F1647" s="33">
        <v>0.2</v>
      </c>
    </row>
    <row r="1648" spans="1:6" x14ac:dyDescent="0.2">
      <c r="A1648" s="33">
        <v>7</v>
      </c>
      <c r="B1648" s="33" t="s">
        <v>894</v>
      </c>
      <c r="C1648" s="33">
        <v>4932</v>
      </c>
      <c r="D1648" s="33" t="s">
        <v>2020</v>
      </c>
      <c r="E1648" s="33">
        <v>3</v>
      </c>
      <c r="F1648" s="33">
        <v>0.2</v>
      </c>
    </row>
    <row r="1649" spans="1:6" x14ac:dyDescent="0.2">
      <c r="A1649" s="33">
        <v>7</v>
      </c>
      <c r="B1649" s="33" t="s">
        <v>894</v>
      </c>
      <c r="C1649" s="33">
        <v>7068</v>
      </c>
      <c r="D1649" s="33" t="s">
        <v>3879</v>
      </c>
      <c r="E1649" s="33"/>
      <c r="F1649" s="33">
        <v>0.2</v>
      </c>
    </row>
    <row r="1650" spans="1:6" x14ac:dyDescent="0.2">
      <c r="A1650" s="33">
        <v>7</v>
      </c>
      <c r="B1650" s="33" t="s">
        <v>894</v>
      </c>
      <c r="C1650" s="33">
        <v>7266</v>
      </c>
      <c r="D1650" s="33" t="s">
        <v>3880</v>
      </c>
      <c r="E1650" s="33"/>
      <c r="F1650" s="33">
        <v>0.2</v>
      </c>
    </row>
    <row r="1651" spans="1:6" x14ac:dyDescent="0.2">
      <c r="A1651" s="33">
        <v>7</v>
      </c>
      <c r="B1651" s="33" t="s">
        <v>436</v>
      </c>
      <c r="C1651" s="33">
        <v>31165</v>
      </c>
      <c r="D1651" s="33" t="s">
        <v>435</v>
      </c>
      <c r="E1651" s="33"/>
      <c r="F1651" s="33">
        <v>0.2</v>
      </c>
    </row>
    <row r="1652" spans="1:6" x14ac:dyDescent="0.2">
      <c r="A1652" s="33">
        <v>7</v>
      </c>
      <c r="B1652" s="33" t="s">
        <v>436</v>
      </c>
      <c r="C1652" s="33">
        <v>31160</v>
      </c>
      <c r="D1652" s="33" t="s">
        <v>439</v>
      </c>
      <c r="E1652" s="33"/>
      <c r="F1652" s="33">
        <v>0.2</v>
      </c>
    </row>
    <row r="1653" spans="1:6" x14ac:dyDescent="0.2">
      <c r="A1653" s="33">
        <v>7</v>
      </c>
      <c r="B1653" s="33" t="s">
        <v>436</v>
      </c>
      <c r="C1653" s="33">
        <v>31102</v>
      </c>
      <c r="D1653" s="33" t="s">
        <v>453</v>
      </c>
      <c r="E1653" s="33">
        <v>3</v>
      </c>
      <c r="F1653" s="33">
        <v>1</v>
      </c>
    </row>
    <row r="1654" spans="1:6" x14ac:dyDescent="0.2">
      <c r="A1654" s="33">
        <v>7</v>
      </c>
      <c r="B1654" s="33" t="s">
        <v>37</v>
      </c>
      <c r="C1654" s="33">
        <v>8176</v>
      </c>
      <c r="D1654" s="33" t="s">
        <v>3881</v>
      </c>
      <c r="E1654" s="33">
        <v>1</v>
      </c>
      <c r="F1654" s="33">
        <v>0.2</v>
      </c>
    </row>
    <row r="1655" spans="1:6" x14ac:dyDescent="0.2">
      <c r="A1655" s="33">
        <v>7</v>
      </c>
      <c r="B1655" s="33" t="s">
        <v>37</v>
      </c>
      <c r="C1655" s="33">
        <v>8091</v>
      </c>
      <c r="D1655" s="33" t="s">
        <v>3882</v>
      </c>
      <c r="E1655" s="33">
        <v>1</v>
      </c>
      <c r="F1655" s="33">
        <v>0.2</v>
      </c>
    </row>
    <row r="1656" spans="1:6" x14ac:dyDescent="0.2">
      <c r="A1656" s="33">
        <v>7</v>
      </c>
      <c r="B1656" s="33" t="s">
        <v>31</v>
      </c>
      <c r="C1656" s="33">
        <v>25500</v>
      </c>
      <c r="D1656" s="33" t="s">
        <v>285</v>
      </c>
      <c r="E1656" s="33">
        <v>4</v>
      </c>
      <c r="F1656" s="33">
        <v>0.2</v>
      </c>
    </row>
    <row r="1657" spans="1:6" x14ac:dyDescent="0.2">
      <c r="A1657" s="33">
        <v>7</v>
      </c>
      <c r="B1657" s="33" t="s">
        <v>31</v>
      </c>
      <c r="C1657" s="33">
        <v>60800</v>
      </c>
      <c r="D1657" s="33" t="s">
        <v>3538</v>
      </c>
      <c r="E1657" s="33">
        <v>4</v>
      </c>
      <c r="F1657" s="33">
        <v>0.2</v>
      </c>
    </row>
    <row r="1658" spans="1:6" x14ac:dyDescent="0.2">
      <c r="A1658" s="33">
        <v>7</v>
      </c>
      <c r="B1658" s="33" t="s">
        <v>31</v>
      </c>
      <c r="C1658" s="33">
        <v>61200</v>
      </c>
      <c r="D1658" s="33" t="s">
        <v>3883</v>
      </c>
      <c r="E1658" s="33">
        <v>2</v>
      </c>
      <c r="F1658" s="33">
        <v>0.2</v>
      </c>
    </row>
    <row r="1659" spans="1:6" x14ac:dyDescent="0.2">
      <c r="A1659" s="33">
        <v>7</v>
      </c>
      <c r="B1659" s="33" t="s">
        <v>31</v>
      </c>
      <c r="C1659" s="33">
        <v>61400</v>
      </c>
      <c r="D1659" s="33" t="s">
        <v>3183</v>
      </c>
      <c r="E1659" s="33"/>
      <c r="F1659" s="33">
        <v>0.2</v>
      </c>
    </row>
    <row r="1660" spans="1:6" x14ac:dyDescent="0.2">
      <c r="A1660" s="33">
        <v>7</v>
      </c>
      <c r="B1660" s="33" t="s">
        <v>31</v>
      </c>
      <c r="C1660" s="33">
        <v>113900</v>
      </c>
      <c r="D1660" s="33" t="s">
        <v>3884</v>
      </c>
      <c r="E1660" s="33">
        <v>1</v>
      </c>
      <c r="F1660" s="33">
        <v>0.2</v>
      </c>
    </row>
    <row r="1661" spans="1:6" x14ac:dyDescent="0.2">
      <c r="A1661" s="33">
        <v>7</v>
      </c>
      <c r="B1661" s="33" t="s">
        <v>31</v>
      </c>
      <c r="C1661" s="33">
        <v>114400</v>
      </c>
      <c r="D1661" s="33" t="s">
        <v>3885</v>
      </c>
      <c r="E1661" s="33"/>
      <c r="F1661" s="33">
        <v>0.2</v>
      </c>
    </row>
    <row r="1662" spans="1:6" x14ac:dyDescent="0.2">
      <c r="A1662" s="33">
        <v>7</v>
      </c>
      <c r="B1662" s="33" t="s">
        <v>31</v>
      </c>
      <c r="C1662" s="33">
        <v>114900</v>
      </c>
      <c r="D1662" s="33" t="s">
        <v>3886</v>
      </c>
      <c r="E1662" s="33"/>
      <c r="F1662" s="33">
        <v>0.2</v>
      </c>
    </row>
    <row r="1663" spans="1:6" x14ac:dyDescent="0.2">
      <c r="A1663" s="33">
        <v>7</v>
      </c>
      <c r="B1663" s="33" t="s">
        <v>31</v>
      </c>
      <c r="C1663" s="33">
        <v>115100</v>
      </c>
      <c r="D1663" s="33" t="s">
        <v>3778</v>
      </c>
      <c r="E1663" s="33"/>
      <c r="F1663" s="33">
        <v>0.2</v>
      </c>
    </row>
    <row r="1664" spans="1:6" x14ac:dyDescent="0.2">
      <c r="A1664" s="33">
        <v>7</v>
      </c>
      <c r="B1664" s="33" t="s">
        <v>31</v>
      </c>
      <c r="C1664" s="33">
        <v>124300</v>
      </c>
      <c r="D1664" s="33" t="s">
        <v>443</v>
      </c>
      <c r="E1664" s="33"/>
      <c r="F1664" s="33">
        <v>0.2</v>
      </c>
    </row>
    <row r="1665" spans="1:6" x14ac:dyDescent="0.2">
      <c r="A1665" s="33">
        <v>7</v>
      </c>
      <c r="B1665" s="33" t="s">
        <v>31</v>
      </c>
      <c r="C1665" s="33">
        <v>149200</v>
      </c>
      <c r="D1665" s="33" t="s">
        <v>3887</v>
      </c>
      <c r="E1665" s="33"/>
      <c r="F1665" s="33">
        <v>0.2</v>
      </c>
    </row>
    <row r="1666" spans="1:6" x14ac:dyDescent="0.2">
      <c r="A1666" s="33">
        <v>7</v>
      </c>
      <c r="B1666" s="33" t="s">
        <v>31</v>
      </c>
      <c r="C1666" s="33">
        <v>160800</v>
      </c>
      <c r="D1666" s="33" t="s">
        <v>3888</v>
      </c>
      <c r="E1666" s="33">
        <v>4</v>
      </c>
      <c r="F1666" s="33">
        <v>0.2</v>
      </c>
    </row>
    <row r="1667" spans="1:6" x14ac:dyDescent="0.2">
      <c r="A1667" s="33">
        <v>7</v>
      </c>
      <c r="B1667" s="33" t="s">
        <v>31</v>
      </c>
      <c r="C1667" s="33">
        <v>174400</v>
      </c>
      <c r="D1667" s="33" t="s">
        <v>3889</v>
      </c>
      <c r="E1667" s="33">
        <v>3</v>
      </c>
      <c r="F1667" s="33">
        <v>1</v>
      </c>
    </row>
    <row r="1668" spans="1:6" x14ac:dyDescent="0.2">
      <c r="A1668" s="33">
        <v>7</v>
      </c>
      <c r="B1668" s="33" t="s">
        <v>31</v>
      </c>
      <c r="C1668" s="33">
        <v>178000</v>
      </c>
      <c r="D1668" s="33" t="s">
        <v>3795</v>
      </c>
      <c r="E1668" s="33"/>
      <c r="F1668" s="33">
        <v>0.2</v>
      </c>
    </row>
    <row r="1669" spans="1:6" x14ac:dyDescent="0.2">
      <c r="A1669" s="33">
        <v>7</v>
      </c>
      <c r="B1669" s="33" t="s">
        <v>31</v>
      </c>
      <c r="C1669" s="33">
        <v>182700</v>
      </c>
      <c r="D1669" s="33" t="s">
        <v>3890</v>
      </c>
      <c r="E1669" s="33"/>
      <c r="F1669" s="33">
        <v>0.2</v>
      </c>
    </row>
    <row r="1670" spans="1:6" x14ac:dyDescent="0.2">
      <c r="A1670" s="33">
        <v>7</v>
      </c>
      <c r="B1670" s="33" t="s">
        <v>31</v>
      </c>
      <c r="C1670" s="33">
        <v>187900</v>
      </c>
      <c r="D1670" s="33" t="s">
        <v>449</v>
      </c>
      <c r="E1670" s="33"/>
      <c r="F1670" s="33">
        <v>0.2</v>
      </c>
    </row>
    <row r="1671" spans="1:6" x14ac:dyDescent="0.2">
      <c r="A1671" s="33">
        <v>7</v>
      </c>
      <c r="B1671" s="33" t="s">
        <v>31</v>
      </c>
      <c r="C1671" s="33">
        <v>189600</v>
      </c>
      <c r="D1671" s="33" t="s">
        <v>450</v>
      </c>
      <c r="E1671" s="33"/>
      <c r="F1671" s="33">
        <v>0.2</v>
      </c>
    </row>
    <row r="1672" spans="1:6" x14ac:dyDescent="0.2">
      <c r="A1672" s="33">
        <v>7</v>
      </c>
      <c r="B1672" s="33" t="s">
        <v>31</v>
      </c>
      <c r="C1672" s="33">
        <v>211700</v>
      </c>
      <c r="D1672" s="33" t="s">
        <v>3891</v>
      </c>
      <c r="E1672" s="33"/>
      <c r="F1672" s="33">
        <v>0.2</v>
      </c>
    </row>
    <row r="1673" spans="1:6" x14ac:dyDescent="0.2">
      <c r="A1673" s="33">
        <v>7</v>
      </c>
      <c r="B1673" s="33" t="s">
        <v>31</v>
      </c>
      <c r="C1673" s="33">
        <v>210800</v>
      </c>
      <c r="D1673" s="33" t="s">
        <v>3892</v>
      </c>
      <c r="E1673" s="33"/>
      <c r="F1673" s="33">
        <v>0.2</v>
      </c>
    </row>
    <row r="1674" spans="1:6" x14ac:dyDescent="0.2">
      <c r="A1674" s="33">
        <v>7</v>
      </c>
      <c r="B1674" s="33" t="s">
        <v>31</v>
      </c>
      <c r="C1674" s="33">
        <v>211500</v>
      </c>
      <c r="D1674" s="33" t="s">
        <v>3893</v>
      </c>
      <c r="E1674" s="33"/>
      <c r="F1674" s="33">
        <v>0.2</v>
      </c>
    </row>
    <row r="1675" spans="1:6" x14ac:dyDescent="0.2">
      <c r="A1675" s="33">
        <v>7</v>
      </c>
      <c r="B1675" s="33" t="s">
        <v>31</v>
      </c>
      <c r="C1675" s="33">
        <v>218100</v>
      </c>
      <c r="D1675" s="33" t="s">
        <v>3894</v>
      </c>
      <c r="E1675" s="33"/>
      <c r="F1675" s="33">
        <v>0.2</v>
      </c>
    </row>
    <row r="1676" spans="1:6" x14ac:dyDescent="0.2">
      <c r="A1676" s="33">
        <v>7</v>
      </c>
      <c r="B1676" s="33" t="s">
        <v>31</v>
      </c>
      <c r="C1676" s="33">
        <v>219800</v>
      </c>
      <c r="D1676" s="33" t="s">
        <v>3219</v>
      </c>
      <c r="E1676" s="33"/>
      <c r="F1676" s="33">
        <v>0.2</v>
      </c>
    </row>
    <row r="1677" spans="1:6" x14ac:dyDescent="0.2">
      <c r="A1677" s="33">
        <v>7</v>
      </c>
      <c r="B1677" s="33" t="s">
        <v>31</v>
      </c>
      <c r="C1677" s="33">
        <v>244900</v>
      </c>
      <c r="D1677" s="33" t="s">
        <v>3895</v>
      </c>
      <c r="E1677" s="33"/>
      <c r="F1677" s="33">
        <v>0.2</v>
      </c>
    </row>
    <row r="1678" spans="1:6" x14ac:dyDescent="0.2">
      <c r="A1678" s="33">
        <v>7</v>
      </c>
      <c r="B1678" s="33" t="s">
        <v>31</v>
      </c>
      <c r="C1678" s="33">
        <v>266400</v>
      </c>
      <c r="D1678" s="33" t="s">
        <v>3896</v>
      </c>
      <c r="E1678" s="33"/>
      <c r="F1678" s="33">
        <v>0.2</v>
      </c>
    </row>
    <row r="1679" spans="1:6" x14ac:dyDescent="0.2">
      <c r="A1679" s="33">
        <v>7</v>
      </c>
      <c r="B1679" s="33" t="s">
        <v>31</v>
      </c>
      <c r="C1679" s="33">
        <v>266800</v>
      </c>
      <c r="D1679" s="33" t="s">
        <v>455</v>
      </c>
      <c r="E1679" s="33"/>
      <c r="F1679" s="33">
        <v>0.2</v>
      </c>
    </row>
    <row r="1680" spans="1:6" x14ac:dyDescent="0.2">
      <c r="A1680" s="33">
        <v>7</v>
      </c>
      <c r="B1680" s="33" t="s">
        <v>31</v>
      </c>
      <c r="C1680" s="33">
        <v>311900</v>
      </c>
      <c r="D1680" s="33" t="s">
        <v>3897</v>
      </c>
      <c r="E1680" s="33"/>
      <c r="F1680" s="33">
        <v>0.2</v>
      </c>
    </row>
    <row r="1681" spans="1:6" x14ac:dyDescent="0.2">
      <c r="A1681" s="33">
        <v>7</v>
      </c>
      <c r="B1681" s="33" t="s">
        <v>31</v>
      </c>
      <c r="C1681" s="33">
        <v>314900</v>
      </c>
      <c r="D1681" s="33" t="s">
        <v>3237</v>
      </c>
      <c r="E1681" s="33"/>
      <c r="F1681" s="33">
        <v>0.2</v>
      </c>
    </row>
    <row r="1682" spans="1:6" x14ac:dyDescent="0.2">
      <c r="A1682" s="33">
        <v>7</v>
      </c>
      <c r="B1682" s="33" t="s">
        <v>31</v>
      </c>
      <c r="C1682" s="33">
        <v>315300</v>
      </c>
      <c r="D1682" s="33" t="s">
        <v>3238</v>
      </c>
      <c r="E1682" s="33"/>
      <c r="F1682" s="33">
        <v>0.2</v>
      </c>
    </row>
    <row r="1683" spans="1:6" x14ac:dyDescent="0.2">
      <c r="A1683" s="33">
        <v>7</v>
      </c>
      <c r="B1683" s="33" t="s">
        <v>31</v>
      </c>
      <c r="C1683" s="33">
        <v>315400</v>
      </c>
      <c r="D1683" s="33" t="s">
        <v>3239</v>
      </c>
      <c r="E1683" s="33"/>
      <c r="F1683" s="33">
        <v>0.2</v>
      </c>
    </row>
    <row r="1684" spans="1:6" x14ac:dyDescent="0.2">
      <c r="A1684" s="33">
        <v>7</v>
      </c>
      <c r="B1684" s="33" t="s">
        <v>31</v>
      </c>
      <c r="C1684" s="33">
        <v>338400</v>
      </c>
      <c r="D1684" s="33" t="s">
        <v>456</v>
      </c>
      <c r="E1684" s="33"/>
      <c r="F1684" s="33">
        <v>0.2</v>
      </c>
    </row>
    <row r="1685" spans="1:6" x14ac:dyDescent="0.2">
      <c r="A1685" s="33">
        <v>7</v>
      </c>
      <c r="B1685" s="33" t="s">
        <v>31</v>
      </c>
      <c r="C1685" s="33">
        <v>344210</v>
      </c>
      <c r="D1685" s="33" t="s">
        <v>3898</v>
      </c>
      <c r="E1685" s="33"/>
      <c r="F1685" s="33">
        <v>0.2</v>
      </c>
    </row>
    <row r="1686" spans="1:6" x14ac:dyDescent="0.2">
      <c r="A1686" s="33">
        <v>7</v>
      </c>
      <c r="B1686" s="33" t="s">
        <v>31</v>
      </c>
      <c r="C1686" s="33">
        <v>344210</v>
      </c>
      <c r="D1686" s="33" t="s">
        <v>3898</v>
      </c>
      <c r="E1686" s="33">
        <v>4</v>
      </c>
      <c r="F1686" s="33">
        <v>0.2</v>
      </c>
    </row>
    <row r="1687" spans="1:6" x14ac:dyDescent="0.2">
      <c r="A1687" s="33">
        <v>7</v>
      </c>
      <c r="B1687" s="33" t="s">
        <v>31</v>
      </c>
      <c r="C1687" s="33">
        <v>369000</v>
      </c>
      <c r="D1687" s="33" t="s">
        <v>414</v>
      </c>
      <c r="E1687" s="33"/>
      <c r="F1687" s="33">
        <v>0.2</v>
      </c>
    </row>
    <row r="1688" spans="1:6" x14ac:dyDescent="0.2">
      <c r="A1688" s="33">
        <v>7</v>
      </c>
      <c r="B1688" s="33" t="s">
        <v>31</v>
      </c>
      <c r="C1688" s="33">
        <v>387700</v>
      </c>
      <c r="D1688" s="33" t="s">
        <v>3264</v>
      </c>
      <c r="E1688" s="33"/>
      <c r="F1688" s="33">
        <v>0.2</v>
      </c>
    </row>
    <row r="1689" spans="1:6" x14ac:dyDescent="0.2">
      <c r="A1689" s="33">
        <v>7</v>
      </c>
      <c r="B1689" s="33" t="s">
        <v>31</v>
      </c>
      <c r="C1689" s="33">
        <v>394200</v>
      </c>
      <c r="D1689" s="33" t="s">
        <v>3899</v>
      </c>
      <c r="E1689" s="33"/>
      <c r="F1689" s="33">
        <v>0.2</v>
      </c>
    </row>
    <row r="1690" spans="1:6" x14ac:dyDescent="0.2">
      <c r="A1690" s="33">
        <v>7</v>
      </c>
      <c r="B1690" s="33" t="s">
        <v>31</v>
      </c>
      <c r="C1690" s="33">
        <v>395200</v>
      </c>
      <c r="D1690" s="33" t="s">
        <v>3900</v>
      </c>
      <c r="E1690" s="33"/>
      <c r="F1690" s="33">
        <v>0.2</v>
      </c>
    </row>
    <row r="1691" spans="1:6" x14ac:dyDescent="0.2">
      <c r="A1691" s="33">
        <v>7</v>
      </c>
      <c r="B1691" s="33" t="s">
        <v>31</v>
      </c>
      <c r="C1691" s="33">
        <v>406400</v>
      </c>
      <c r="D1691" s="33" t="s">
        <v>3901</v>
      </c>
      <c r="E1691" s="33"/>
      <c r="F1691" s="33">
        <v>0.2</v>
      </c>
    </row>
    <row r="1692" spans="1:6" x14ac:dyDescent="0.2">
      <c r="A1692" s="33">
        <v>7</v>
      </c>
      <c r="B1692" s="33" t="s">
        <v>31</v>
      </c>
      <c r="C1692" s="33">
        <v>415800</v>
      </c>
      <c r="D1692" s="33" t="s">
        <v>3844</v>
      </c>
      <c r="E1692" s="33">
        <v>4</v>
      </c>
      <c r="F1692" s="33">
        <v>0.2</v>
      </c>
    </row>
    <row r="1693" spans="1:6" x14ac:dyDescent="0.2">
      <c r="A1693" s="33">
        <v>7</v>
      </c>
      <c r="B1693" s="33" t="s">
        <v>31</v>
      </c>
      <c r="C1693" s="33">
        <v>416100</v>
      </c>
      <c r="D1693" s="33" t="s">
        <v>3902</v>
      </c>
      <c r="E1693" s="33">
        <v>2</v>
      </c>
      <c r="F1693" s="33">
        <v>0.2</v>
      </c>
    </row>
    <row r="1694" spans="1:6" x14ac:dyDescent="0.2">
      <c r="A1694" s="33">
        <v>7</v>
      </c>
      <c r="B1694" s="33" t="s">
        <v>31</v>
      </c>
      <c r="C1694" s="33">
        <v>435600</v>
      </c>
      <c r="D1694" s="33" t="s">
        <v>3850</v>
      </c>
      <c r="E1694" s="33"/>
      <c r="F1694" s="33">
        <v>0.2</v>
      </c>
    </row>
    <row r="1695" spans="1:6" x14ac:dyDescent="0.2">
      <c r="A1695" s="33">
        <v>7</v>
      </c>
      <c r="B1695" s="33" t="s">
        <v>31</v>
      </c>
      <c r="C1695" s="33">
        <v>435800</v>
      </c>
      <c r="D1695" s="33" t="s">
        <v>3903</v>
      </c>
      <c r="E1695" s="33"/>
      <c r="F1695" s="33">
        <v>0.2</v>
      </c>
    </row>
    <row r="1696" spans="1:6" x14ac:dyDescent="0.2">
      <c r="A1696" s="33">
        <v>7</v>
      </c>
      <c r="B1696" s="33" t="s">
        <v>31</v>
      </c>
      <c r="C1696" s="33">
        <v>436000</v>
      </c>
      <c r="D1696" s="33" t="s">
        <v>3904</v>
      </c>
      <c r="E1696" s="33"/>
      <c r="F1696" s="33">
        <v>0.2</v>
      </c>
    </row>
    <row r="1697" spans="1:6" x14ac:dyDescent="0.2">
      <c r="A1697" s="33">
        <v>7</v>
      </c>
      <c r="B1697" s="33" t="s">
        <v>31</v>
      </c>
      <c r="C1697" s="33">
        <v>436200</v>
      </c>
      <c r="D1697" s="33" t="s">
        <v>3905</v>
      </c>
      <c r="E1697" s="33"/>
      <c r="F1697" s="33">
        <v>0.2</v>
      </c>
    </row>
    <row r="1698" spans="1:6" x14ac:dyDescent="0.2">
      <c r="A1698" s="33">
        <v>8</v>
      </c>
      <c r="B1698" s="33" t="s">
        <v>48</v>
      </c>
      <c r="C1698" s="33">
        <v>70108</v>
      </c>
      <c r="D1698" s="33" t="s">
        <v>397</v>
      </c>
      <c r="E1698" s="33">
        <v>3</v>
      </c>
      <c r="F1698" s="33">
        <v>1</v>
      </c>
    </row>
    <row r="1699" spans="1:6" x14ac:dyDescent="0.2">
      <c r="A1699" s="33">
        <v>8</v>
      </c>
      <c r="B1699" s="33" t="s">
        <v>48</v>
      </c>
      <c r="C1699" s="33">
        <v>70122</v>
      </c>
      <c r="D1699" s="33" t="s">
        <v>342</v>
      </c>
      <c r="E1699" s="33">
        <v>3</v>
      </c>
      <c r="F1699" s="33">
        <v>1</v>
      </c>
    </row>
    <row r="1700" spans="1:6" x14ac:dyDescent="0.2">
      <c r="A1700" s="33">
        <v>8</v>
      </c>
      <c r="B1700" s="33" t="s">
        <v>48</v>
      </c>
      <c r="C1700" s="33">
        <v>70105</v>
      </c>
      <c r="D1700" s="33" t="s">
        <v>359</v>
      </c>
      <c r="E1700" s="33">
        <v>3</v>
      </c>
      <c r="F1700" s="33">
        <v>1</v>
      </c>
    </row>
    <row r="1701" spans="1:6" x14ac:dyDescent="0.2">
      <c r="A1701" s="33">
        <v>8</v>
      </c>
      <c r="B1701" s="33" t="s">
        <v>48</v>
      </c>
      <c r="C1701" s="33">
        <v>70106</v>
      </c>
      <c r="D1701" s="33" t="s">
        <v>365</v>
      </c>
      <c r="E1701" s="33">
        <v>3</v>
      </c>
      <c r="F1701" s="33">
        <v>1</v>
      </c>
    </row>
    <row r="1702" spans="1:6" x14ac:dyDescent="0.2">
      <c r="A1702" s="33">
        <v>8</v>
      </c>
      <c r="B1702" s="33" t="s">
        <v>144</v>
      </c>
      <c r="C1702" s="33">
        <v>59165</v>
      </c>
      <c r="D1702" s="33" t="s">
        <v>3906</v>
      </c>
      <c r="E1702" s="33">
        <v>4</v>
      </c>
      <c r="F1702" s="33">
        <v>0.2</v>
      </c>
    </row>
    <row r="1703" spans="1:6" x14ac:dyDescent="0.2">
      <c r="A1703" s="33">
        <v>8</v>
      </c>
      <c r="B1703" s="33" t="s">
        <v>144</v>
      </c>
      <c r="C1703" s="33">
        <v>59572</v>
      </c>
      <c r="D1703" s="33" t="s">
        <v>3907</v>
      </c>
      <c r="E1703" s="33">
        <v>4</v>
      </c>
      <c r="F1703" s="33">
        <v>0.2</v>
      </c>
    </row>
    <row r="1704" spans="1:6" x14ac:dyDescent="0.2">
      <c r="A1704" s="33">
        <v>8</v>
      </c>
      <c r="B1704" s="33" t="s">
        <v>65</v>
      </c>
      <c r="C1704" s="33">
        <v>460</v>
      </c>
      <c r="D1704" s="33" t="s">
        <v>3908</v>
      </c>
      <c r="E1704" s="33"/>
      <c r="F1704" s="33">
        <v>0.2</v>
      </c>
    </row>
    <row r="1705" spans="1:6" x14ac:dyDescent="0.2">
      <c r="A1705" s="33">
        <v>8</v>
      </c>
      <c r="B1705" s="33" t="s">
        <v>65</v>
      </c>
      <c r="C1705" s="33">
        <v>3660</v>
      </c>
      <c r="D1705" s="33" t="s">
        <v>476</v>
      </c>
      <c r="E1705" s="33"/>
      <c r="F1705" s="33">
        <v>0.2</v>
      </c>
    </row>
    <row r="1706" spans="1:6" x14ac:dyDescent="0.2">
      <c r="A1706" s="33">
        <v>8</v>
      </c>
      <c r="B1706" s="33" t="s">
        <v>65</v>
      </c>
      <c r="C1706" s="33">
        <v>3390</v>
      </c>
      <c r="D1706" s="33" t="s">
        <v>482</v>
      </c>
      <c r="E1706" s="33">
        <v>1</v>
      </c>
      <c r="F1706" s="33">
        <v>0.2</v>
      </c>
    </row>
    <row r="1707" spans="1:6" x14ac:dyDescent="0.2">
      <c r="A1707" s="33">
        <v>8</v>
      </c>
      <c r="B1707" s="33" t="s">
        <v>65</v>
      </c>
      <c r="C1707" s="33">
        <v>3000</v>
      </c>
      <c r="D1707" s="33" t="s">
        <v>489</v>
      </c>
      <c r="E1707" s="33">
        <v>2</v>
      </c>
      <c r="F1707" s="33">
        <v>0.2</v>
      </c>
    </row>
    <row r="1708" spans="1:6" x14ac:dyDescent="0.2">
      <c r="A1708" s="33">
        <v>8</v>
      </c>
      <c r="B1708" s="33" t="s">
        <v>23</v>
      </c>
      <c r="C1708" s="33">
        <v>590</v>
      </c>
      <c r="D1708" s="33" t="s">
        <v>3909</v>
      </c>
      <c r="E1708" s="33">
        <v>3</v>
      </c>
      <c r="F1708" s="33">
        <v>0.2</v>
      </c>
    </row>
    <row r="1709" spans="1:6" x14ac:dyDescent="0.2">
      <c r="A1709" s="33">
        <v>8</v>
      </c>
      <c r="B1709" s="33" t="s">
        <v>23</v>
      </c>
      <c r="C1709" s="33">
        <v>1488</v>
      </c>
      <c r="D1709" s="33" t="s">
        <v>3910</v>
      </c>
      <c r="E1709" s="33">
        <v>4</v>
      </c>
      <c r="F1709" s="33">
        <v>1</v>
      </c>
    </row>
    <row r="1710" spans="1:6" x14ac:dyDescent="0.2">
      <c r="A1710" s="33">
        <v>8</v>
      </c>
      <c r="B1710" s="33" t="s">
        <v>23</v>
      </c>
      <c r="C1710" s="33">
        <v>751</v>
      </c>
      <c r="D1710" s="33" t="s">
        <v>3911</v>
      </c>
      <c r="E1710" s="33"/>
      <c r="F1710" s="33">
        <v>0.2</v>
      </c>
    </row>
    <row r="1711" spans="1:6" x14ac:dyDescent="0.2">
      <c r="A1711" s="33">
        <v>8</v>
      </c>
      <c r="B1711" s="33" t="s">
        <v>23</v>
      </c>
      <c r="C1711" s="33">
        <v>1062</v>
      </c>
      <c r="D1711" s="33" t="s">
        <v>3912</v>
      </c>
      <c r="E1711" s="33">
        <v>3</v>
      </c>
      <c r="F1711" s="33">
        <v>0.2</v>
      </c>
    </row>
    <row r="1712" spans="1:6" x14ac:dyDescent="0.2">
      <c r="A1712" s="33">
        <v>8</v>
      </c>
      <c r="B1712" s="33" t="s">
        <v>23</v>
      </c>
      <c r="C1712" s="33">
        <v>1129</v>
      </c>
      <c r="D1712" s="33" t="s">
        <v>1790</v>
      </c>
      <c r="E1712" s="33">
        <v>4</v>
      </c>
      <c r="F1712" s="33">
        <v>0.2</v>
      </c>
    </row>
    <row r="1713" spans="1:6" x14ac:dyDescent="0.2">
      <c r="A1713" s="33">
        <v>8</v>
      </c>
      <c r="B1713" s="33" t="s">
        <v>23</v>
      </c>
      <c r="C1713" s="33">
        <v>3320</v>
      </c>
      <c r="D1713" s="33" t="s">
        <v>3913</v>
      </c>
      <c r="E1713" s="33">
        <v>2</v>
      </c>
      <c r="F1713" s="33">
        <v>0.2</v>
      </c>
    </row>
    <row r="1714" spans="1:6" x14ac:dyDescent="0.2">
      <c r="A1714" s="33">
        <v>8</v>
      </c>
      <c r="B1714" s="33" t="s">
        <v>23</v>
      </c>
      <c r="C1714" s="33">
        <v>1516</v>
      </c>
      <c r="D1714" s="33" t="s">
        <v>3914</v>
      </c>
      <c r="E1714" s="33"/>
      <c r="F1714" s="33">
        <v>0.2</v>
      </c>
    </row>
    <row r="1715" spans="1:6" x14ac:dyDescent="0.2">
      <c r="A1715" s="33">
        <v>8</v>
      </c>
      <c r="B1715" s="33" t="s">
        <v>23</v>
      </c>
      <c r="C1715" s="33">
        <v>505</v>
      </c>
      <c r="D1715" s="33" t="s">
        <v>3310</v>
      </c>
      <c r="E1715" s="33">
        <v>4</v>
      </c>
      <c r="F1715" s="33">
        <v>0.2</v>
      </c>
    </row>
    <row r="1716" spans="1:6" x14ac:dyDescent="0.2">
      <c r="A1716" s="33">
        <v>8</v>
      </c>
      <c r="B1716" s="33" t="s">
        <v>23</v>
      </c>
      <c r="C1716" s="33">
        <v>228</v>
      </c>
      <c r="D1716" s="33" t="s">
        <v>3915</v>
      </c>
      <c r="E1716" s="33"/>
      <c r="F1716" s="33">
        <v>0.2</v>
      </c>
    </row>
    <row r="1717" spans="1:6" x14ac:dyDescent="0.2">
      <c r="A1717" s="33">
        <v>8</v>
      </c>
      <c r="B1717" s="33" t="s">
        <v>23</v>
      </c>
      <c r="C1717" s="33">
        <v>1672</v>
      </c>
      <c r="D1717" s="33" t="s">
        <v>3312</v>
      </c>
      <c r="E1717" s="33"/>
      <c r="F1717" s="33">
        <v>0.2</v>
      </c>
    </row>
    <row r="1718" spans="1:6" x14ac:dyDescent="0.2">
      <c r="A1718" s="33">
        <v>8</v>
      </c>
      <c r="B1718" s="33" t="s">
        <v>23</v>
      </c>
      <c r="C1718" s="33">
        <v>3744</v>
      </c>
      <c r="D1718" s="33" t="s">
        <v>3916</v>
      </c>
      <c r="E1718" s="33"/>
      <c r="F1718" s="33">
        <v>0.2</v>
      </c>
    </row>
    <row r="1719" spans="1:6" x14ac:dyDescent="0.2">
      <c r="A1719" s="33">
        <v>8</v>
      </c>
      <c r="B1719" s="33" t="s">
        <v>23</v>
      </c>
      <c r="C1719" s="33">
        <v>2724</v>
      </c>
      <c r="D1719" s="33" t="s">
        <v>3917</v>
      </c>
      <c r="E1719" s="33"/>
      <c r="F1719" s="33">
        <v>0.2</v>
      </c>
    </row>
    <row r="1720" spans="1:6" x14ac:dyDescent="0.2">
      <c r="A1720" s="33">
        <v>8</v>
      </c>
      <c r="B1720" s="33" t="s">
        <v>23</v>
      </c>
      <c r="C1720" s="33">
        <v>1716</v>
      </c>
      <c r="D1720" s="33" t="s">
        <v>3918</v>
      </c>
      <c r="E1720" s="33">
        <v>4</v>
      </c>
      <c r="F1720" s="33">
        <v>0.2</v>
      </c>
    </row>
    <row r="1721" spans="1:6" x14ac:dyDescent="0.2">
      <c r="A1721" s="33">
        <v>8</v>
      </c>
      <c r="B1721" s="33" t="s">
        <v>23</v>
      </c>
      <c r="C1721" s="33">
        <v>1759</v>
      </c>
      <c r="D1721" s="33" t="s">
        <v>1805</v>
      </c>
      <c r="E1721" s="33">
        <v>2</v>
      </c>
      <c r="F1721" s="33">
        <v>0.2</v>
      </c>
    </row>
    <row r="1722" spans="1:6" x14ac:dyDescent="0.2">
      <c r="A1722" s="33">
        <v>8</v>
      </c>
      <c r="B1722" s="33" t="s">
        <v>23</v>
      </c>
      <c r="C1722" s="33">
        <v>1773</v>
      </c>
      <c r="D1722" s="33" t="s">
        <v>1807</v>
      </c>
      <c r="E1722" s="33">
        <v>3</v>
      </c>
      <c r="F1722" s="33">
        <v>0.2</v>
      </c>
    </row>
    <row r="1723" spans="1:6" x14ac:dyDescent="0.2">
      <c r="A1723" s="33">
        <v>8</v>
      </c>
      <c r="B1723" s="33" t="s">
        <v>23</v>
      </c>
      <c r="C1723" s="33">
        <v>1777</v>
      </c>
      <c r="D1723" s="33" t="s">
        <v>1808</v>
      </c>
      <c r="E1723" s="33">
        <v>1</v>
      </c>
      <c r="F1723" s="33">
        <v>0.2</v>
      </c>
    </row>
    <row r="1724" spans="1:6" x14ac:dyDescent="0.2">
      <c r="A1724" s="33">
        <v>8</v>
      </c>
      <c r="B1724" s="33" t="s">
        <v>23</v>
      </c>
      <c r="C1724" s="33">
        <v>1781</v>
      </c>
      <c r="D1724" s="33" t="s">
        <v>1810</v>
      </c>
      <c r="E1724" s="33">
        <v>1</v>
      </c>
      <c r="F1724" s="33">
        <v>0.2</v>
      </c>
    </row>
    <row r="1725" spans="1:6" x14ac:dyDescent="0.2">
      <c r="A1725" s="33">
        <v>8</v>
      </c>
      <c r="B1725" s="33" t="s">
        <v>23</v>
      </c>
      <c r="C1725" s="33">
        <v>1352</v>
      </c>
      <c r="D1725" s="33" t="s">
        <v>3314</v>
      </c>
      <c r="E1725" s="33"/>
      <c r="F1725" s="33">
        <v>0.2</v>
      </c>
    </row>
    <row r="1726" spans="1:6" x14ac:dyDescent="0.2">
      <c r="A1726" s="33">
        <v>8</v>
      </c>
      <c r="B1726" s="33" t="s">
        <v>23</v>
      </c>
      <c r="C1726" s="33">
        <v>1812</v>
      </c>
      <c r="D1726" s="33" t="s">
        <v>3919</v>
      </c>
      <c r="E1726" s="33">
        <v>4</v>
      </c>
      <c r="F1726" s="33">
        <v>0.2</v>
      </c>
    </row>
    <row r="1727" spans="1:6" x14ac:dyDescent="0.2">
      <c r="A1727" s="33">
        <v>8</v>
      </c>
      <c r="B1727" s="33" t="s">
        <v>23</v>
      </c>
      <c r="C1727" s="33">
        <v>2109</v>
      </c>
      <c r="D1727" s="33" t="s">
        <v>3867</v>
      </c>
      <c r="E1727" s="33"/>
      <c r="F1727" s="33">
        <v>0.2</v>
      </c>
    </row>
    <row r="1728" spans="1:6" x14ac:dyDescent="0.2">
      <c r="A1728" s="33">
        <v>8</v>
      </c>
      <c r="B1728" s="33" t="s">
        <v>23</v>
      </c>
      <c r="C1728" s="33">
        <v>396</v>
      </c>
      <c r="D1728" s="33" t="s">
        <v>3622</v>
      </c>
      <c r="E1728" s="33">
        <v>4</v>
      </c>
      <c r="F1728" s="33">
        <v>0.2</v>
      </c>
    </row>
    <row r="1729" spans="1:6" x14ac:dyDescent="0.2">
      <c r="A1729" s="33">
        <v>8</v>
      </c>
      <c r="B1729" s="33" t="s">
        <v>23</v>
      </c>
      <c r="C1729" s="33">
        <v>417</v>
      </c>
      <c r="D1729" s="33" t="s">
        <v>349</v>
      </c>
      <c r="E1729" s="33">
        <v>4</v>
      </c>
      <c r="F1729" s="33">
        <v>0.2</v>
      </c>
    </row>
    <row r="1730" spans="1:6" x14ac:dyDescent="0.2">
      <c r="A1730" s="33">
        <v>8</v>
      </c>
      <c r="B1730" s="33" t="s">
        <v>23</v>
      </c>
      <c r="C1730" s="33">
        <v>429</v>
      </c>
      <c r="D1730" s="33" t="s">
        <v>351</v>
      </c>
      <c r="E1730" s="33">
        <v>4</v>
      </c>
      <c r="F1730" s="33">
        <v>1</v>
      </c>
    </row>
    <row r="1731" spans="1:6" x14ac:dyDescent="0.2">
      <c r="A1731" s="33">
        <v>8</v>
      </c>
      <c r="B1731" s="33" t="s">
        <v>23</v>
      </c>
      <c r="C1731" s="33">
        <v>2386</v>
      </c>
      <c r="D1731" s="33" t="s">
        <v>3920</v>
      </c>
      <c r="E1731" s="33"/>
      <c r="F1731" s="33">
        <v>1</v>
      </c>
    </row>
    <row r="1732" spans="1:6" x14ac:dyDescent="0.2">
      <c r="A1732" s="33">
        <v>8</v>
      </c>
      <c r="B1732" s="33" t="s">
        <v>23</v>
      </c>
      <c r="C1732" s="33">
        <v>2445</v>
      </c>
      <c r="D1732" s="33" t="s">
        <v>3921</v>
      </c>
      <c r="E1732" s="33"/>
      <c r="F1732" s="33">
        <v>0.2</v>
      </c>
    </row>
    <row r="1733" spans="1:6" x14ac:dyDescent="0.2">
      <c r="A1733" s="33">
        <v>8</v>
      </c>
      <c r="B1733" s="33" t="s">
        <v>23</v>
      </c>
      <c r="C1733" s="33">
        <v>2441</v>
      </c>
      <c r="D1733" s="33" t="s">
        <v>806</v>
      </c>
      <c r="E1733" s="33">
        <v>2</v>
      </c>
      <c r="F1733" s="33">
        <v>0.2</v>
      </c>
    </row>
    <row r="1734" spans="1:6" x14ac:dyDescent="0.2">
      <c r="A1734" s="33">
        <v>8</v>
      </c>
      <c r="B1734" s="33" t="s">
        <v>23</v>
      </c>
      <c r="C1734" s="33">
        <v>2453</v>
      </c>
      <c r="D1734" s="33" t="s">
        <v>1825</v>
      </c>
      <c r="E1734" s="33">
        <v>1</v>
      </c>
      <c r="F1734" s="33">
        <v>0.2</v>
      </c>
    </row>
    <row r="1735" spans="1:6" x14ac:dyDescent="0.2">
      <c r="A1735" s="33">
        <v>8</v>
      </c>
      <c r="B1735" s="33" t="s">
        <v>23</v>
      </c>
      <c r="C1735" s="33">
        <v>2483</v>
      </c>
      <c r="D1735" s="33" t="s">
        <v>3922</v>
      </c>
      <c r="E1735" s="33"/>
      <c r="F1735" s="33">
        <v>0.2</v>
      </c>
    </row>
    <row r="1736" spans="1:6" x14ac:dyDescent="0.2">
      <c r="A1736" s="33">
        <v>8</v>
      </c>
      <c r="B1736" s="33" t="s">
        <v>23</v>
      </c>
      <c r="C1736" s="33">
        <v>2487</v>
      </c>
      <c r="D1736" s="33" t="s">
        <v>3923</v>
      </c>
      <c r="E1736" s="33"/>
      <c r="F1736" s="33">
        <v>0.2</v>
      </c>
    </row>
    <row r="1737" spans="1:6" x14ac:dyDescent="0.2">
      <c r="A1737" s="33">
        <v>8</v>
      </c>
      <c r="B1737" s="33" t="s">
        <v>1082</v>
      </c>
      <c r="C1737" s="33">
        <v>70844</v>
      </c>
      <c r="D1737" s="33" t="s">
        <v>3924</v>
      </c>
      <c r="E1737" s="33">
        <v>4</v>
      </c>
      <c r="F1737" s="33">
        <v>1</v>
      </c>
    </row>
    <row r="1738" spans="1:6" x14ac:dyDescent="0.2">
      <c r="A1738" s="33">
        <v>8</v>
      </c>
      <c r="B1738" s="33" t="s">
        <v>471</v>
      </c>
      <c r="C1738" s="33">
        <v>22807</v>
      </c>
      <c r="D1738" s="33" t="s">
        <v>1890</v>
      </c>
      <c r="E1738" s="33">
        <v>3</v>
      </c>
      <c r="F1738" s="33">
        <v>1</v>
      </c>
    </row>
    <row r="1739" spans="1:6" x14ac:dyDescent="0.2">
      <c r="A1739" s="33">
        <v>8</v>
      </c>
      <c r="B1739" s="33" t="s">
        <v>471</v>
      </c>
      <c r="C1739" s="33">
        <v>21364</v>
      </c>
      <c r="D1739" s="33" t="s">
        <v>3925</v>
      </c>
      <c r="E1739" s="33"/>
      <c r="F1739" s="33">
        <v>0.2</v>
      </c>
    </row>
    <row r="1740" spans="1:6" x14ac:dyDescent="0.2">
      <c r="A1740" s="33">
        <v>8</v>
      </c>
      <c r="B1740" s="33" t="s">
        <v>471</v>
      </c>
      <c r="C1740" s="33">
        <v>21373</v>
      </c>
      <c r="D1740" s="33" t="s">
        <v>3926</v>
      </c>
      <c r="E1740" s="33">
        <v>2</v>
      </c>
      <c r="F1740" s="33">
        <v>0.2</v>
      </c>
    </row>
    <row r="1741" spans="1:6" x14ac:dyDescent="0.2">
      <c r="A1741" s="33">
        <v>8</v>
      </c>
      <c r="B1741" s="33" t="s">
        <v>471</v>
      </c>
      <c r="C1741" s="33">
        <v>21381</v>
      </c>
      <c r="D1741" s="33" t="s">
        <v>3927</v>
      </c>
      <c r="E1741" s="33">
        <v>3</v>
      </c>
      <c r="F1741" s="33">
        <v>0.2</v>
      </c>
    </row>
    <row r="1742" spans="1:6" x14ac:dyDescent="0.2">
      <c r="A1742" s="33">
        <v>8</v>
      </c>
      <c r="B1742" s="33" t="s">
        <v>471</v>
      </c>
      <c r="C1742" s="33">
        <v>22896</v>
      </c>
      <c r="D1742" s="33" t="s">
        <v>3928</v>
      </c>
      <c r="E1742" s="33"/>
      <c r="F1742" s="33">
        <v>0.2</v>
      </c>
    </row>
    <row r="1743" spans="1:6" x14ac:dyDescent="0.2">
      <c r="A1743" s="33">
        <v>8</v>
      </c>
      <c r="B1743" s="33" t="s">
        <v>471</v>
      </c>
      <c r="C1743" s="33">
        <v>22931</v>
      </c>
      <c r="D1743" s="33" t="s">
        <v>3929</v>
      </c>
      <c r="E1743" s="33">
        <v>3</v>
      </c>
      <c r="F1743" s="33">
        <v>0.2</v>
      </c>
    </row>
    <row r="1744" spans="1:6" x14ac:dyDescent="0.2">
      <c r="A1744" s="33">
        <v>8</v>
      </c>
      <c r="B1744" s="33" t="s">
        <v>471</v>
      </c>
      <c r="C1744" s="33">
        <v>22925</v>
      </c>
      <c r="D1744" s="33" t="s">
        <v>3930</v>
      </c>
      <c r="E1744" s="33">
        <v>3</v>
      </c>
      <c r="F1744" s="33">
        <v>0.2</v>
      </c>
    </row>
    <row r="1745" spans="1:6" x14ac:dyDescent="0.2">
      <c r="A1745" s="33">
        <v>8</v>
      </c>
      <c r="B1745" s="33" t="s">
        <v>471</v>
      </c>
      <c r="C1745" s="33">
        <v>21309</v>
      </c>
      <c r="D1745" s="33" t="s">
        <v>1902</v>
      </c>
      <c r="E1745" s="33">
        <v>3</v>
      </c>
      <c r="F1745" s="33">
        <v>1</v>
      </c>
    </row>
    <row r="1746" spans="1:6" x14ac:dyDescent="0.2">
      <c r="A1746" s="33">
        <v>8</v>
      </c>
      <c r="B1746" s="33" t="s">
        <v>471</v>
      </c>
      <c r="C1746" s="33">
        <v>22944</v>
      </c>
      <c r="D1746" s="33" t="s">
        <v>3931</v>
      </c>
      <c r="E1746" s="33">
        <v>2</v>
      </c>
      <c r="F1746" s="33">
        <v>0.2</v>
      </c>
    </row>
    <row r="1747" spans="1:6" x14ac:dyDescent="0.2">
      <c r="A1747" s="33">
        <v>8</v>
      </c>
      <c r="B1747" s="33" t="s">
        <v>471</v>
      </c>
      <c r="C1747" s="33">
        <v>22947</v>
      </c>
      <c r="D1747" s="33" t="s">
        <v>1904</v>
      </c>
      <c r="E1747" s="33">
        <v>3</v>
      </c>
      <c r="F1747" s="33">
        <v>1</v>
      </c>
    </row>
    <row r="1748" spans="1:6" x14ac:dyDescent="0.2">
      <c r="A1748" s="33">
        <v>8</v>
      </c>
      <c r="B1748" s="33" t="s">
        <v>471</v>
      </c>
      <c r="C1748" s="33">
        <v>21313</v>
      </c>
      <c r="D1748" s="33" t="s">
        <v>3932</v>
      </c>
      <c r="E1748" s="33">
        <v>3</v>
      </c>
      <c r="F1748" s="33">
        <v>0.2</v>
      </c>
    </row>
    <row r="1749" spans="1:6" x14ac:dyDescent="0.2">
      <c r="A1749" s="33">
        <v>8</v>
      </c>
      <c r="B1749" s="33" t="s">
        <v>471</v>
      </c>
      <c r="C1749" s="33">
        <v>22863</v>
      </c>
      <c r="D1749" s="33" t="s">
        <v>3933</v>
      </c>
      <c r="E1749" s="33">
        <v>2</v>
      </c>
      <c r="F1749" s="33">
        <v>0.2</v>
      </c>
    </row>
    <row r="1750" spans="1:6" x14ac:dyDescent="0.2">
      <c r="A1750" s="33">
        <v>8</v>
      </c>
      <c r="B1750" s="33" t="s">
        <v>471</v>
      </c>
      <c r="C1750" s="33">
        <v>22864</v>
      </c>
      <c r="D1750" s="33" t="s">
        <v>1906</v>
      </c>
      <c r="E1750" s="33">
        <v>2</v>
      </c>
      <c r="F1750" s="33">
        <v>1</v>
      </c>
    </row>
    <row r="1751" spans="1:6" x14ac:dyDescent="0.2">
      <c r="A1751" s="33">
        <v>8</v>
      </c>
      <c r="B1751" s="33" t="s">
        <v>471</v>
      </c>
      <c r="C1751" s="33">
        <v>22872</v>
      </c>
      <c r="D1751" s="33" t="s">
        <v>470</v>
      </c>
      <c r="E1751" s="33">
        <v>4</v>
      </c>
      <c r="F1751" s="33">
        <v>0.2</v>
      </c>
    </row>
    <row r="1752" spans="1:6" x14ac:dyDescent="0.2">
      <c r="A1752" s="33">
        <v>8</v>
      </c>
      <c r="B1752" s="33" t="s">
        <v>471</v>
      </c>
      <c r="C1752" s="33">
        <v>22875</v>
      </c>
      <c r="D1752" s="33" t="s">
        <v>3934</v>
      </c>
      <c r="E1752" s="33">
        <v>2</v>
      </c>
      <c r="F1752" s="33">
        <v>0.2</v>
      </c>
    </row>
    <row r="1753" spans="1:6" x14ac:dyDescent="0.2">
      <c r="A1753" s="33">
        <v>8</v>
      </c>
      <c r="B1753" s="33" t="s">
        <v>471</v>
      </c>
      <c r="C1753" s="33">
        <v>22920</v>
      </c>
      <c r="D1753" s="33" t="s">
        <v>3935</v>
      </c>
      <c r="E1753" s="33">
        <v>4</v>
      </c>
      <c r="F1753" s="33">
        <v>0.2</v>
      </c>
    </row>
    <row r="1754" spans="1:6" x14ac:dyDescent="0.2">
      <c r="A1754" s="33">
        <v>8</v>
      </c>
      <c r="B1754" s="33" t="s">
        <v>471</v>
      </c>
      <c r="C1754" s="33">
        <v>22985</v>
      </c>
      <c r="D1754" s="33" t="s">
        <v>3936</v>
      </c>
      <c r="E1754" s="33">
        <v>2</v>
      </c>
      <c r="F1754" s="33">
        <v>0.2</v>
      </c>
    </row>
    <row r="1755" spans="1:6" x14ac:dyDescent="0.2">
      <c r="A1755" s="33">
        <v>8</v>
      </c>
      <c r="B1755" s="33" t="s">
        <v>471</v>
      </c>
      <c r="C1755" s="33">
        <v>22865</v>
      </c>
      <c r="D1755" s="33" t="s">
        <v>3937</v>
      </c>
      <c r="E1755" s="33">
        <v>4</v>
      </c>
      <c r="F1755" s="33">
        <v>0.2</v>
      </c>
    </row>
    <row r="1756" spans="1:6" x14ac:dyDescent="0.2">
      <c r="A1756" s="33">
        <v>8</v>
      </c>
      <c r="B1756" s="33" t="s">
        <v>471</v>
      </c>
      <c r="C1756" s="33">
        <v>21302</v>
      </c>
      <c r="D1756" s="33" t="s">
        <v>3938</v>
      </c>
      <c r="E1756" s="33">
        <v>2</v>
      </c>
      <c r="F1756" s="33">
        <v>1</v>
      </c>
    </row>
    <row r="1757" spans="1:6" x14ac:dyDescent="0.2">
      <c r="A1757" s="33">
        <v>8</v>
      </c>
      <c r="B1757" s="33" t="s">
        <v>471</v>
      </c>
      <c r="C1757" s="33">
        <v>22787</v>
      </c>
      <c r="D1757" s="33" t="s">
        <v>3939</v>
      </c>
      <c r="E1757" s="33">
        <v>3</v>
      </c>
      <c r="F1757" s="33">
        <v>0.2</v>
      </c>
    </row>
    <row r="1758" spans="1:6" x14ac:dyDescent="0.2">
      <c r="A1758" s="33">
        <v>8</v>
      </c>
      <c r="B1758" s="33" t="s">
        <v>277</v>
      </c>
      <c r="C1758" s="33">
        <v>18598</v>
      </c>
      <c r="D1758" s="33" t="s">
        <v>3940</v>
      </c>
      <c r="E1758" s="33">
        <v>4</v>
      </c>
      <c r="F1758" s="33">
        <v>0.2</v>
      </c>
    </row>
    <row r="1759" spans="1:6" x14ac:dyDescent="0.2">
      <c r="A1759" s="33">
        <v>8</v>
      </c>
      <c r="B1759" s="33" t="s">
        <v>277</v>
      </c>
      <c r="C1759" s="33">
        <v>18083</v>
      </c>
      <c r="D1759" s="33" t="s">
        <v>3941</v>
      </c>
      <c r="E1759" s="33">
        <v>4</v>
      </c>
      <c r="F1759" s="33">
        <v>0.2</v>
      </c>
    </row>
    <row r="1760" spans="1:6" x14ac:dyDescent="0.2">
      <c r="A1760" s="33">
        <v>8</v>
      </c>
      <c r="B1760" s="33" t="s">
        <v>277</v>
      </c>
      <c r="C1760" s="33">
        <v>18288</v>
      </c>
      <c r="D1760" s="33" t="s">
        <v>3942</v>
      </c>
      <c r="E1760" s="33">
        <v>4</v>
      </c>
      <c r="F1760" s="33">
        <v>0.2</v>
      </c>
    </row>
    <row r="1761" spans="1:6" x14ac:dyDescent="0.2">
      <c r="A1761" s="33">
        <v>8</v>
      </c>
      <c r="B1761" s="33" t="s">
        <v>894</v>
      </c>
      <c r="C1761" s="33">
        <v>174</v>
      </c>
      <c r="D1761" s="33" t="s">
        <v>3943</v>
      </c>
      <c r="E1761" s="33">
        <v>2</v>
      </c>
      <c r="F1761" s="33">
        <v>0.2</v>
      </c>
    </row>
    <row r="1762" spans="1:6" x14ac:dyDescent="0.2">
      <c r="A1762" s="33">
        <v>8</v>
      </c>
      <c r="B1762" s="33" t="s">
        <v>894</v>
      </c>
      <c r="C1762" s="33">
        <v>193</v>
      </c>
      <c r="D1762" s="33" t="s">
        <v>1956</v>
      </c>
      <c r="E1762" s="33">
        <v>4</v>
      </c>
      <c r="F1762" s="33">
        <v>0.2</v>
      </c>
    </row>
    <row r="1763" spans="1:6" x14ac:dyDescent="0.2">
      <c r="A1763" s="33">
        <v>8</v>
      </c>
      <c r="B1763" s="33" t="s">
        <v>894</v>
      </c>
      <c r="C1763" s="33">
        <v>198</v>
      </c>
      <c r="D1763" s="33" t="s">
        <v>3944</v>
      </c>
      <c r="E1763" s="33"/>
      <c r="F1763" s="33">
        <v>0.2</v>
      </c>
    </row>
    <row r="1764" spans="1:6" x14ac:dyDescent="0.2">
      <c r="A1764" s="33">
        <v>8</v>
      </c>
      <c r="B1764" s="33" t="s">
        <v>894</v>
      </c>
      <c r="C1764" s="33">
        <v>7521</v>
      </c>
      <c r="D1764" s="33" t="s">
        <v>3945</v>
      </c>
      <c r="E1764" s="33"/>
      <c r="F1764" s="33">
        <v>0.2</v>
      </c>
    </row>
    <row r="1765" spans="1:6" x14ac:dyDescent="0.2">
      <c r="A1765" s="33">
        <v>8</v>
      </c>
      <c r="B1765" s="33" t="s">
        <v>894</v>
      </c>
      <c r="C1765" s="33">
        <v>252</v>
      </c>
      <c r="D1765" s="33" t="s">
        <v>3946</v>
      </c>
      <c r="E1765" s="33">
        <v>3</v>
      </c>
      <c r="F1765" s="33">
        <v>0.2</v>
      </c>
    </row>
    <row r="1766" spans="1:6" x14ac:dyDescent="0.2">
      <c r="A1766" s="33">
        <v>8</v>
      </c>
      <c r="B1766" s="33" t="s">
        <v>894</v>
      </c>
      <c r="C1766" s="33">
        <v>256</v>
      </c>
      <c r="D1766" s="33" t="s">
        <v>3947</v>
      </c>
      <c r="E1766" s="33">
        <v>3</v>
      </c>
      <c r="F1766" s="33">
        <v>0.2</v>
      </c>
    </row>
    <row r="1767" spans="1:6" x14ac:dyDescent="0.2">
      <c r="A1767" s="33">
        <v>8</v>
      </c>
      <c r="B1767" s="33" t="s">
        <v>894</v>
      </c>
      <c r="C1767" s="33">
        <v>261</v>
      </c>
      <c r="D1767" s="33" t="s">
        <v>3948</v>
      </c>
      <c r="E1767" s="33">
        <v>4</v>
      </c>
      <c r="F1767" s="33">
        <v>0.2</v>
      </c>
    </row>
    <row r="1768" spans="1:6" x14ac:dyDescent="0.2">
      <c r="A1768" s="33">
        <v>8</v>
      </c>
      <c r="B1768" s="33" t="s">
        <v>894</v>
      </c>
      <c r="C1768" s="33">
        <v>419</v>
      </c>
      <c r="D1768" s="33" t="s">
        <v>1964</v>
      </c>
      <c r="E1768" s="33"/>
      <c r="F1768" s="33">
        <v>0.2</v>
      </c>
    </row>
    <row r="1769" spans="1:6" x14ac:dyDescent="0.2">
      <c r="A1769" s="33">
        <v>8</v>
      </c>
      <c r="B1769" s="33" t="s">
        <v>894</v>
      </c>
      <c r="C1769" s="33">
        <v>524</v>
      </c>
      <c r="D1769" s="33" t="s">
        <v>3949</v>
      </c>
      <c r="E1769" s="33"/>
      <c r="F1769" s="33">
        <v>0.2</v>
      </c>
    </row>
    <row r="1770" spans="1:6" x14ac:dyDescent="0.2">
      <c r="A1770" s="33">
        <v>8</v>
      </c>
      <c r="B1770" s="33" t="s">
        <v>894</v>
      </c>
      <c r="C1770" s="33">
        <v>531</v>
      </c>
      <c r="D1770" s="33" t="s">
        <v>3950</v>
      </c>
      <c r="E1770" s="33">
        <v>3</v>
      </c>
      <c r="F1770" s="33">
        <v>0.2</v>
      </c>
    </row>
    <row r="1771" spans="1:6" x14ac:dyDescent="0.2">
      <c r="A1771" s="33">
        <v>8</v>
      </c>
      <c r="B1771" s="33" t="s">
        <v>894</v>
      </c>
      <c r="C1771" s="33">
        <v>11427</v>
      </c>
      <c r="D1771" s="33" t="s">
        <v>3951</v>
      </c>
      <c r="E1771" s="33"/>
      <c r="F1771" s="33">
        <v>0.2</v>
      </c>
    </row>
    <row r="1772" spans="1:6" x14ac:dyDescent="0.2">
      <c r="A1772" s="33">
        <v>8</v>
      </c>
      <c r="B1772" s="33" t="s">
        <v>894</v>
      </c>
      <c r="C1772" s="33">
        <v>808</v>
      </c>
      <c r="D1772" s="33" t="s">
        <v>3952</v>
      </c>
      <c r="E1772" s="33"/>
      <c r="F1772" s="33">
        <v>0.2</v>
      </c>
    </row>
    <row r="1773" spans="1:6" x14ac:dyDescent="0.2">
      <c r="A1773" s="33">
        <v>8</v>
      </c>
      <c r="B1773" s="33" t="s">
        <v>894</v>
      </c>
      <c r="C1773" s="33">
        <v>813</v>
      </c>
      <c r="D1773" s="33" t="s">
        <v>3953</v>
      </c>
      <c r="E1773" s="33">
        <v>3</v>
      </c>
      <c r="F1773" s="33">
        <v>0.2</v>
      </c>
    </row>
    <row r="1774" spans="1:6" x14ac:dyDescent="0.2">
      <c r="A1774" s="33">
        <v>8</v>
      </c>
      <c r="B1774" s="33" t="s">
        <v>894</v>
      </c>
      <c r="C1774" s="33">
        <v>863</v>
      </c>
      <c r="D1774" s="33" t="s">
        <v>3954</v>
      </c>
      <c r="E1774" s="33"/>
      <c r="F1774" s="33">
        <v>0.2</v>
      </c>
    </row>
    <row r="1775" spans="1:6" x14ac:dyDescent="0.2">
      <c r="A1775" s="33">
        <v>8</v>
      </c>
      <c r="B1775" s="33" t="s">
        <v>894</v>
      </c>
      <c r="C1775" s="33">
        <v>885</v>
      </c>
      <c r="D1775" s="33" t="s">
        <v>3955</v>
      </c>
      <c r="E1775" s="33"/>
      <c r="F1775" s="33">
        <v>0.2</v>
      </c>
    </row>
    <row r="1776" spans="1:6" x14ac:dyDescent="0.2">
      <c r="A1776" s="33">
        <v>8</v>
      </c>
      <c r="B1776" s="33" t="s">
        <v>894</v>
      </c>
      <c r="C1776" s="33">
        <v>904</v>
      </c>
      <c r="D1776" s="33" t="s">
        <v>3956</v>
      </c>
      <c r="E1776" s="33">
        <v>3</v>
      </c>
      <c r="F1776" s="33">
        <v>0.2</v>
      </c>
    </row>
    <row r="1777" spans="1:6" x14ac:dyDescent="0.2">
      <c r="A1777" s="33">
        <v>8</v>
      </c>
      <c r="B1777" s="33" t="s">
        <v>894</v>
      </c>
      <c r="C1777" s="33">
        <v>958</v>
      </c>
      <c r="D1777" s="33" t="s">
        <v>3957</v>
      </c>
      <c r="E1777" s="33">
        <v>2</v>
      </c>
      <c r="F1777" s="33">
        <v>0.2</v>
      </c>
    </row>
    <row r="1778" spans="1:6" x14ac:dyDescent="0.2">
      <c r="A1778" s="33">
        <v>8</v>
      </c>
      <c r="B1778" s="33" t="s">
        <v>894</v>
      </c>
      <c r="C1778" s="33">
        <v>995</v>
      </c>
      <c r="D1778" s="33" t="s">
        <v>3958</v>
      </c>
      <c r="E1778" s="33"/>
      <c r="F1778" s="33">
        <v>0.2</v>
      </c>
    </row>
    <row r="1779" spans="1:6" x14ac:dyDescent="0.2">
      <c r="A1779" s="33">
        <v>8</v>
      </c>
      <c r="B1779" s="33" t="s">
        <v>894</v>
      </c>
      <c r="C1779" s="33">
        <v>1005</v>
      </c>
      <c r="D1779" s="33" t="s">
        <v>3959</v>
      </c>
      <c r="E1779" s="33"/>
      <c r="F1779" s="33">
        <v>0.2</v>
      </c>
    </row>
    <row r="1780" spans="1:6" x14ac:dyDescent="0.2">
      <c r="A1780" s="33">
        <v>8</v>
      </c>
      <c r="B1780" s="33" t="s">
        <v>894</v>
      </c>
      <c r="C1780" s="33">
        <v>1017</v>
      </c>
      <c r="D1780" s="33" t="s">
        <v>3960</v>
      </c>
      <c r="E1780" s="33"/>
      <c r="F1780" s="33">
        <v>0.2</v>
      </c>
    </row>
    <row r="1781" spans="1:6" x14ac:dyDescent="0.2">
      <c r="A1781" s="33">
        <v>8</v>
      </c>
      <c r="B1781" s="33" t="s">
        <v>894</v>
      </c>
      <c r="C1781" s="33">
        <v>1020</v>
      </c>
      <c r="D1781" s="33" t="s">
        <v>3961</v>
      </c>
      <c r="E1781" s="33">
        <v>3</v>
      </c>
      <c r="F1781" s="33">
        <v>0.2</v>
      </c>
    </row>
    <row r="1782" spans="1:6" x14ac:dyDescent="0.2">
      <c r="A1782" s="33">
        <v>8</v>
      </c>
      <c r="B1782" s="33" t="s">
        <v>894</v>
      </c>
      <c r="C1782" s="33">
        <v>1086</v>
      </c>
      <c r="D1782" s="33" t="s">
        <v>3962</v>
      </c>
      <c r="E1782" s="33">
        <v>3</v>
      </c>
      <c r="F1782" s="33">
        <v>0.2</v>
      </c>
    </row>
    <row r="1783" spans="1:6" x14ac:dyDescent="0.2">
      <c r="A1783" s="33">
        <v>8</v>
      </c>
      <c r="B1783" s="33" t="s">
        <v>894</v>
      </c>
      <c r="C1783" s="33">
        <v>1106</v>
      </c>
      <c r="D1783" s="33" t="s">
        <v>3963</v>
      </c>
      <c r="E1783" s="33">
        <v>3</v>
      </c>
      <c r="F1783" s="33">
        <v>0.2</v>
      </c>
    </row>
    <row r="1784" spans="1:6" x14ac:dyDescent="0.2">
      <c r="A1784" s="33">
        <v>8</v>
      </c>
      <c r="B1784" s="33" t="s">
        <v>894</v>
      </c>
      <c r="C1784" s="33">
        <v>15530</v>
      </c>
      <c r="D1784" s="33" t="s">
        <v>3964</v>
      </c>
      <c r="E1784" s="33"/>
      <c r="F1784" s="33">
        <v>0.2</v>
      </c>
    </row>
    <row r="1785" spans="1:6" x14ac:dyDescent="0.2">
      <c r="A1785" s="33">
        <v>8</v>
      </c>
      <c r="B1785" s="33" t="s">
        <v>894</v>
      </c>
      <c r="C1785" s="33">
        <v>24892</v>
      </c>
      <c r="D1785" s="33" t="s">
        <v>3965</v>
      </c>
      <c r="E1785" s="33"/>
      <c r="F1785" s="33">
        <v>0.2</v>
      </c>
    </row>
    <row r="1786" spans="1:6" x14ac:dyDescent="0.2">
      <c r="A1786" s="33">
        <v>8</v>
      </c>
      <c r="B1786" s="33" t="s">
        <v>894</v>
      </c>
      <c r="C1786" s="33">
        <v>1216</v>
      </c>
      <c r="D1786" s="33" t="s">
        <v>3966</v>
      </c>
      <c r="E1786" s="33"/>
      <c r="F1786" s="33">
        <v>0.2</v>
      </c>
    </row>
    <row r="1787" spans="1:6" x14ac:dyDescent="0.2">
      <c r="A1787" s="33">
        <v>8</v>
      </c>
      <c r="B1787" s="33" t="s">
        <v>894</v>
      </c>
      <c r="C1787" s="33">
        <v>1226</v>
      </c>
      <c r="D1787" s="33" t="s">
        <v>3967</v>
      </c>
      <c r="E1787" s="33"/>
      <c r="F1787" s="33">
        <v>0.2</v>
      </c>
    </row>
    <row r="1788" spans="1:6" x14ac:dyDescent="0.2">
      <c r="A1788" s="33">
        <v>8</v>
      </c>
      <c r="B1788" s="33" t="s">
        <v>894</v>
      </c>
      <c r="C1788" s="33">
        <v>1259</v>
      </c>
      <c r="D1788" s="33" t="s">
        <v>3968</v>
      </c>
      <c r="E1788" s="33"/>
      <c r="F1788" s="33">
        <v>0.2</v>
      </c>
    </row>
    <row r="1789" spans="1:6" x14ac:dyDescent="0.2">
      <c r="A1789" s="33">
        <v>8</v>
      </c>
      <c r="B1789" s="33" t="s">
        <v>894</v>
      </c>
      <c r="C1789" s="33">
        <v>1260</v>
      </c>
      <c r="D1789" s="33" t="s">
        <v>3969</v>
      </c>
      <c r="E1789" s="33"/>
      <c r="F1789" s="33">
        <v>0.2</v>
      </c>
    </row>
    <row r="1790" spans="1:6" x14ac:dyDescent="0.2">
      <c r="A1790" s="33">
        <v>8</v>
      </c>
      <c r="B1790" s="33" t="s">
        <v>894</v>
      </c>
      <c r="C1790" s="33">
        <v>1236</v>
      </c>
      <c r="D1790" s="33" t="s">
        <v>3970</v>
      </c>
      <c r="E1790" s="33"/>
      <c r="F1790" s="33">
        <v>0.2</v>
      </c>
    </row>
    <row r="1791" spans="1:6" x14ac:dyDescent="0.2">
      <c r="A1791" s="33">
        <v>8</v>
      </c>
      <c r="B1791" s="33" t="s">
        <v>894</v>
      </c>
      <c r="C1791" s="33">
        <v>1254</v>
      </c>
      <c r="D1791" s="33" t="s">
        <v>3971</v>
      </c>
      <c r="E1791" s="33"/>
      <c r="F1791" s="33">
        <v>0.2</v>
      </c>
    </row>
    <row r="1792" spans="1:6" x14ac:dyDescent="0.2">
      <c r="A1792" s="33">
        <v>8</v>
      </c>
      <c r="B1792" s="33" t="s">
        <v>894</v>
      </c>
      <c r="C1792" s="33">
        <v>1304</v>
      </c>
      <c r="D1792" s="33" t="s">
        <v>3972</v>
      </c>
      <c r="E1792" s="33"/>
      <c r="F1792" s="33">
        <v>0.2</v>
      </c>
    </row>
    <row r="1793" spans="1:6" x14ac:dyDescent="0.2">
      <c r="A1793" s="33">
        <v>8</v>
      </c>
      <c r="B1793" s="33" t="s">
        <v>894</v>
      </c>
      <c r="C1793" s="33">
        <v>1306</v>
      </c>
      <c r="D1793" s="33" t="s">
        <v>3973</v>
      </c>
      <c r="E1793" s="33">
        <v>2</v>
      </c>
      <c r="F1793" s="33">
        <v>0.2</v>
      </c>
    </row>
    <row r="1794" spans="1:6" x14ac:dyDescent="0.2">
      <c r="A1794" s="33">
        <v>8</v>
      </c>
      <c r="B1794" s="33" t="s">
        <v>894</v>
      </c>
      <c r="C1794" s="33">
        <v>1344</v>
      </c>
      <c r="D1794" s="33" t="s">
        <v>3974</v>
      </c>
      <c r="E1794" s="33">
        <v>4</v>
      </c>
      <c r="F1794" s="33">
        <v>0.2</v>
      </c>
    </row>
    <row r="1795" spans="1:6" x14ac:dyDescent="0.2">
      <c r="A1795" s="33">
        <v>8</v>
      </c>
      <c r="B1795" s="33" t="s">
        <v>894</v>
      </c>
      <c r="C1795" s="33">
        <v>1369</v>
      </c>
      <c r="D1795" s="33" t="s">
        <v>3975</v>
      </c>
      <c r="E1795" s="33"/>
      <c r="F1795" s="33">
        <v>0.2</v>
      </c>
    </row>
    <row r="1796" spans="1:6" x14ac:dyDescent="0.2">
      <c r="A1796" s="33">
        <v>8</v>
      </c>
      <c r="B1796" s="33" t="s">
        <v>894</v>
      </c>
      <c r="C1796" s="33">
        <v>1370</v>
      </c>
      <c r="D1796" s="33" t="s">
        <v>3976</v>
      </c>
      <c r="E1796" s="33"/>
      <c r="F1796" s="33">
        <v>0.2</v>
      </c>
    </row>
    <row r="1797" spans="1:6" x14ac:dyDescent="0.2">
      <c r="A1797" s="33">
        <v>8</v>
      </c>
      <c r="B1797" s="33" t="s">
        <v>894</v>
      </c>
      <c r="C1797" s="33">
        <v>1384</v>
      </c>
      <c r="D1797" s="33" t="s">
        <v>3977</v>
      </c>
      <c r="E1797" s="33"/>
      <c r="F1797" s="33">
        <v>0.2</v>
      </c>
    </row>
    <row r="1798" spans="1:6" x14ac:dyDescent="0.2">
      <c r="A1798" s="33">
        <v>8</v>
      </c>
      <c r="B1798" s="33" t="s">
        <v>894</v>
      </c>
      <c r="C1798" s="33">
        <v>1964</v>
      </c>
      <c r="D1798" s="33" t="s">
        <v>3978</v>
      </c>
      <c r="E1798" s="33"/>
      <c r="F1798" s="33">
        <v>0.2</v>
      </c>
    </row>
    <row r="1799" spans="1:6" x14ac:dyDescent="0.2">
      <c r="A1799" s="33">
        <v>8</v>
      </c>
      <c r="B1799" s="33" t="s">
        <v>894</v>
      </c>
      <c r="C1799" s="33">
        <v>1973</v>
      </c>
      <c r="D1799" s="33" t="s">
        <v>3979</v>
      </c>
      <c r="E1799" s="33"/>
      <c r="F1799" s="33">
        <v>0.2</v>
      </c>
    </row>
    <row r="1800" spans="1:6" x14ac:dyDescent="0.2">
      <c r="A1800" s="33">
        <v>8</v>
      </c>
      <c r="B1800" s="33" t="s">
        <v>894</v>
      </c>
      <c r="C1800" s="33">
        <v>7603</v>
      </c>
      <c r="D1800" s="33" t="s">
        <v>3980</v>
      </c>
      <c r="E1800" s="33"/>
      <c r="F1800" s="33">
        <v>0.2</v>
      </c>
    </row>
    <row r="1801" spans="1:6" x14ac:dyDescent="0.2">
      <c r="A1801" s="33">
        <v>8</v>
      </c>
      <c r="B1801" s="33" t="s">
        <v>894</v>
      </c>
      <c r="C1801" s="33">
        <v>2062</v>
      </c>
      <c r="D1801" s="33" t="s">
        <v>3981</v>
      </c>
      <c r="E1801" s="33">
        <v>3</v>
      </c>
      <c r="F1801" s="33">
        <v>0.2</v>
      </c>
    </row>
    <row r="1802" spans="1:6" x14ac:dyDescent="0.2">
      <c r="A1802" s="33">
        <v>8</v>
      </c>
      <c r="B1802" s="33" t="s">
        <v>894</v>
      </c>
      <c r="C1802" s="33">
        <v>2063</v>
      </c>
      <c r="D1802" s="33" t="s">
        <v>3982</v>
      </c>
      <c r="E1802" s="33"/>
      <c r="F1802" s="33">
        <v>0.2</v>
      </c>
    </row>
    <row r="1803" spans="1:6" x14ac:dyDescent="0.2">
      <c r="A1803" s="33">
        <v>8</v>
      </c>
      <c r="B1803" s="33" t="s">
        <v>894</v>
      </c>
      <c r="C1803" s="33">
        <v>2080</v>
      </c>
      <c r="D1803" s="33" t="s">
        <v>3983</v>
      </c>
      <c r="E1803" s="33"/>
      <c r="F1803" s="33">
        <v>0.2</v>
      </c>
    </row>
    <row r="1804" spans="1:6" x14ac:dyDescent="0.2">
      <c r="A1804" s="33">
        <v>8</v>
      </c>
      <c r="B1804" s="33" t="s">
        <v>894</v>
      </c>
      <c r="C1804" s="33">
        <v>2082</v>
      </c>
      <c r="D1804" s="33" t="s">
        <v>3984</v>
      </c>
      <c r="E1804" s="33"/>
      <c r="F1804" s="33">
        <v>0.2</v>
      </c>
    </row>
    <row r="1805" spans="1:6" x14ac:dyDescent="0.2">
      <c r="A1805" s="33">
        <v>8</v>
      </c>
      <c r="B1805" s="33" t="s">
        <v>894</v>
      </c>
      <c r="C1805" s="33">
        <v>7611</v>
      </c>
      <c r="D1805" s="33" t="s">
        <v>3985</v>
      </c>
      <c r="E1805" s="33">
        <v>3</v>
      </c>
      <c r="F1805" s="33">
        <v>0.2</v>
      </c>
    </row>
    <row r="1806" spans="1:6" x14ac:dyDescent="0.2">
      <c r="A1806" s="33">
        <v>8</v>
      </c>
      <c r="B1806" s="33" t="s">
        <v>894</v>
      </c>
      <c r="C1806" s="33">
        <v>2171</v>
      </c>
      <c r="D1806" s="33" t="s">
        <v>3986</v>
      </c>
      <c r="E1806" s="33"/>
      <c r="F1806" s="33">
        <v>0.2</v>
      </c>
    </row>
    <row r="1807" spans="1:6" x14ac:dyDescent="0.2">
      <c r="A1807" s="33">
        <v>8</v>
      </c>
      <c r="B1807" s="33" t="s">
        <v>894</v>
      </c>
      <c r="C1807" s="33">
        <v>2180</v>
      </c>
      <c r="D1807" s="33" t="s">
        <v>3987</v>
      </c>
      <c r="E1807" s="33"/>
      <c r="F1807" s="33">
        <v>0.2</v>
      </c>
    </row>
    <row r="1808" spans="1:6" x14ac:dyDescent="0.2">
      <c r="A1808" s="33">
        <v>8</v>
      </c>
      <c r="B1808" s="33" t="s">
        <v>894</v>
      </c>
      <c r="C1808" s="33">
        <v>2253</v>
      </c>
      <c r="D1808" s="33" t="s">
        <v>3988</v>
      </c>
      <c r="E1808" s="33"/>
      <c r="F1808" s="33">
        <v>0.2</v>
      </c>
    </row>
    <row r="1809" spans="1:6" x14ac:dyDescent="0.2">
      <c r="A1809" s="33">
        <v>8</v>
      </c>
      <c r="B1809" s="33" t="s">
        <v>894</v>
      </c>
      <c r="C1809" s="33">
        <v>25799</v>
      </c>
      <c r="D1809" s="33" t="s">
        <v>3989</v>
      </c>
      <c r="E1809" s="33">
        <v>3</v>
      </c>
      <c r="F1809" s="33">
        <v>0.2</v>
      </c>
    </row>
    <row r="1810" spans="1:6" x14ac:dyDescent="0.2">
      <c r="A1810" s="33">
        <v>8</v>
      </c>
      <c r="B1810" s="33" t="s">
        <v>894</v>
      </c>
      <c r="C1810" s="33">
        <v>2303</v>
      </c>
      <c r="D1810" s="33" t="s">
        <v>3990</v>
      </c>
      <c r="E1810" s="33"/>
      <c r="F1810" s="33">
        <v>0.2</v>
      </c>
    </row>
    <row r="1811" spans="1:6" x14ac:dyDescent="0.2">
      <c r="A1811" s="33">
        <v>8</v>
      </c>
      <c r="B1811" s="33" t="s">
        <v>894</v>
      </c>
      <c r="C1811" s="33">
        <v>2370</v>
      </c>
      <c r="D1811" s="33" t="s">
        <v>3991</v>
      </c>
      <c r="E1811" s="33"/>
      <c r="F1811" s="33">
        <v>0.2</v>
      </c>
    </row>
    <row r="1812" spans="1:6" x14ac:dyDescent="0.2">
      <c r="A1812" s="33">
        <v>8</v>
      </c>
      <c r="B1812" s="33" t="s">
        <v>894</v>
      </c>
      <c r="C1812" s="33">
        <v>2364</v>
      </c>
      <c r="D1812" s="33" t="s">
        <v>3992</v>
      </c>
      <c r="E1812" s="33">
        <v>4</v>
      </c>
      <c r="F1812" s="33">
        <v>0.2</v>
      </c>
    </row>
    <row r="1813" spans="1:6" x14ac:dyDescent="0.2">
      <c r="A1813" s="33">
        <v>8</v>
      </c>
      <c r="B1813" s="33" t="s">
        <v>894</v>
      </c>
      <c r="C1813" s="33">
        <v>7372</v>
      </c>
      <c r="D1813" s="33" t="s">
        <v>3993</v>
      </c>
      <c r="E1813" s="33">
        <v>4</v>
      </c>
      <c r="F1813" s="33">
        <v>0.2</v>
      </c>
    </row>
    <row r="1814" spans="1:6" x14ac:dyDescent="0.2">
      <c r="A1814" s="33">
        <v>8</v>
      </c>
      <c r="B1814" s="33" t="s">
        <v>894</v>
      </c>
      <c r="C1814" s="33">
        <v>2498</v>
      </c>
      <c r="D1814" s="33" t="s">
        <v>3994</v>
      </c>
      <c r="E1814" s="33">
        <v>4</v>
      </c>
      <c r="F1814" s="33">
        <v>0.2</v>
      </c>
    </row>
    <row r="1815" spans="1:6" x14ac:dyDescent="0.2">
      <c r="A1815" s="33">
        <v>8</v>
      </c>
      <c r="B1815" s="33" t="s">
        <v>894</v>
      </c>
      <c r="C1815" s="33">
        <v>2448</v>
      </c>
      <c r="D1815" s="33" t="s">
        <v>3995</v>
      </c>
      <c r="E1815" s="33"/>
      <c r="F1815" s="33">
        <v>0.2</v>
      </c>
    </row>
    <row r="1816" spans="1:6" x14ac:dyDescent="0.2">
      <c r="A1816" s="33">
        <v>8</v>
      </c>
      <c r="B1816" s="33" t="s">
        <v>894</v>
      </c>
      <c r="C1816" s="33">
        <v>2366</v>
      </c>
      <c r="D1816" s="33" t="s">
        <v>3996</v>
      </c>
      <c r="E1816" s="33">
        <v>4</v>
      </c>
      <c r="F1816" s="33">
        <v>0.2</v>
      </c>
    </row>
    <row r="1817" spans="1:6" x14ac:dyDescent="0.2">
      <c r="A1817" s="33">
        <v>8</v>
      </c>
      <c r="B1817" s="33" t="s">
        <v>894</v>
      </c>
      <c r="C1817" s="33">
        <v>2420</v>
      </c>
      <c r="D1817" s="33" t="s">
        <v>3997</v>
      </c>
      <c r="E1817" s="33">
        <v>3</v>
      </c>
      <c r="F1817" s="33">
        <v>0.2</v>
      </c>
    </row>
    <row r="1818" spans="1:6" x14ac:dyDescent="0.2">
      <c r="A1818" s="33">
        <v>8</v>
      </c>
      <c r="B1818" s="33" t="s">
        <v>894</v>
      </c>
      <c r="C1818" s="33">
        <v>2447</v>
      </c>
      <c r="D1818" s="33" t="s">
        <v>3998</v>
      </c>
      <c r="E1818" s="33">
        <v>3</v>
      </c>
      <c r="F1818" s="33">
        <v>0.2</v>
      </c>
    </row>
    <row r="1819" spans="1:6" x14ac:dyDescent="0.2">
      <c r="A1819" s="33">
        <v>8</v>
      </c>
      <c r="B1819" s="33" t="s">
        <v>894</v>
      </c>
      <c r="C1819" s="33">
        <v>2463</v>
      </c>
      <c r="D1819" s="33" t="s">
        <v>3999</v>
      </c>
      <c r="E1819" s="33">
        <v>4</v>
      </c>
      <c r="F1819" s="33">
        <v>0.2</v>
      </c>
    </row>
    <row r="1820" spans="1:6" x14ac:dyDescent="0.2">
      <c r="A1820" s="33">
        <v>8</v>
      </c>
      <c r="B1820" s="33" t="s">
        <v>894</v>
      </c>
      <c r="C1820" s="33">
        <v>2475</v>
      </c>
      <c r="D1820" s="33" t="s">
        <v>4000</v>
      </c>
      <c r="E1820" s="33">
        <v>4</v>
      </c>
      <c r="F1820" s="33">
        <v>0.2</v>
      </c>
    </row>
    <row r="1821" spans="1:6" x14ac:dyDescent="0.2">
      <c r="A1821" s="33">
        <v>8</v>
      </c>
      <c r="B1821" s="33" t="s">
        <v>894</v>
      </c>
      <c r="C1821" s="33">
        <v>2535</v>
      </c>
      <c r="D1821" s="33" t="s">
        <v>4001</v>
      </c>
      <c r="E1821" s="33">
        <v>4</v>
      </c>
      <c r="F1821" s="33">
        <v>0.2</v>
      </c>
    </row>
    <row r="1822" spans="1:6" x14ac:dyDescent="0.2">
      <c r="A1822" s="33">
        <v>8</v>
      </c>
      <c r="B1822" s="33" t="s">
        <v>894</v>
      </c>
      <c r="C1822" s="33">
        <v>2540</v>
      </c>
      <c r="D1822" s="33" t="s">
        <v>4002</v>
      </c>
      <c r="E1822" s="33"/>
      <c r="F1822" s="33">
        <v>0.2</v>
      </c>
    </row>
    <row r="1823" spans="1:6" x14ac:dyDescent="0.2">
      <c r="A1823" s="33">
        <v>8</v>
      </c>
      <c r="B1823" s="33" t="s">
        <v>894</v>
      </c>
      <c r="C1823" s="33">
        <v>7646</v>
      </c>
      <c r="D1823" s="33" t="s">
        <v>4003</v>
      </c>
      <c r="E1823" s="33"/>
      <c r="F1823" s="33">
        <v>0.2</v>
      </c>
    </row>
    <row r="1824" spans="1:6" x14ac:dyDescent="0.2">
      <c r="A1824" s="33">
        <v>8</v>
      </c>
      <c r="B1824" s="33" t="s">
        <v>894</v>
      </c>
      <c r="C1824" s="33">
        <v>2548</v>
      </c>
      <c r="D1824" s="33" t="s">
        <v>4004</v>
      </c>
      <c r="E1824" s="33"/>
      <c r="F1824" s="33">
        <v>0.2</v>
      </c>
    </row>
    <row r="1825" spans="1:6" x14ac:dyDescent="0.2">
      <c r="A1825" s="33">
        <v>8</v>
      </c>
      <c r="B1825" s="33" t="s">
        <v>894</v>
      </c>
      <c r="C1825" s="33">
        <v>2618</v>
      </c>
      <c r="D1825" s="33" t="s">
        <v>4005</v>
      </c>
      <c r="E1825" s="33">
        <v>4</v>
      </c>
      <c r="F1825" s="33">
        <v>0.2</v>
      </c>
    </row>
    <row r="1826" spans="1:6" x14ac:dyDescent="0.2">
      <c r="A1826" s="33">
        <v>8</v>
      </c>
      <c r="B1826" s="33" t="s">
        <v>894</v>
      </c>
      <c r="C1826" s="33">
        <v>2623</v>
      </c>
      <c r="D1826" s="33" t="s">
        <v>4006</v>
      </c>
      <c r="E1826" s="33">
        <v>4</v>
      </c>
      <c r="F1826" s="33">
        <v>0.2</v>
      </c>
    </row>
    <row r="1827" spans="1:6" x14ac:dyDescent="0.2">
      <c r="A1827" s="33">
        <v>8</v>
      </c>
      <c r="B1827" s="33" t="s">
        <v>894</v>
      </c>
      <c r="C1827" s="33">
        <v>2671</v>
      </c>
      <c r="D1827" s="33" t="s">
        <v>4007</v>
      </c>
      <c r="E1827" s="33"/>
      <c r="F1827" s="33">
        <v>0.2</v>
      </c>
    </row>
    <row r="1828" spans="1:6" x14ac:dyDescent="0.2">
      <c r="A1828" s="33">
        <v>8</v>
      </c>
      <c r="B1828" s="33" t="s">
        <v>894</v>
      </c>
      <c r="C1828" s="33">
        <v>12076</v>
      </c>
      <c r="D1828" s="33" t="s">
        <v>2914</v>
      </c>
      <c r="E1828" s="33"/>
      <c r="F1828" s="33">
        <v>0.2</v>
      </c>
    </row>
    <row r="1829" spans="1:6" x14ac:dyDescent="0.2">
      <c r="A1829" s="33">
        <v>8</v>
      </c>
      <c r="B1829" s="33" t="s">
        <v>894</v>
      </c>
      <c r="C1829" s="33">
        <v>22235</v>
      </c>
      <c r="D1829" s="33" t="s">
        <v>4008</v>
      </c>
      <c r="E1829" s="33">
        <v>3</v>
      </c>
      <c r="F1829" s="33">
        <v>0.2</v>
      </c>
    </row>
    <row r="1830" spans="1:6" x14ac:dyDescent="0.2">
      <c r="A1830" s="33">
        <v>8</v>
      </c>
      <c r="B1830" s="33" t="s">
        <v>894</v>
      </c>
      <c r="C1830" s="33">
        <v>22227</v>
      </c>
      <c r="D1830" s="33" t="s">
        <v>4009</v>
      </c>
      <c r="E1830" s="33">
        <v>3</v>
      </c>
      <c r="F1830" s="33">
        <v>0.2</v>
      </c>
    </row>
    <row r="1831" spans="1:6" x14ac:dyDescent="0.2">
      <c r="A1831" s="33">
        <v>8</v>
      </c>
      <c r="B1831" s="33" t="s">
        <v>894</v>
      </c>
      <c r="C1831" s="33">
        <v>2867</v>
      </c>
      <c r="D1831" s="33" t="s">
        <v>1999</v>
      </c>
      <c r="E1831" s="33"/>
      <c r="F1831" s="33">
        <v>0.2</v>
      </c>
    </row>
    <row r="1832" spans="1:6" x14ac:dyDescent="0.2">
      <c r="A1832" s="33">
        <v>8</v>
      </c>
      <c r="B1832" s="33" t="s">
        <v>894</v>
      </c>
      <c r="C1832" s="33">
        <v>12022</v>
      </c>
      <c r="D1832" s="33" t="s">
        <v>4010</v>
      </c>
      <c r="E1832" s="33">
        <v>3</v>
      </c>
      <c r="F1832" s="33">
        <v>0.2</v>
      </c>
    </row>
    <row r="1833" spans="1:6" x14ac:dyDescent="0.2">
      <c r="A1833" s="33">
        <v>8</v>
      </c>
      <c r="B1833" s="33" t="s">
        <v>894</v>
      </c>
      <c r="C1833" s="33">
        <v>2875</v>
      </c>
      <c r="D1833" s="33" t="s">
        <v>4011</v>
      </c>
      <c r="E1833" s="33">
        <v>3</v>
      </c>
      <c r="F1833" s="33">
        <v>0.2</v>
      </c>
    </row>
    <row r="1834" spans="1:6" x14ac:dyDescent="0.2">
      <c r="A1834" s="33">
        <v>8</v>
      </c>
      <c r="B1834" s="33" t="s">
        <v>894</v>
      </c>
      <c r="C1834" s="33">
        <v>7686</v>
      </c>
      <c r="D1834" s="33" t="s">
        <v>4012</v>
      </c>
      <c r="E1834" s="33">
        <v>4</v>
      </c>
      <c r="F1834" s="33">
        <v>0.2</v>
      </c>
    </row>
    <row r="1835" spans="1:6" x14ac:dyDescent="0.2">
      <c r="A1835" s="33">
        <v>8</v>
      </c>
      <c r="B1835" s="33" t="s">
        <v>894</v>
      </c>
      <c r="C1835" s="33">
        <v>3013</v>
      </c>
      <c r="D1835" s="33" t="s">
        <v>4013</v>
      </c>
      <c r="E1835" s="33">
        <v>4</v>
      </c>
      <c r="F1835" s="33">
        <v>0.2</v>
      </c>
    </row>
    <row r="1836" spans="1:6" x14ac:dyDescent="0.2">
      <c r="A1836" s="33">
        <v>8</v>
      </c>
      <c r="B1836" s="33" t="s">
        <v>894</v>
      </c>
      <c r="C1836" s="33">
        <v>3019</v>
      </c>
      <c r="D1836" s="33" t="s">
        <v>4014</v>
      </c>
      <c r="E1836" s="33">
        <v>4</v>
      </c>
      <c r="F1836" s="33">
        <v>0.2</v>
      </c>
    </row>
    <row r="1837" spans="1:6" x14ac:dyDescent="0.2">
      <c r="A1837" s="33">
        <v>8</v>
      </c>
      <c r="B1837" s="33" t="s">
        <v>894</v>
      </c>
      <c r="C1837" s="33">
        <v>3035</v>
      </c>
      <c r="D1837" s="33" t="s">
        <v>4015</v>
      </c>
      <c r="E1837" s="33"/>
      <c r="F1837" s="33">
        <v>0.2</v>
      </c>
    </row>
    <row r="1838" spans="1:6" x14ac:dyDescent="0.2">
      <c r="A1838" s="33">
        <v>8</v>
      </c>
      <c r="B1838" s="33" t="s">
        <v>894</v>
      </c>
      <c r="C1838" s="33">
        <v>7700</v>
      </c>
      <c r="D1838" s="33" t="s">
        <v>4016</v>
      </c>
      <c r="E1838" s="33">
        <v>4</v>
      </c>
      <c r="F1838" s="33">
        <v>0.2</v>
      </c>
    </row>
    <row r="1839" spans="1:6" x14ac:dyDescent="0.2">
      <c r="A1839" s="33">
        <v>8</v>
      </c>
      <c r="B1839" s="33" t="s">
        <v>894</v>
      </c>
      <c r="C1839" s="33">
        <v>3160</v>
      </c>
      <c r="D1839" s="33" t="s">
        <v>4017</v>
      </c>
      <c r="E1839" s="33">
        <v>3</v>
      </c>
      <c r="F1839" s="33">
        <v>0.2</v>
      </c>
    </row>
    <row r="1840" spans="1:6" x14ac:dyDescent="0.2">
      <c r="A1840" s="33">
        <v>8</v>
      </c>
      <c r="B1840" s="33" t="s">
        <v>894</v>
      </c>
      <c r="C1840" s="33">
        <v>22367</v>
      </c>
      <c r="D1840" s="33" t="s">
        <v>4018</v>
      </c>
      <c r="E1840" s="33"/>
      <c r="F1840" s="33">
        <v>0.2</v>
      </c>
    </row>
    <row r="1841" spans="1:6" x14ac:dyDescent="0.2">
      <c r="A1841" s="33">
        <v>8</v>
      </c>
      <c r="B1841" s="33" t="s">
        <v>894</v>
      </c>
      <c r="C1841" s="33">
        <v>3431</v>
      </c>
      <c r="D1841" s="33" t="s">
        <v>4019</v>
      </c>
      <c r="E1841" s="33">
        <v>4</v>
      </c>
      <c r="F1841" s="33">
        <v>0.2</v>
      </c>
    </row>
    <row r="1842" spans="1:6" x14ac:dyDescent="0.2">
      <c r="A1842" s="33">
        <v>8</v>
      </c>
      <c r="B1842" s="33" t="s">
        <v>894</v>
      </c>
      <c r="C1842" s="33">
        <v>2824</v>
      </c>
      <c r="D1842" s="33" t="s">
        <v>4020</v>
      </c>
      <c r="E1842" s="33"/>
      <c r="F1842" s="33">
        <v>0.2</v>
      </c>
    </row>
    <row r="1843" spans="1:6" x14ac:dyDescent="0.2">
      <c r="A1843" s="33">
        <v>8</v>
      </c>
      <c r="B1843" s="33" t="s">
        <v>894</v>
      </c>
      <c r="C1843" s="33">
        <v>3470</v>
      </c>
      <c r="D1843" s="33" t="s">
        <v>4021</v>
      </c>
      <c r="E1843" s="33">
        <v>3</v>
      </c>
      <c r="F1843" s="33">
        <v>0.2</v>
      </c>
    </row>
    <row r="1844" spans="1:6" x14ac:dyDescent="0.2">
      <c r="A1844" s="33">
        <v>8</v>
      </c>
      <c r="B1844" s="33" t="s">
        <v>894</v>
      </c>
      <c r="C1844" s="33">
        <v>3489</v>
      </c>
      <c r="D1844" s="33" t="s">
        <v>4022</v>
      </c>
      <c r="E1844" s="33"/>
      <c r="F1844" s="33">
        <v>0.2</v>
      </c>
    </row>
    <row r="1845" spans="1:6" x14ac:dyDescent="0.2">
      <c r="A1845" s="33">
        <v>8</v>
      </c>
      <c r="B1845" s="33" t="s">
        <v>894</v>
      </c>
      <c r="C1845" s="33">
        <v>3517</v>
      </c>
      <c r="D1845" s="33" t="s">
        <v>4023</v>
      </c>
      <c r="E1845" s="33"/>
      <c r="F1845" s="33">
        <v>0.2</v>
      </c>
    </row>
    <row r="1846" spans="1:6" x14ac:dyDescent="0.2">
      <c r="A1846" s="33">
        <v>8</v>
      </c>
      <c r="B1846" s="33" t="s">
        <v>894</v>
      </c>
      <c r="C1846" s="33">
        <v>7726</v>
      </c>
      <c r="D1846" s="33" t="s">
        <v>4024</v>
      </c>
      <c r="E1846" s="33"/>
      <c r="F1846" s="33">
        <v>0.2</v>
      </c>
    </row>
    <row r="1847" spans="1:6" x14ac:dyDescent="0.2">
      <c r="A1847" s="33">
        <v>8</v>
      </c>
      <c r="B1847" s="33" t="s">
        <v>894</v>
      </c>
      <c r="C1847" s="33">
        <v>3548</v>
      </c>
      <c r="D1847" s="33" t="s">
        <v>4025</v>
      </c>
      <c r="E1847" s="33">
        <v>3</v>
      </c>
      <c r="F1847" s="33">
        <v>0.2</v>
      </c>
    </row>
    <row r="1848" spans="1:6" x14ac:dyDescent="0.2">
      <c r="A1848" s="33">
        <v>8</v>
      </c>
      <c r="B1848" s="33" t="s">
        <v>894</v>
      </c>
      <c r="C1848" s="33">
        <v>3564</v>
      </c>
      <c r="D1848" s="33" t="s">
        <v>4026</v>
      </c>
      <c r="E1848" s="33">
        <v>4</v>
      </c>
      <c r="F1848" s="33">
        <v>0.2</v>
      </c>
    </row>
    <row r="1849" spans="1:6" x14ac:dyDescent="0.2">
      <c r="A1849" s="33">
        <v>8</v>
      </c>
      <c r="B1849" s="33" t="s">
        <v>894</v>
      </c>
      <c r="C1849" s="33">
        <v>3570</v>
      </c>
      <c r="D1849" s="33" t="s">
        <v>4027</v>
      </c>
      <c r="E1849" s="33">
        <v>4</v>
      </c>
      <c r="F1849" s="33">
        <v>0.2</v>
      </c>
    </row>
    <row r="1850" spans="1:6" x14ac:dyDescent="0.2">
      <c r="A1850" s="33">
        <v>8</v>
      </c>
      <c r="B1850" s="33" t="s">
        <v>894</v>
      </c>
      <c r="C1850" s="33">
        <v>3589</v>
      </c>
      <c r="D1850" s="33" t="s">
        <v>2005</v>
      </c>
      <c r="E1850" s="33"/>
      <c r="F1850" s="33">
        <v>0.2</v>
      </c>
    </row>
    <row r="1851" spans="1:6" x14ac:dyDescent="0.2">
      <c r="A1851" s="33">
        <v>8</v>
      </c>
      <c r="B1851" s="33" t="s">
        <v>894</v>
      </c>
      <c r="C1851" s="33">
        <v>3603</v>
      </c>
      <c r="D1851" s="33" t="s">
        <v>4028</v>
      </c>
      <c r="E1851" s="33"/>
      <c r="F1851" s="33">
        <v>0.2</v>
      </c>
    </row>
    <row r="1852" spans="1:6" x14ac:dyDescent="0.2">
      <c r="A1852" s="33">
        <v>8</v>
      </c>
      <c r="B1852" s="33" t="s">
        <v>894</v>
      </c>
      <c r="C1852" s="33">
        <v>3638</v>
      </c>
      <c r="D1852" s="33" t="s">
        <v>4029</v>
      </c>
      <c r="E1852" s="33">
        <v>3</v>
      </c>
      <c r="F1852" s="33">
        <v>0.2</v>
      </c>
    </row>
    <row r="1853" spans="1:6" x14ac:dyDescent="0.2">
      <c r="A1853" s="33">
        <v>8</v>
      </c>
      <c r="B1853" s="33" t="s">
        <v>894</v>
      </c>
      <c r="C1853" s="33">
        <v>3706</v>
      </c>
      <c r="D1853" s="33" t="s">
        <v>4030</v>
      </c>
      <c r="E1853" s="33">
        <v>4</v>
      </c>
      <c r="F1853" s="33">
        <v>0.2</v>
      </c>
    </row>
    <row r="1854" spans="1:6" x14ac:dyDescent="0.2">
      <c r="A1854" s="33">
        <v>8</v>
      </c>
      <c r="B1854" s="33" t="s">
        <v>894</v>
      </c>
      <c r="C1854" s="33">
        <v>3749</v>
      </c>
      <c r="D1854" s="33" t="s">
        <v>4031</v>
      </c>
      <c r="E1854" s="33"/>
      <c r="F1854" s="33">
        <v>0.2</v>
      </c>
    </row>
    <row r="1855" spans="1:6" x14ac:dyDescent="0.2">
      <c r="A1855" s="33">
        <v>8</v>
      </c>
      <c r="B1855" s="33" t="s">
        <v>894</v>
      </c>
      <c r="C1855" s="33">
        <v>3761</v>
      </c>
      <c r="D1855" s="33" t="s">
        <v>4032</v>
      </c>
      <c r="E1855" s="33">
        <v>3</v>
      </c>
      <c r="F1855" s="33">
        <v>0.2</v>
      </c>
    </row>
    <row r="1856" spans="1:6" x14ac:dyDescent="0.2">
      <c r="A1856" s="33">
        <v>8</v>
      </c>
      <c r="B1856" s="33" t="s">
        <v>894</v>
      </c>
      <c r="C1856" s="33">
        <v>3789</v>
      </c>
      <c r="D1856" s="33" t="s">
        <v>4033</v>
      </c>
      <c r="E1856" s="33"/>
      <c r="F1856" s="33">
        <v>0.2</v>
      </c>
    </row>
    <row r="1857" spans="1:6" x14ac:dyDescent="0.2">
      <c r="A1857" s="33">
        <v>8</v>
      </c>
      <c r="B1857" s="33" t="s">
        <v>894</v>
      </c>
      <c r="C1857" s="33">
        <v>3958</v>
      </c>
      <c r="D1857" s="33" t="s">
        <v>4034</v>
      </c>
      <c r="E1857" s="33">
        <v>3</v>
      </c>
      <c r="F1857" s="33">
        <v>0.2</v>
      </c>
    </row>
    <row r="1858" spans="1:6" x14ac:dyDescent="0.2">
      <c r="A1858" s="33">
        <v>8</v>
      </c>
      <c r="B1858" s="33" t="s">
        <v>894</v>
      </c>
      <c r="C1858" s="33">
        <v>4004</v>
      </c>
      <c r="D1858" s="33" t="s">
        <v>4035</v>
      </c>
      <c r="E1858" s="33"/>
      <c r="F1858" s="33">
        <v>0.2</v>
      </c>
    </row>
    <row r="1859" spans="1:6" x14ac:dyDescent="0.2">
      <c r="A1859" s="33">
        <v>8</v>
      </c>
      <c r="B1859" s="33" t="s">
        <v>894</v>
      </c>
      <c r="C1859" s="33">
        <v>4189</v>
      </c>
      <c r="D1859" s="33" t="s">
        <v>4036</v>
      </c>
      <c r="E1859" s="33"/>
      <c r="F1859" s="33">
        <v>0.2</v>
      </c>
    </row>
    <row r="1860" spans="1:6" x14ac:dyDescent="0.2">
      <c r="A1860" s="33">
        <v>8</v>
      </c>
      <c r="B1860" s="33" t="s">
        <v>894</v>
      </c>
      <c r="C1860" s="33">
        <v>13497</v>
      </c>
      <c r="D1860" s="33" t="s">
        <v>4037</v>
      </c>
      <c r="E1860" s="33">
        <v>3</v>
      </c>
      <c r="F1860" s="33">
        <v>0.2</v>
      </c>
    </row>
    <row r="1861" spans="1:6" x14ac:dyDescent="0.2">
      <c r="A1861" s="33">
        <v>8</v>
      </c>
      <c r="B1861" s="33" t="s">
        <v>894</v>
      </c>
      <c r="C1861" s="33">
        <v>4233</v>
      </c>
      <c r="D1861" s="33" t="s">
        <v>4038</v>
      </c>
      <c r="E1861" s="33">
        <v>4</v>
      </c>
      <c r="F1861" s="33">
        <v>0.2</v>
      </c>
    </row>
    <row r="1862" spans="1:6" x14ac:dyDescent="0.2">
      <c r="A1862" s="33">
        <v>8</v>
      </c>
      <c r="B1862" s="33" t="s">
        <v>894</v>
      </c>
      <c r="C1862" s="33">
        <v>4243</v>
      </c>
      <c r="D1862" s="33" t="s">
        <v>4039</v>
      </c>
      <c r="E1862" s="33">
        <v>3</v>
      </c>
      <c r="F1862" s="33">
        <v>0.2</v>
      </c>
    </row>
    <row r="1863" spans="1:6" x14ac:dyDescent="0.2">
      <c r="A1863" s="33">
        <v>8</v>
      </c>
      <c r="B1863" s="33" t="s">
        <v>894</v>
      </c>
      <c r="C1863" s="33">
        <v>4252</v>
      </c>
      <c r="D1863" s="33" t="s">
        <v>4040</v>
      </c>
      <c r="E1863" s="33">
        <v>3</v>
      </c>
      <c r="F1863" s="33">
        <v>0.2</v>
      </c>
    </row>
    <row r="1864" spans="1:6" x14ac:dyDescent="0.2">
      <c r="A1864" s="33">
        <v>8</v>
      </c>
      <c r="B1864" s="33" t="s">
        <v>894</v>
      </c>
      <c r="C1864" s="33">
        <v>4263</v>
      </c>
      <c r="D1864" s="33" t="s">
        <v>4041</v>
      </c>
      <c r="E1864" s="33">
        <v>3</v>
      </c>
      <c r="F1864" s="33">
        <v>0.2</v>
      </c>
    </row>
    <row r="1865" spans="1:6" x14ac:dyDescent="0.2">
      <c r="A1865" s="33">
        <v>8</v>
      </c>
      <c r="B1865" s="33" t="s">
        <v>894</v>
      </c>
      <c r="C1865" s="33">
        <v>4288</v>
      </c>
      <c r="D1865" s="33" t="s">
        <v>4042</v>
      </c>
      <c r="E1865" s="33"/>
      <c r="F1865" s="33">
        <v>0.2</v>
      </c>
    </row>
    <row r="1866" spans="1:6" x14ac:dyDescent="0.2">
      <c r="A1866" s="33">
        <v>8</v>
      </c>
      <c r="B1866" s="33" t="s">
        <v>894</v>
      </c>
      <c r="C1866" s="33">
        <v>13205</v>
      </c>
      <c r="D1866" s="33" t="s">
        <v>4043</v>
      </c>
      <c r="E1866" s="33">
        <v>4</v>
      </c>
      <c r="F1866" s="33">
        <v>0.2</v>
      </c>
    </row>
    <row r="1867" spans="1:6" x14ac:dyDescent="0.2">
      <c r="A1867" s="33">
        <v>8</v>
      </c>
      <c r="B1867" s="33" t="s">
        <v>894</v>
      </c>
      <c r="C1867" s="33">
        <v>4356</v>
      </c>
      <c r="D1867" s="33" t="s">
        <v>4044</v>
      </c>
      <c r="E1867" s="33">
        <v>3</v>
      </c>
      <c r="F1867" s="33">
        <v>0.2</v>
      </c>
    </row>
    <row r="1868" spans="1:6" x14ac:dyDescent="0.2">
      <c r="A1868" s="33">
        <v>8</v>
      </c>
      <c r="B1868" s="33" t="s">
        <v>894</v>
      </c>
      <c r="C1868" s="33">
        <v>7489</v>
      </c>
      <c r="D1868" s="33" t="s">
        <v>4045</v>
      </c>
      <c r="E1868" s="33">
        <v>3</v>
      </c>
      <c r="F1868" s="33">
        <v>0.2</v>
      </c>
    </row>
    <row r="1869" spans="1:6" x14ac:dyDescent="0.2">
      <c r="A1869" s="33">
        <v>8</v>
      </c>
      <c r="B1869" s="33" t="s">
        <v>894</v>
      </c>
      <c r="C1869" s="33">
        <v>4384</v>
      </c>
      <c r="D1869" s="33" t="s">
        <v>4046</v>
      </c>
      <c r="E1869" s="33">
        <v>4</v>
      </c>
      <c r="F1869" s="33">
        <v>0.2</v>
      </c>
    </row>
    <row r="1870" spans="1:6" x14ac:dyDescent="0.2">
      <c r="A1870" s="33">
        <v>8</v>
      </c>
      <c r="B1870" s="33" t="s">
        <v>894</v>
      </c>
      <c r="C1870" s="33">
        <v>4456</v>
      </c>
      <c r="D1870" s="33" t="s">
        <v>2018</v>
      </c>
      <c r="E1870" s="33">
        <v>1</v>
      </c>
      <c r="F1870" s="33">
        <v>0.2</v>
      </c>
    </row>
    <row r="1871" spans="1:6" x14ac:dyDescent="0.2">
      <c r="A1871" s="33">
        <v>8</v>
      </c>
      <c r="B1871" s="33" t="s">
        <v>894</v>
      </c>
      <c r="C1871" s="33">
        <v>4470</v>
      </c>
      <c r="D1871" s="33" t="s">
        <v>4047</v>
      </c>
      <c r="E1871" s="33">
        <v>2</v>
      </c>
      <c r="F1871" s="33">
        <v>0.2</v>
      </c>
    </row>
    <row r="1872" spans="1:6" x14ac:dyDescent="0.2">
      <c r="A1872" s="33">
        <v>8</v>
      </c>
      <c r="B1872" s="33" t="s">
        <v>894</v>
      </c>
      <c r="C1872" s="33">
        <v>4518</v>
      </c>
      <c r="D1872" s="33" t="s">
        <v>4048</v>
      </c>
      <c r="E1872" s="33">
        <v>3</v>
      </c>
      <c r="F1872" s="33">
        <v>0.2</v>
      </c>
    </row>
    <row r="1873" spans="1:6" x14ac:dyDescent="0.2">
      <c r="A1873" s="33">
        <v>8</v>
      </c>
      <c r="B1873" s="33" t="s">
        <v>894</v>
      </c>
      <c r="C1873" s="33">
        <v>4554</v>
      </c>
      <c r="D1873" s="33" t="s">
        <v>4049</v>
      </c>
      <c r="E1873" s="33">
        <v>1</v>
      </c>
      <c r="F1873" s="33">
        <v>0.2</v>
      </c>
    </row>
    <row r="1874" spans="1:6" x14ac:dyDescent="0.2">
      <c r="A1874" s="33">
        <v>8</v>
      </c>
      <c r="B1874" s="33" t="s">
        <v>894</v>
      </c>
      <c r="C1874" s="33">
        <v>4603</v>
      </c>
      <c r="D1874" s="33" t="s">
        <v>4050</v>
      </c>
      <c r="E1874" s="33"/>
      <c r="F1874" s="33">
        <v>0.2</v>
      </c>
    </row>
    <row r="1875" spans="1:6" x14ac:dyDescent="0.2">
      <c r="A1875" s="33">
        <v>8</v>
      </c>
      <c r="B1875" s="33" t="s">
        <v>894</v>
      </c>
      <c r="C1875" s="33">
        <v>4633</v>
      </c>
      <c r="D1875" s="33" t="s">
        <v>4051</v>
      </c>
      <c r="E1875" s="33"/>
      <c r="F1875" s="33">
        <v>0.2</v>
      </c>
    </row>
    <row r="1876" spans="1:6" x14ac:dyDescent="0.2">
      <c r="A1876" s="33">
        <v>8</v>
      </c>
      <c r="B1876" s="33" t="s">
        <v>894</v>
      </c>
      <c r="C1876" s="33">
        <v>3607</v>
      </c>
      <c r="D1876" s="33" t="s">
        <v>4052</v>
      </c>
      <c r="E1876" s="33"/>
      <c r="F1876" s="33">
        <v>0.2</v>
      </c>
    </row>
    <row r="1877" spans="1:6" x14ac:dyDescent="0.2">
      <c r="A1877" s="33">
        <v>8</v>
      </c>
      <c r="B1877" s="33" t="s">
        <v>894</v>
      </c>
      <c r="C1877" s="33">
        <v>4646</v>
      </c>
      <c r="D1877" s="33" t="s">
        <v>4053</v>
      </c>
      <c r="E1877" s="33"/>
      <c r="F1877" s="33">
        <v>0.2</v>
      </c>
    </row>
    <row r="1878" spans="1:6" x14ac:dyDescent="0.2">
      <c r="A1878" s="33">
        <v>8</v>
      </c>
      <c r="B1878" s="33" t="s">
        <v>894</v>
      </c>
      <c r="C1878" s="33">
        <v>7811</v>
      </c>
      <c r="D1878" s="33" t="s">
        <v>4054</v>
      </c>
      <c r="E1878" s="33"/>
      <c r="F1878" s="33">
        <v>0.2</v>
      </c>
    </row>
    <row r="1879" spans="1:6" x14ac:dyDescent="0.2">
      <c r="A1879" s="33">
        <v>8</v>
      </c>
      <c r="B1879" s="33" t="s">
        <v>894</v>
      </c>
      <c r="C1879" s="33">
        <v>4737</v>
      </c>
      <c r="D1879" s="33" t="s">
        <v>4055</v>
      </c>
      <c r="E1879" s="33"/>
      <c r="F1879" s="33">
        <v>0.2</v>
      </c>
    </row>
    <row r="1880" spans="1:6" x14ac:dyDescent="0.2">
      <c r="A1880" s="33">
        <v>8</v>
      </c>
      <c r="B1880" s="33" t="s">
        <v>894</v>
      </c>
      <c r="C1880" s="33">
        <v>12032</v>
      </c>
      <c r="D1880" s="33" t="s">
        <v>4056</v>
      </c>
      <c r="E1880" s="33"/>
      <c r="F1880" s="33">
        <v>0.2</v>
      </c>
    </row>
    <row r="1881" spans="1:6" x14ac:dyDescent="0.2">
      <c r="A1881" s="33">
        <v>8</v>
      </c>
      <c r="B1881" s="33" t="s">
        <v>894</v>
      </c>
      <c r="C1881" s="33">
        <v>4750</v>
      </c>
      <c r="D1881" s="33" t="s">
        <v>4057</v>
      </c>
      <c r="E1881" s="33">
        <v>4</v>
      </c>
      <c r="F1881" s="33">
        <v>0.2</v>
      </c>
    </row>
    <row r="1882" spans="1:6" x14ac:dyDescent="0.2">
      <c r="A1882" s="33">
        <v>8</v>
      </c>
      <c r="B1882" s="33" t="s">
        <v>894</v>
      </c>
      <c r="C1882" s="33">
        <v>4751</v>
      </c>
      <c r="D1882" s="33" t="s">
        <v>4058</v>
      </c>
      <c r="E1882" s="33">
        <v>4</v>
      </c>
      <c r="F1882" s="33">
        <v>0.2</v>
      </c>
    </row>
    <row r="1883" spans="1:6" x14ac:dyDescent="0.2">
      <c r="A1883" s="33">
        <v>8</v>
      </c>
      <c r="B1883" s="33" t="s">
        <v>894</v>
      </c>
      <c r="C1883" s="33">
        <v>4758</v>
      </c>
      <c r="D1883" s="33" t="s">
        <v>4059</v>
      </c>
      <c r="E1883" s="33">
        <v>3</v>
      </c>
      <c r="F1883" s="33">
        <v>0.2</v>
      </c>
    </row>
    <row r="1884" spans="1:6" x14ac:dyDescent="0.2">
      <c r="A1884" s="33">
        <v>8</v>
      </c>
      <c r="B1884" s="33" t="s">
        <v>894</v>
      </c>
      <c r="C1884" s="33">
        <v>4791</v>
      </c>
      <c r="D1884" s="33" t="s">
        <v>4060</v>
      </c>
      <c r="E1884" s="33">
        <v>3</v>
      </c>
      <c r="F1884" s="33">
        <v>0.2</v>
      </c>
    </row>
    <row r="1885" spans="1:6" x14ac:dyDescent="0.2">
      <c r="A1885" s="33">
        <v>8</v>
      </c>
      <c r="B1885" s="33" t="s">
        <v>894</v>
      </c>
      <c r="C1885" s="33">
        <v>4800</v>
      </c>
      <c r="D1885" s="33" t="s">
        <v>4061</v>
      </c>
      <c r="E1885" s="33"/>
      <c r="F1885" s="33">
        <v>0.2</v>
      </c>
    </row>
    <row r="1886" spans="1:6" x14ac:dyDescent="0.2">
      <c r="A1886" s="33">
        <v>8</v>
      </c>
      <c r="B1886" s="33" t="s">
        <v>894</v>
      </c>
      <c r="C1886" s="33">
        <v>4817</v>
      </c>
      <c r="D1886" s="33" t="s">
        <v>4062</v>
      </c>
      <c r="E1886" s="33">
        <v>4</v>
      </c>
      <c r="F1886" s="33">
        <v>0.2</v>
      </c>
    </row>
    <row r="1887" spans="1:6" x14ac:dyDescent="0.2">
      <c r="A1887" s="33">
        <v>8</v>
      </c>
      <c r="B1887" s="33" t="s">
        <v>894</v>
      </c>
      <c r="C1887" s="33">
        <v>4872</v>
      </c>
      <c r="D1887" s="33" t="s">
        <v>4063</v>
      </c>
      <c r="E1887" s="33"/>
      <c r="F1887" s="33">
        <v>0.2</v>
      </c>
    </row>
    <row r="1888" spans="1:6" x14ac:dyDescent="0.2">
      <c r="A1888" s="33">
        <v>8</v>
      </c>
      <c r="B1888" s="33" t="s">
        <v>894</v>
      </c>
      <c r="C1888" s="33">
        <v>4930</v>
      </c>
      <c r="D1888" s="33" t="s">
        <v>4064</v>
      </c>
      <c r="E1888" s="33">
        <v>4</v>
      </c>
      <c r="F1888" s="33">
        <v>0.2</v>
      </c>
    </row>
    <row r="1889" spans="1:6" x14ac:dyDescent="0.2">
      <c r="A1889" s="33">
        <v>8</v>
      </c>
      <c r="B1889" s="33" t="s">
        <v>894</v>
      </c>
      <c r="C1889" s="33">
        <v>4936</v>
      </c>
      <c r="D1889" s="33" t="s">
        <v>4065</v>
      </c>
      <c r="E1889" s="33"/>
      <c r="F1889" s="33">
        <v>0.2</v>
      </c>
    </row>
    <row r="1890" spans="1:6" x14ac:dyDescent="0.2">
      <c r="A1890" s="33">
        <v>8</v>
      </c>
      <c r="B1890" s="33" t="s">
        <v>894</v>
      </c>
      <c r="C1890" s="33">
        <v>4943</v>
      </c>
      <c r="D1890" s="33" t="s">
        <v>2672</v>
      </c>
      <c r="E1890" s="33"/>
      <c r="F1890" s="33">
        <v>0.2</v>
      </c>
    </row>
    <row r="1891" spans="1:6" x14ac:dyDescent="0.2">
      <c r="A1891" s="33">
        <v>8</v>
      </c>
      <c r="B1891" s="33" t="s">
        <v>894</v>
      </c>
      <c r="C1891" s="33">
        <v>5179</v>
      </c>
      <c r="D1891" s="33" t="s">
        <v>4066</v>
      </c>
      <c r="E1891" s="33">
        <v>3</v>
      </c>
      <c r="F1891" s="33">
        <v>0.2</v>
      </c>
    </row>
    <row r="1892" spans="1:6" x14ac:dyDescent="0.2">
      <c r="A1892" s="33">
        <v>8</v>
      </c>
      <c r="B1892" s="33" t="s">
        <v>894</v>
      </c>
      <c r="C1892" s="33">
        <v>5203</v>
      </c>
      <c r="D1892" s="33" t="s">
        <v>4067</v>
      </c>
      <c r="E1892" s="33">
        <v>3</v>
      </c>
      <c r="F1892" s="33">
        <v>0.2</v>
      </c>
    </row>
    <row r="1893" spans="1:6" x14ac:dyDescent="0.2">
      <c r="A1893" s="33">
        <v>8</v>
      </c>
      <c r="B1893" s="33" t="s">
        <v>894</v>
      </c>
      <c r="C1893" s="33">
        <v>5204</v>
      </c>
      <c r="D1893" s="33" t="s">
        <v>4068</v>
      </c>
      <c r="E1893" s="33">
        <v>4</v>
      </c>
      <c r="F1893" s="33">
        <v>0.2</v>
      </c>
    </row>
    <row r="1894" spans="1:6" x14ac:dyDescent="0.2">
      <c r="A1894" s="33">
        <v>8</v>
      </c>
      <c r="B1894" s="33" t="s">
        <v>894</v>
      </c>
      <c r="C1894" s="33">
        <v>5212</v>
      </c>
      <c r="D1894" s="33" t="s">
        <v>4069</v>
      </c>
      <c r="E1894" s="33">
        <v>4</v>
      </c>
      <c r="F1894" s="33">
        <v>0.2</v>
      </c>
    </row>
    <row r="1895" spans="1:6" x14ac:dyDescent="0.2">
      <c r="A1895" s="33">
        <v>8</v>
      </c>
      <c r="B1895" s="33" t="s">
        <v>894</v>
      </c>
      <c r="C1895" s="33">
        <v>5217</v>
      </c>
      <c r="D1895" s="33" t="s">
        <v>4070</v>
      </c>
      <c r="E1895" s="33">
        <v>3</v>
      </c>
      <c r="F1895" s="33">
        <v>0.2</v>
      </c>
    </row>
    <row r="1896" spans="1:6" x14ac:dyDescent="0.2">
      <c r="A1896" s="33">
        <v>8</v>
      </c>
      <c r="B1896" s="33" t="s">
        <v>894</v>
      </c>
      <c r="C1896" s="33">
        <v>5218</v>
      </c>
      <c r="D1896" s="33" t="s">
        <v>2026</v>
      </c>
      <c r="E1896" s="33">
        <v>4</v>
      </c>
      <c r="F1896" s="33">
        <v>0.2</v>
      </c>
    </row>
    <row r="1897" spans="1:6" x14ac:dyDescent="0.2">
      <c r="A1897" s="33">
        <v>8</v>
      </c>
      <c r="B1897" s="33" t="s">
        <v>894</v>
      </c>
      <c r="C1897" s="33">
        <v>1291</v>
      </c>
      <c r="D1897" s="33" t="s">
        <v>4071</v>
      </c>
      <c r="E1897" s="33"/>
      <c r="F1897" s="33">
        <v>0.2</v>
      </c>
    </row>
    <row r="1898" spans="1:6" x14ac:dyDescent="0.2">
      <c r="A1898" s="33">
        <v>8</v>
      </c>
      <c r="B1898" s="33" t="s">
        <v>894</v>
      </c>
      <c r="C1898" s="33">
        <v>5244</v>
      </c>
      <c r="D1898" s="33" t="s">
        <v>4072</v>
      </c>
      <c r="E1898" s="33"/>
      <c r="F1898" s="33">
        <v>0.2</v>
      </c>
    </row>
    <row r="1899" spans="1:6" x14ac:dyDescent="0.2">
      <c r="A1899" s="33">
        <v>8</v>
      </c>
      <c r="B1899" s="33" t="s">
        <v>894</v>
      </c>
      <c r="C1899" s="33">
        <v>5257</v>
      </c>
      <c r="D1899" s="33" t="s">
        <v>4073</v>
      </c>
      <c r="E1899" s="33"/>
      <c r="F1899" s="33">
        <v>0.2</v>
      </c>
    </row>
    <row r="1900" spans="1:6" x14ac:dyDescent="0.2">
      <c r="A1900" s="33">
        <v>8</v>
      </c>
      <c r="B1900" s="33" t="s">
        <v>894</v>
      </c>
      <c r="C1900" s="33">
        <v>5264</v>
      </c>
      <c r="D1900" s="33" t="s">
        <v>4074</v>
      </c>
      <c r="E1900" s="33">
        <v>3</v>
      </c>
      <c r="F1900" s="33">
        <v>0.2</v>
      </c>
    </row>
    <row r="1901" spans="1:6" x14ac:dyDescent="0.2">
      <c r="A1901" s="33">
        <v>8</v>
      </c>
      <c r="B1901" s="33" t="s">
        <v>894</v>
      </c>
      <c r="C1901" s="33">
        <v>5268</v>
      </c>
      <c r="D1901" s="33" t="s">
        <v>4075</v>
      </c>
      <c r="E1901" s="33">
        <v>3</v>
      </c>
      <c r="F1901" s="33">
        <v>0.2</v>
      </c>
    </row>
    <row r="1902" spans="1:6" x14ac:dyDescent="0.2">
      <c r="A1902" s="33">
        <v>8</v>
      </c>
      <c r="B1902" s="33" t="s">
        <v>894</v>
      </c>
      <c r="C1902" s="33">
        <v>5338</v>
      </c>
      <c r="D1902" s="33" t="s">
        <v>4076</v>
      </c>
      <c r="E1902" s="33"/>
      <c r="F1902" s="33">
        <v>0.2</v>
      </c>
    </row>
    <row r="1903" spans="1:6" x14ac:dyDescent="0.2">
      <c r="A1903" s="33">
        <v>8</v>
      </c>
      <c r="B1903" s="33" t="s">
        <v>894</v>
      </c>
      <c r="C1903" s="33">
        <v>5451</v>
      </c>
      <c r="D1903" s="33" t="s">
        <v>4077</v>
      </c>
      <c r="E1903" s="33">
        <v>4</v>
      </c>
      <c r="F1903" s="33">
        <v>0.2</v>
      </c>
    </row>
    <row r="1904" spans="1:6" x14ac:dyDescent="0.2">
      <c r="A1904" s="33">
        <v>8</v>
      </c>
      <c r="B1904" s="33" t="s">
        <v>894</v>
      </c>
      <c r="C1904" s="33">
        <v>5486</v>
      </c>
      <c r="D1904" s="33" t="s">
        <v>4078</v>
      </c>
      <c r="E1904" s="33">
        <v>4</v>
      </c>
      <c r="F1904" s="33">
        <v>0.2</v>
      </c>
    </row>
    <row r="1905" spans="1:6" x14ac:dyDescent="0.2">
      <c r="A1905" s="33">
        <v>8</v>
      </c>
      <c r="B1905" s="33" t="s">
        <v>894</v>
      </c>
      <c r="C1905" s="33">
        <v>5495</v>
      </c>
      <c r="D1905" s="33" t="s">
        <v>4079</v>
      </c>
      <c r="E1905" s="33"/>
      <c r="F1905" s="33">
        <v>0.2</v>
      </c>
    </row>
    <row r="1906" spans="1:6" x14ac:dyDescent="0.2">
      <c r="A1906" s="33">
        <v>8</v>
      </c>
      <c r="B1906" s="33" t="s">
        <v>894</v>
      </c>
      <c r="C1906" s="33">
        <v>5502</v>
      </c>
      <c r="D1906" s="33" t="s">
        <v>2031</v>
      </c>
      <c r="E1906" s="33"/>
      <c r="F1906" s="33">
        <v>0.2</v>
      </c>
    </row>
    <row r="1907" spans="1:6" x14ac:dyDescent="0.2">
      <c r="A1907" s="33">
        <v>8</v>
      </c>
      <c r="B1907" s="33" t="s">
        <v>894</v>
      </c>
      <c r="C1907" s="33">
        <v>5510</v>
      </c>
      <c r="D1907" s="33" t="s">
        <v>4080</v>
      </c>
      <c r="E1907" s="33"/>
      <c r="F1907" s="33">
        <v>0.2</v>
      </c>
    </row>
    <row r="1908" spans="1:6" x14ac:dyDescent="0.2">
      <c r="A1908" s="33">
        <v>8</v>
      </c>
      <c r="B1908" s="33" t="s">
        <v>894</v>
      </c>
      <c r="C1908" s="33">
        <v>5512</v>
      </c>
      <c r="D1908" s="33" t="s">
        <v>4081</v>
      </c>
      <c r="E1908" s="33"/>
      <c r="F1908" s="33">
        <v>0.2</v>
      </c>
    </row>
    <row r="1909" spans="1:6" x14ac:dyDescent="0.2">
      <c r="A1909" s="33">
        <v>8</v>
      </c>
      <c r="B1909" s="33" t="s">
        <v>894</v>
      </c>
      <c r="C1909" s="33">
        <v>5516</v>
      </c>
      <c r="D1909" s="33" t="s">
        <v>4082</v>
      </c>
      <c r="E1909" s="33"/>
      <c r="F1909" s="33">
        <v>0.2</v>
      </c>
    </row>
    <row r="1910" spans="1:6" x14ac:dyDescent="0.2">
      <c r="A1910" s="33">
        <v>8</v>
      </c>
      <c r="B1910" s="33" t="s">
        <v>894</v>
      </c>
      <c r="C1910" s="33">
        <v>5571</v>
      </c>
      <c r="D1910" s="33" t="s">
        <v>4083</v>
      </c>
      <c r="E1910" s="33">
        <v>3</v>
      </c>
      <c r="F1910" s="33">
        <v>0.2</v>
      </c>
    </row>
    <row r="1911" spans="1:6" x14ac:dyDescent="0.2">
      <c r="A1911" s="33">
        <v>8</v>
      </c>
      <c r="B1911" s="33" t="s">
        <v>894</v>
      </c>
      <c r="C1911" s="33">
        <v>5575</v>
      </c>
      <c r="D1911" s="33" t="s">
        <v>4084</v>
      </c>
      <c r="E1911" s="33">
        <v>4</v>
      </c>
      <c r="F1911" s="33">
        <v>0.2</v>
      </c>
    </row>
    <row r="1912" spans="1:6" x14ac:dyDescent="0.2">
      <c r="A1912" s="33">
        <v>8</v>
      </c>
      <c r="B1912" s="33" t="s">
        <v>894</v>
      </c>
      <c r="C1912" s="33">
        <v>5580</v>
      </c>
      <c r="D1912" s="33" t="s">
        <v>4085</v>
      </c>
      <c r="E1912" s="33"/>
      <c r="F1912" s="33">
        <v>0.2</v>
      </c>
    </row>
    <row r="1913" spans="1:6" x14ac:dyDescent="0.2">
      <c r="A1913" s="33">
        <v>8</v>
      </c>
      <c r="B1913" s="33" t="s">
        <v>894</v>
      </c>
      <c r="C1913" s="33">
        <v>5601</v>
      </c>
      <c r="D1913" s="33" t="s">
        <v>4086</v>
      </c>
      <c r="E1913" s="33"/>
      <c r="F1913" s="33">
        <v>0.2</v>
      </c>
    </row>
    <row r="1914" spans="1:6" x14ac:dyDescent="0.2">
      <c r="A1914" s="33">
        <v>8</v>
      </c>
      <c r="B1914" s="33" t="s">
        <v>894</v>
      </c>
      <c r="C1914" s="33">
        <v>5682</v>
      </c>
      <c r="D1914" s="33" t="s">
        <v>4087</v>
      </c>
      <c r="E1914" s="33">
        <v>4</v>
      </c>
      <c r="F1914" s="33">
        <v>0.2</v>
      </c>
    </row>
    <row r="1915" spans="1:6" x14ac:dyDescent="0.2">
      <c r="A1915" s="33">
        <v>8</v>
      </c>
      <c r="B1915" s="33" t="s">
        <v>894</v>
      </c>
      <c r="C1915" s="33">
        <v>5696</v>
      </c>
      <c r="D1915" s="33" t="s">
        <v>2033</v>
      </c>
      <c r="E1915" s="33">
        <v>3</v>
      </c>
      <c r="F1915" s="33">
        <v>0.2</v>
      </c>
    </row>
    <row r="1916" spans="1:6" x14ac:dyDescent="0.2">
      <c r="A1916" s="33">
        <v>8</v>
      </c>
      <c r="B1916" s="33" t="s">
        <v>894</v>
      </c>
      <c r="C1916" s="33">
        <v>5701</v>
      </c>
      <c r="D1916" s="33" t="s">
        <v>4088</v>
      </c>
      <c r="E1916" s="33"/>
      <c r="F1916" s="33">
        <v>0.2</v>
      </c>
    </row>
    <row r="1917" spans="1:6" x14ac:dyDescent="0.2">
      <c r="A1917" s="33">
        <v>8</v>
      </c>
      <c r="B1917" s="33" t="s">
        <v>894</v>
      </c>
      <c r="C1917" s="33">
        <v>5774</v>
      </c>
      <c r="D1917" s="33" t="s">
        <v>4089</v>
      </c>
      <c r="E1917" s="33"/>
      <c r="F1917" s="33">
        <v>0.2</v>
      </c>
    </row>
    <row r="1918" spans="1:6" x14ac:dyDescent="0.2">
      <c r="A1918" s="33">
        <v>8</v>
      </c>
      <c r="B1918" s="33" t="s">
        <v>894</v>
      </c>
      <c r="C1918" s="33">
        <v>5775</v>
      </c>
      <c r="D1918" s="33" t="s">
        <v>4090</v>
      </c>
      <c r="E1918" s="33"/>
      <c r="F1918" s="33">
        <v>0.2</v>
      </c>
    </row>
    <row r="1919" spans="1:6" x14ac:dyDescent="0.2">
      <c r="A1919" s="33">
        <v>8</v>
      </c>
      <c r="B1919" s="33" t="s">
        <v>894</v>
      </c>
      <c r="C1919" s="33">
        <v>8314</v>
      </c>
      <c r="D1919" s="33" t="s">
        <v>4091</v>
      </c>
      <c r="E1919" s="33"/>
      <c r="F1919" s="33">
        <v>0.2</v>
      </c>
    </row>
    <row r="1920" spans="1:6" x14ac:dyDescent="0.2">
      <c r="A1920" s="33">
        <v>8</v>
      </c>
      <c r="B1920" s="33" t="s">
        <v>894</v>
      </c>
      <c r="C1920" s="33">
        <v>5777</v>
      </c>
      <c r="D1920" s="33" t="s">
        <v>4092</v>
      </c>
      <c r="E1920" s="33"/>
      <c r="F1920" s="33">
        <v>0.2</v>
      </c>
    </row>
    <row r="1921" spans="1:6" x14ac:dyDescent="0.2">
      <c r="A1921" s="33">
        <v>8</v>
      </c>
      <c r="B1921" s="33" t="s">
        <v>894</v>
      </c>
      <c r="C1921" s="33">
        <v>5779</v>
      </c>
      <c r="D1921" s="33" t="s">
        <v>4093</v>
      </c>
      <c r="E1921" s="33"/>
      <c r="F1921" s="33">
        <v>0.2</v>
      </c>
    </row>
    <row r="1922" spans="1:6" x14ac:dyDescent="0.2">
      <c r="A1922" s="33">
        <v>8</v>
      </c>
      <c r="B1922" s="33" t="s">
        <v>894</v>
      </c>
      <c r="C1922" s="33">
        <v>5815</v>
      </c>
      <c r="D1922" s="33" t="s">
        <v>4094</v>
      </c>
      <c r="E1922" s="33">
        <v>4</v>
      </c>
      <c r="F1922" s="33">
        <v>0.2</v>
      </c>
    </row>
    <row r="1923" spans="1:6" x14ac:dyDescent="0.2">
      <c r="A1923" s="33">
        <v>8</v>
      </c>
      <c r="B1923" s="33" t="s">
        <v>894</v>
      </c>
      <c r="C1923" s="33">
        <v>5893</v>
      </c>
      <c r="D1923" s="33" t="s">
        <v>4095</v>
      </c>
      <c r="E1923" s="33"/>
      <c r="F1923" s="33">
        <v>0.2</v>
      </c>
    </row>
    <row r="1924" spans="1:6" x14ac:dyDescent="0.2">
      <c r="A1924" s="33">
        <v>8</v>
      </c>
      <c r="B1924" s="33" t="s">
        <v>894</v>
      </c>
      <c r="C1924" s="33">
        <v>5911</v>
      </c>
      <c r="D1924" s="33" t="s">
        <v>4096</v>
      </c>
      <c r="E1924" s="33"/>
      <c r="F1924" s="33">
        <v>0.2</v>
      </c>
    </row>
    <row r="1925" spans="1:6" x14ac:dyDescent="0.2">
      <c r="A1925" s="33">
        <v>8</v>
      </c>
      <c r="B1925" s="33" t="s">
        <v>894</v>
      </c>
      <c r="C1925" s="33">
        <v>12130</v>
      </c>
      <c r="D1925" s="33" t="s">
        <v>4097</v>
      </c>
      <c r="E1925" s="33"/>
      <c r="F1925" s="33">
        <v>0.2</v>
      </c>
    </row>
    <row r="1926" spans="1:6" x14ac:dyDescent="0.2">
      <c r="A1926" s="33">
        <v>8</v>
      </c>
      <c r="B1926" s="33" t="s">
        <v>894</v>
      </c>
      <c r="C1926" s="33">
        <v>6188</v>
      </c>
      <c r="D1926" s="33" t="s">
        <v>4098</v>
      </c>
      <c r="E1926" s="33">
        <v>3</v>
      </c>
      <c r="F1926" s="33">
        <v>0.2</v>
      </c>
    </row>
    <row r="1927" spans="1:6" x14ac:dyDescent="0.2">
      <c r="A1927" s="33">
        <v>8</v>
      </c>
      <c r="B1927" s="33" t="s">
        <v>894</v>
      </c>
      <c r="C1927" s="33">
        <v>6191</v>
      </c>
      <c r="D1927" s="33" t="s">
        <v>4099</v>
      </c>
      <c r="E1927" s="33">
        <v>3</v>
      </c>
      <c r="F1927" s="33">
        <v>0.2</v>
      </c>
    </row>
    <row r="1928" spans="1:6" x14ac:dyDescent="0.2">
      <c r="A1928" s="33">
        <v>8</v>
      </c>
      <c r="B1928" s="33" t="s">
        <v>894</v>
      </c>
      <c r="C1928" s="33">
        <v>6194</v>
      </c>
      <c r="D1928" s="33" t="s">
        <v>4100</v>
      </c>
      <c r="E1928" s="33">
        <v>3</v>
      </c>
      <c r="F1928" s="33">
        <v>0.2</v>
      </c>
    </row>
    <row r="1929" spans="1:6" x14ac:dyDescent="0.2">
      <c r="A1929" s="33">
        <v>8</v>
      </c>
      <c r="B1929" s="33" t="s">
        <v>894</v>
      </c>
      <c r="C1929" s="33">
        <v>6219</v>
      </c>
      <c r="D1929" s="33" t="s">
        <v>4101</v>
      </c>
      <c r="E1929" s="33">
        <v>2</v>
      </c>
      <c r="F1929" s="33">
        <v>0.2</v>
      </c>
    </row>
    <row r="1930" spans="1:6" x14ac:dyDescent="0.2">
      <c r="A1930" s="33">
        <v>8</v>
      </c>
      <c r="B1930" s="33" t="s">
        <v>894</v>
      </c>
      <c r="C1930" s="33">
        <v>22252</v>
      </c>
      <c r="D1930" s="33" t="s">
        <v>4102</v>
      </c>
      <c r="E1930" s="33"/>
      <c r="F1930" s="33">
        <v>0.2</v>
      </c>
    </row>
    <row r="1931" spans="1:6" x14ac:dyDescent="0.2">
      <c r="A1931" s="33">
        <v>8</v>
      </c>
      <c r="B1931" s="33" t="s">
        <v>894</v>
      </c>
      <c r="C1931" s="33">
        <v>6239</v>
      </c>
      <c r="D1931" s="33" t="s">
        <v>4103</v>
      </c>
      <c r="E1931" s="33"/>
      <c r="F1931" s="33">
        <v>0.2</v>
      </c>
    </row>
    <row r="1932" spans="1:6" x14ac:dyDescent="0.2">
      <c r="A1932" s="33">
        <v>8</v>
      </c>
      <c r="B1932" s="33" t="s">
        <v>894</v>
      </c>
      <c r="C1932" s="33">
        <v>6460</v>
      </c>
      <c r="D1932" s="33" t="s">
        <v>4104</v>
      </c>
      <c r="E1932" s="33"/>
      <c r="F1932" s="33">
        <v>0.2</v>
      </c>
    </row>
    <row r="1933" spans="1:6" x14ac:dyDescent="0.2">
      <c r="A1933" s="33">
        <v>8</v>
      </c>
      <c r="B1933" s="33" t="s">
        <v>894</v>
      </c>
      <c r="C1933" s="33">
        <v>6572</v>
      </c>
      <c r="D1933" s="33" t="s">
        <v>4105</v>
      </c>
      <c r="E1933" s="33"/>
      <c r="F1933" s="33">
        <v>0.2</v>
      </c>
    </row>
    <row r="1934" spans="1:6" x14ac:dyDescent="0.2">
      <c r="A1934" s="33">
        <v>8</v>
      </c>
      <c r="B1934" s="33" t="s">
        <v>894</v>
      </c>
      <c r="C1934" s="33">
        <v>6580</v>
      </c>
      <c r="D1934" s="33" t="s">
        <v>4106</v>
      </c>
      <c r="E1934" s="33">
        <v>4</v>
      </c>
      <c r="F1934" s="33">
        <v>0.2</v>
      </c>
    </row>
    <row r="1935" spans="1:6" x14ac:dyDescent="0.2">
      <c r="A1935" s="33">
        <v>8</v>
      </c>
      <c r="B1935" s="33" t="s">
        <v>894</v>
      </c>
      <c r="C1935" s="33">
        <v>6595</v>
      </c>
      <c r="D1935" s="33" t="s">
        <v>4107</v>
      </c>
      <c r="E1935" s="33">
        <v>3</v>
      </c>
      <c r="F1935" s="33">
        <v>0.2</v>
      </c>
    </row>
    <row r="1936" spans="1:6" x14ac:dyDescent="0.2">
      <c r="A1936" s="33">
        <v>8</v>
      </c>
      <c r="B1936" s="33" t="s">
        <v>894</v>
      </c>
      <c r="C1936" s="33">
        <v>8023</v>
      </c>
      <c r="D1936" s="33" t="s">
        <v>4108</v>
      </c>
      <c r="E1936" s="33">
        <v>4</v>
      </c>
      <c r="F1936" s="33">
        <v>0.2</v>
      </c>
    </row>
    <row r="1937" spans="1:6" x14ac:dyDescent="0.2">
      <c r="A1937" s="33">
        <v>8</v>
      </c>
      <c r="B1937" s="33" t="s">
        <v>894</v>
      </c>
      <c r="C1937" s="33">
        <v>6658</v>
      </c>
      <c r="D1937" s="33" t="s">
        <v>4109</v>
      </c>
      <c r="E1937" s="33">
        <v>2</v>
      </c>
      <c r="F1937" s="33">
        <v>0.2</v>
      </c>
    </row>
    <row r="1938" spans="1:6" x14ac:dyDescent="0.2">
      <c r="A1938" s="33">
        <v>8</v>
      </c>
      <c r="B1938" s="33" t="s">
        <v>894</v>
      </c>
      <c r="C1938" s="33">
        <v>6659</v>
      </c>
      <c r="D1938" s="33" t="s">
        <v>4110</v>
      </c>
      <c r="E1938" s="33"/>
      <c r="F1938" s="33">
        <v>0.2</v>
      </c>
    </row>
    <row r="1939" spans="1:6" x14ac:dyDescent="0.2">
      <c r="A1939" s="33">
        <v>8</v>
      </c>
      <c r="B1939" s="33" t="s">
        <v>894</v>
      </c>
      <c r="C1939" s="33">
        <v>6665</v>
      </c>
      <c r="D1939" s="33" t="s">
        <v>4111</v>
      </c>
      <c r="E1939" s="33">
        <v>4</v>
      </c>
      <c r="F1939" s="33">
        <v>0.2</v>
      </c>
    </row>
    <row r="1940" spans="1:6" x14ac:dyDescent="0.2">
      <c r="A1940" s="33">
        <v>8</v>
      </c>
      <c r="B1940" s="33" t="s">
        <v>894</v>
      </c>
      <c r="C1940" s="33">
        <v>22527</v>
      </c>
      <c r="D1940" s="33" t="s">
        <v>4112</v>
      </c>
      <c r="E1940" s="33"/>
      <c r="F1940" s="33">
        <v>0.2</v>
      </c>
    </row>
    <row r="1941" spans="1:6" x14ac:dyDescent="0.2">
      <c r="A1941" s="33">
        <v>8</v>
      </c>
      <c r="B1941" s="33" t="s">
        <v>894</v>
      </c>
      <c r="C1941" s="33">
        <v>6698</v>
      </c>
      <c r="D1941" s="33" t="s">
        <v>4113</v>
      </c>
      <c r="E1941" s="33"/>
      <c r="F1941" s="33">
        <v>0.2</v>
      </c>
    </row>
    <row r="1942" spans="1:6" x14ac:dyDescent="0.2">
      <c r="A1942" s="33">
        <v>8</v>
      </c>
      <c r="B1942" s="33" t="s">
        <v>894</v>
      </c>
      <c r="C1942" s="33">
        <v>6703</v>
      </c>
      <c r="D1942" s="33" t="s">
        <v>4114</v>
      </c>
      <c r="E1942" s="33">
        <v>4</v>
      </c>
      <c r="F1942" s="33">
        <v>0.2</v>
      </c>
    </row>
    <row r="1943" spans="1:6" x14ac:dyDescent="0.2">
      <c r="A1943" s="33">
        <v>8</v>
      </c>
      <c r="B1943" s="33" t="s">
        <v>894</v>
      </c>
      <c r="C1943" s="33">
        <v>6766</v>
      </c>
      <c r="D1943" s="33" t="s">
        <v>4115</v>
      </c>
      <c r="E1943" s="33"/>
      <c r="F1943" s="33">
        <v>0.2</v>
      </c>
    </row>
    <row r="1944" spans="1:6" x14ac:dyDescent="0.2">
      <c r="A1944" s="33">
        <v>8</v>
      </c>
      <c r="B1944" s="33" t="s">
        <v>894</v>
      </c>
      <c r="C1944" s="33">
        <v>6788</v>
      </c>
      <c r="D1944" s="33" t="s">
        <v>4116</v>
      </c>
      <c r="E1944" s="33"/>
      <c r="F1944" s="33">
        <v>0.2</v>
      </c>
    </row>
    <row r="1945" spans="1:6" x14ac:dyDescent="0.2">
      <c r="A1945" s="33">
        <v>8</v>
      </c>
      <c r="B1945" s="33" t="s">
        <v>894</v>
      </c>
      <c r="C1945" s="33">
        <v>6789</v>
      </c>
      <c r="D1945" s="33" t="s">
        <v>4117</v>
      </c>
      <c r="E1945" s="33"/>
      <c r="F1945" s="33">
        <v>0.2</v>
      </c>
    </row>
    <row r="1946" spans="1:6" x14ac:dyDescent="0.2">
      <c r="A1946" s="33">
        <v>8</v>
      </c>
      <c r="B1946" s="33" t="s">
        <v>894</v>
      </c>
      <c r="C1946" s="33">
        <v>4393</v>
      </c>
      <c r="D1946" s="33" t="s">
        <v>4118</v>
      </c>
      <c r="E1946" s="33"/>
      <c r="F1946" s="33">
        <v>0.2</v>
      </c>
    </row>
    <row r="1947" spans="1:6" x14ac:dyDescent="0.2">
      <c r="A1947" s="33">
        <v>8</v>
      </c>
      <c r="B1947" s="33" t="s">
        <v>894</v>
      </c>
      <c r="C1947" s="33">
        <v>6872</v>
      </c>
      <c r="D1947" s="33" t="s">
        <v>4119</v>
      </c>
      <c r="E1947" s="33"/>
      <c r="F1947" s="33">
        <v>0.2</v>
      </c>
    </row>
    <row r="1948" spans="1:6" x14ac:dyDescent="0.2">
      <c r="A1948" s="33">
        <v>8</v>
      </c>
      <c r="B1948" s="33" t="s">
        <v>894</v>
      </c>
      <c r="C1948" s="33">
        <v>6893</v>
      </c>
      <c r="D1948" s="33" t="s">
        <v>4120</v>
      </c>
      <c r="E1948" s="33"/>
      <c r="F1948" s="33">
        <v>0.2</v>
      </c>
    </row>
    <row r="1949" spans="1:6" x14ac:dyDescent="0.2">
      <c r="A1949" s="33">
        <v>8</v>
      </c>
      <c r="B1949" s="33" t="s">
        <v>894</v>
      </c>
      <c r="C1949" s="33">
        <v>7049</v>
      </c>
      <c r="D1949" s="33" t="s">
        <v>4121</v>
      </c>
      <c r="E1949" s="33"/>
      <c r="F1949" s="33">
        <v>0.2</v>
      </c>
    </row>
    <row r="1950" spans="1:6" x14ac:dyDescent="0.2">
      <c r="A1950" s="33">
        <v>8</v>
      </c>
      <c r="B1950" s="33" t="s">
        <v>894</v>
      </c>
      <c r="C1950" s="33">
        <v>7078</v>
      </c>
      <c r="D1950" s="33" t="s">
        <v>4122</v>
      </c>
      <c r="E1950" s="33"/>
      <c r="F1950" s="33">
        <v>0.2</v>
      </c>
    </row>
    <row r="1951" spans="1:6" x14ac:dyDescent="0.2">
      <c r="A1951" s="33">
        <v>8</v>
      </c>
      <c r="B1951" s="33" t="s">
        <v>894</v>
      </c>
      <c r="C1951" s="33">
        <v>7083</v>
      </c>
      <c r="D1951" s="33" t="s">
        <v>4123</v>
      </c>
      <c r="E1951" s="33">
        <v>4</v>
      </c>
      <c r="F1951" s="33">
        <v>0.2</v>
      </c>
    </row>
    <row r="1952" spans="1:6" x14ac:dyDescent="0.2">
      <c r="A1952" s="33">
        <v>8</v>
      </c>
      <c r="B1952" s="33" t="s">
        <v>894</v>
      </c>
      <c r="C1952" s="33">
        <v>7454</v>
      </c>
      <c r="D1952" s="33" t="s">
        <v>2923</v>
      </c>
      <c r="E1952" s="33">
        <v>4</v>
      </c>
      <c r="F1952" s="33">
        <v>0.2</v>
      </c>
    </row>
    <row r="1953" spans="1:6" x14ac:dyDescent="0.2">
      <c r="A1953" s="33">
        <v>8</v>
      </c>
      <c r="B1953" s="33" t="s">
        <v>894</v>
      </c>
      <c r="C1953" s="33">
        <v>7264</v>
      </c>
      <c r="D1953" s="33" t="s">
        <v>2051</v>
      </c>
      <c r="E1953" s="33"/>
      <c r="F1953" s="33">
        <v>0.2</v>
      </c>
    </row>
    <row r="1954" spans="1:6" x14ac:dyDescent="0.2">
      <c r="A1954" s="33">
        <v>8</v>
      </c>
      <c r="B1954" s="33" t="s">
        <v>894</v>
      </c>
      <c r="C1954" s="33">
        <v>8376</v>
      </c>
      <c r="D1954" s="33" t="s">
        <v>4124</v>
      </c>
      <c r="E1954" s="33"/>
      <c r="F1954" s="33">
        <v>0.2</v>
      </c>
    </row>
    <row r="1955" spans="1:6" x14ac:dyDescent="0.2">
      <c r="A1955" s="33">
        <v>8</v>
      </c>
      <c r="B1955" s="33" t="s">
        <v>894</v>
      </c>
      <c r="C1955" s="33">
        <v>7305</v>
      </c>
      <c r="D1955" s="33" t="s">
        <v>4125</v>
      </c>
      <c r="E1955" s="33">
        <v>4</v>
      </c>
      <c r="F1955" s="33">
        <v>0.2</v>
      </c>
    </row>
    <row r="1956" spans="1:6" x14ac:dyDescent="0.2">
      <c r="A1956" s="33">
        <v>8</v>
      </c>
      <c r="B1956" s="33" t="s">
        <v>436</v>
      </c>
      <c r="C1956" s="33">
        <v>31152</v>
      </c>
      <c r="D1956" s="33" t="s">
        <v>4126</v>
      </c>
      <c r="E1956" s="33">
        <v>4</v>
      </c>
      <c r="F1956" s="33">
        <v>0.2</v>
      </c>
    </row>
    <row r="1957" spans="1:6" x14ac:dyDescent="0.2">
      <c r="A1957" s="33">
        <v>8</v>
      </c>
      <c r="B1957" s="33" t="s">
        <v>436</v>
      </c>
      <c r="C1957" s="33">
        <v>31900</v>
      </c>
      <c r="D1957" s="33" t="s">
        <v>4127</v>
      </c>
      <c r="E1957" s="33">
        <v>4</v>
      </c>
      <c r="F1957" s="33">
        <v>0.2</v>
      </c>
    </row>
    <row r="1958" spans="1:6" x14ac:dyDescent="0.2">
      <c r="A1958" s="33">
        <v>8</v>
      </c>
      <c r="B1958" s="33" t="s">
        <v>436</v>
      </c>
      <c r="C1958" s="33">
        <v>31902</v>
      </c>
      <c r="D1958" s="33" t="s">
        <v>4128</v>
      </c>
      <c r="E1958" s="33">
        <v>4</v>
      </c>
      <c r="F1958" s="33">
        <v>0.2</v>
      </c>
    </row>
    <row r="1959" spans="1:6" x14ac:dyDescent="0.2">
      <c r="A1959" s="33">
        <v>8</v>
      </c>
      <c r="B1959" s="33" t="s">
        <v>436</v>
      </c>
      <c r="C1959" s="33">
        <v>32921</v>
      </c>
      <c r="D1959" s="33" t="s">
        <v>4129</v>
      </c>
      <c r="E1959" s="33">
        <v>4</v>
      </c>
      <c r="F1959" s="33">
        <v>0.2</v>
      </c>
    </row>
    <row r="1960" spans="1:6" x14ac:dyDescent="0.2">
      <c r="A1960" s="33">
        <v>8</v>
      </c>
      <c r="B1960" s="33" t="s">
        <v>436</v>
      </c>
      <c r="C1960" s="33">
        <v>31906</v>
      </c>
      <c r="D1960" s="33" t="s">
        <v>4130</v>
      </c>
      <c r="E1960" s="33">
        <v>1</v>
      </c>
      <c r="F1960" s="33">
        <v>0.2</v>
      </c>
    </row>
    <row r="1961" spans="1:6" x14ac:dyDescent="0.2">
      <c r="A1961" s="33">
        <v>8</v>
      </c>
      <c r="B1961" s="33" t="s">
        <v>436</v>
      </c>
      <c r="C1961" s="33">
        <v>31281</v>
      </c>
      <c r="D1961" s="33" t="s">
        <v>4131</v>
      </c>
      <c r="E1961" s="33">
        <v>2</v>
      </c>
      <c r="F1961" s="33">
        <v>0.2</v>
      </c>
    </row>
    <row r="1962" spans="1:6" x14ac:dyDescent="0.2">
      <c r="A1962" s="33">
        <v>8</v>
      </c>
      <c r="B1962" s="33" t="s">
        <v>436</v>
      </c>
      <c r="C1962" s="33">
        <v>32819</v>
      </c>
      <c r="D1962" s="33" t="s">
        <v>4132</v>
      </c>
      <c r="E1962" s="33"/>
      <c r="F1962" s="33">
        <v>0.2</v>
      </c>
    </row>
    <row r="1963" spans="1:6" x14ac:dyDescent="0.2">
      <c r="A1963" s="33">
        <v>8</v>
      </c>
      <c r="B1963" s="33" t="s">
        <v>436</v>
      </c>
      <c r="C1963" s="33">
        <v>31283</v>
      </c>
      <c r="D1963" s="33" t="s">
        <v>4133</v>
      </c>
      <c r="E1963" s="33">
        <v>4</v>
      </c>
      <c r="F1963" s="33">
        <v>0.2</v>
      </c>
    </row>
    <row r="1964" spans="1:6" x14ac:dyDescent="0.2">
      <c r="A1964" s="33">
        <v>8</v>
      </c>
      <c r="B1964" s="33" t="s">
        <v>436</v>
      </c>
      <c r="C1964" s="33">
        <v>30907</v>
      </c>
      <c r="D1964" s="33" t="s">
        <v>4134</v>
      </c>
      <c r="E1964" s="33">
        <v>1</v>
      </c>
      <c r="F1964" s="33">
        <v>1</v>
      </c>
    </row>
    <row r="1965" spans="1:6" x14ac:dyDescent="0.2">
      <c r="A1965" s="33">
        <v>8</v>
      </c>
      <c r="B1965" s="33" t="s">
        <v>436</v>
      </c>
      <c r="C1965" s="33">
        <v>31915</v>
      </c>
      <c r="D1965" s="33" t="s">
        <v>4135</v>
      </c>
      <c r="E1965" s="33"/>
      <c r="F1965" s="33">
        <v>0.2</v>
      </c>
    </row>
    <row r="1966" spans="1:6" x14ac:dyDescent="0.2">
      <c r="A1966" s="33">
        <v>8</v>
      </c>
      <c r="B1966" s="33" t="s">
        <v>436</v>
      </c>
      <c r="C1966" s="33">
        <v>30985</v>
      </c>
      <c r="D1966" s="33" t="s">
        <v>4136</v>
      </c>
      <c r="E1966" s="33"/>
      <c r="F1966" s="33">
        <v>0.2</v>
      </c>
    </row>
    <row r="1967" spans="1:6" x14ac:dyDescent="0.2">
      <c r="A1967" s="33">
        <v>8</v>
      </c>
      <c r="B1967" s="33" t="s">
        <v>436</v>
      </c>
      <c r="C1967" s="33">
        <v>32814</v>
      </c>
      <c r="D1967" s="33" t="s">
        <v>4137</v>
      </c>
      <c r="E1967" s="33"/>
      <c r="F1967" s="33">
        <v>0.2</v>
      </c>
    </row>
    <row r="1968" spans="1:6" x14ac:dyDescent="0.2">
      <c r="A1968" s="33">
        <v>8</v>
      </c>
      <c r="B1968" s="33" t="s">
        <v>436</v>
      </c>
      <c r="C1968" s="33">
        <v>31920</v>
      </c>
      <c r="D1968" s="33" t="s">
        <v>4138</v>
      </c>
      <c r="E1968" s="33">
        <v>4</v>
      </c>
      <c r="F1968" s="33">
        <v>0.2</v>
      </c>
    </row>
    <row r="1969" spans="1:6" x14ac:dyDescent="0.2">
      <c r="A1969" s="33">
        <v>8</v>
      </c>
      <c r="B1969" s="33" t="s">
        <v>436</v>
      </c>
      <c r="C1969" s="33">
        <v>32820</v>
      </c>
      <c r="D1969" s="33" t="s">
        <v>4139</v>
      </c>
      <c r="E1969" s="33">
        <v>1</v>
      </c>
      <c r="F1969" s="33">
        <v>1</v>
      </c>
    </row>
    <row r="1970" spans="1:6" x14ac:dyDescent="0.2">
      <c r="A1970" s="33">
        <v>8</v>
      </c>
      <c r="B1970" s="33" t="s">
        <v>436</v>
      </c>
      <c r="C1970" s="33">
        <v>32949</v>
      </c>
      <c r="D1970" s="33" t="s">
        <v>4140</v>
      </c>
      <c r="E1970" s="33">
        <v>3</v>
      </c>
      <c r="F1970" s="33">
        <v>0.2</v>
      </c>
    </row>
    <row r="1971" spans="1:6" x14ac:dyDescent="0.2">
      <c r="A1971" s="33">
        <v>8</v>
      </c>
      <c r="B1971" s="33" t="s">
        <v>436</v>
      </c>
      <c r="C1971" s="33">
        <v>29379</v>
      </c>
      <c r="D1971" s="33" t="s">
        <v>4141</v>
      </c>
      <c r="E1971" s="33"/>
      <c r="F1971" s="33">
        <v>0.2</v>
      </c>
    </row>
    <row r="1972" spans="1:6" x14ac:dyDescent="0.2">
      <c r="A1972" s="33">
        <v>8</v>
      </c>
      <c r="B1972" s="33" t="s">
        <v>436</v>
      </c>
      <c r="C1972" s="33">
        <v>30990</v>
      </c>
      <c r="D1972" s="33" t="s">
        <v>4142</v>
      </c>
      <c r="E1972" s="33">
        <v>4</v>
      </c>
      <c r="F1972" s="33">
        <v>0.2</v>
      </c>
    </row>
    <row r="1973" spans="1:6" x14ac:dyDescent="0.2">
      <c r="A1973" s="33">
        <v>8</v>
      </c>
      <c r="B1973" s="33" t="s">
        <v>436</v>
      </c>
      <c r="C1973" s="33">
        <v>29390</v>
      </c>
      <c r="D1973" s="33" t="s">
        <v>4143</v>
      </c>
      <c r="E1973" s="33"/>
      <c r="F1973" s="33">
        <v>0.2</v>
      </c>
    </row>
    <row r="1974" spans="1:6" x14ac:dyDescent="0.2">
      <c r="A1974" s="33">
        <v>8</v>
      </c>
      <c r="B1974" s="33" t="s">
        <v>436</v>
      </c>
      <c r="C1974" s="33">
        <v>31276</v>
      </c>
      <c r="D1974" s="33" t="s">
        <v>4144</v>
      </c>
      <c r="E1974" s="33">
        <v>4</v>
      </c>
      <c r="F1974" s="33">
        <v>0.2</v>
      </c>
    </row>
    <row r="1975" spans="1:6" x14ac:dyDescent="0.2">
      <c r="A1975" s="33">
        <v>8</v>
      </c>
      <c r="B1975" s="33" t="s">
        <v>436</v>
      </c>
      <c r="C1975" s="33">
        <v>31278</v>
      </c>
      <c r="D1975" s="33" t="s">
        <v>4145</v>
      </c>
      <c r="E1975" s="33">
        <v>3</v>
      </c>
      <c r="F1975" s="33">
        <v>0.2</v>
      </c>
    </row>
    <row r="1976" spans="1:6" x14ac:dyDescent="0.2">
      <c r="A1976" s="33">
        <v>8</v>
      </c>
      <c r="B1976" s="33" t="s">
        <v>465</v>
      </c>
      <c r="C1976" s="33">
        <v>1826</v>
      </c>
      <c r="D1976" s="33" t="s">
        <v>2100</v>
      </c>
      <c r="E1976" s="33">
        <v>3</v>
      </c>
      <c r="F1976" s="33">
        <v>0.2</v>
      </c>
    </row>
    <row r="1977" spans="1:6" x14ac:dyDescent="0.2">
      <c r="A1977" s="33">
        <v>8</v>
      </c>
      <c r="B1977" s="33" t="s">
        <v>465</v>
      </c>
      <c r="C1977" s="33">
        <v>61</v>
      </c>
      <c r="D1977" s="33" t="s">
        <v>4146</v>
      </c>
      <c r="E1977" s="33">
        <v>4</v>
      </c>
      <c r="F1977" s="33">
        <v>0.2</v>
      </c>
    </row>
    <row r="1978" spans="1:6" x14ac:dyDescent="0.2">
      <c r="A1978" s="33">
        <v>8</v>
      </c>
      <c r="B1978" s="33" t="s">
        <v>465</v>
      </c>
      <c r="C1978" s="33">
        <v>72</v>
      </c>
      <c r="D1978" s="33" t="s">
        <v>2101</v>
      </c>
      <c r="E1978" s="33"/>
      <c r="F1978" s="33">
        <v>0.2</v>
      </c>
    </row>
    <row r="1979" spans="1:6" x14ac:dyDescent="0.2">
      <c r="A1979" s="33">
        <v>8</v>
      </c>
      <c r="B1979" s="33" t="s">
        <v>465</v>
      </c>
      <c r="C1979" s="33">
        <v>1856</v>
      </c>
      <c r="D1979" s="33" t="s">
        <v>4147</v>
      </c>
      <c r="E1979" s="33">
        <v>3</v>
      </c>
      <c r="F1979" s="33">
        <v>0.2</v>
      </c>
    </row>
    <row r="1980" spans="1:6" x14ac:dyDescent="0.2">
      <c r="A1980" s="33">
        <v>8</v>
      </c>
      <c r="B1980" s="33" t="s">
        <v>465</v>
      </c>
      <c r="C1980" s="33">
        <v>58</v>
      </c>
      <c r="D1980" s="33" t="s">
        <v>4148</v>
      </c>
      <c r="E1980" s="33">
        <v>2</v>
      </c>
      <c r="F1980" s="33">
        <v>0.2</v>
      </c>
    </row>
    <row r="1981" spans="1:6" x14ac:dyDescent="0.2">
      <c r="A1981" s="33">
        <v>8</v>
      </c>
      <c r="B1981" s="33" t="s">
        <v>465</v>
      </c>
      <c r="C1981" s="33">
        <v>1836</v>
      </c>
      <c r="D1981" s="33" t="s">
        <v>4149</v>
      </c>
      <c r="E1981" s="33">
        <v>2</v>
      </c>
      <c r="F1981" s="33">
        <v>0.2</v>
      </c>
    </row>
    <row r="1982" spans="1:6" x14ac:dyDescent="0.2">
      <c r="A1982" s="33">
        <v>8</v>
      </c>
      <c r="B1982" s="33" t="s">
        <v>465</v>
      </c>
      <c r="C1982" s="33">
        <v>1862</v>
      </c>
      <c r="D1982" s="33" t="s">
        <v>4150</v>
      </c>
      <c r="E1982" s="33">
        <v>2</v>
      </c>
      <c r="F1982" s="33">
        <v>0.2</v>
      </c>
    </row>
    <row r="1983" spans="1:6" x14ac:dyDescent="0.2">
      <c r="A1983" s="33">
        <v>8</v>
      </c>
      <c r="B1983" s="33" t="s">
        <v>465</v>
      </c>
      <c r="C1983" s="33">
        <v>73</v>
      </c>
      <c r="D1983" s="33" t="s">
        <v>4151</v>
      </c>
      <c r="E1983" s="33">
        <v>3</v>
      </c>
      <c r="F1983" s="33">
        <v>0.2</v>
      </c>
    </row>
    <row r="1984" spans="1:6" x14ac:dyDescent="0.2">
      <c r="A1984" s="33">
        <v>8</v>
      </c>
      <c r="B1984" s="33" t="s">
        <v>465</v>
      </c>
      <c r="C1984" s="33">
        <v>1877</v>
      </c>
      <c r="D1984" s="33" t="s">
        <v>4152</v>
      </c>
      <c r="E1984" s="33">
        <v>2</v>
      </c>
      <c r="F1984" s="33">
        <v>0.2</v>
      </c>
    </row>
    <row r="1985" spans="1:6" x14ac:dyDescent="0.2">
      <c r="A1985" s="33">
        <v>8</v>
      </c>
      <c r="B1985" s="33" t="s">
        <v>465</v>
      </c>
      <c r="C1985" s="33">
        <v>134</v>
      </c>
      <c r="D1985" s="33" t="s">
        <v>4153</v>
      </c>
      <c r="E1985" s="33">
        <v>3</v>
      </c>
      <c r="F1985" s="33">
        <v>0.2</v>
      </c>
    </row>
    <row r="1986" spans="1:6" x14ac:dyDescent="0.2">
      <c r="A1986" s="33">
        <v>8</v>
      </c>
      <c r="B1986" s="33" t="s">
        <v>465</v>
      </c>
      <c r="C1986" s="33">
        <v>1905</v>
      </c>
      <c r="D1986" s="33" t="s">
        <v>4154</v>
      </c>
      <c r="E1986" s="33">
        <v>2</v>
      </c>
      <c r="F1986" s="33">
        <v>0.2</v>
      </c>
    </row>
    <row r="1987" spans="1:6" x14ac:dyDescent="0.2">
      <c r="A1987" s="33">
        <v>8</v>
      </c>
      <c r="B1987" s="33" t="s">
        <v>465</v>
      </c>
      <c r="C1987" s="33">
        <v>142</v>
      </c>
      <c r="D1987" s="33" t="s">
        <v>4155</v>
      </c>
      <c r="E1987" s="33">
        <v>3</v>
      </c>
      <c r="F1987" s="33">
        <v>0.2</v>
      </c>
    </row>
    <row r="1988" spans="1:6" x14ac:dyDescent="0.2">
      <c r="A1988" s="33">
        <v>8</v>
      </c>
      <c r="B1988" s="33" t="s">
        <v>465</v>
      </c>
      <c r="C1988" s="33">
        <v>147</v>
      </c>
      <c r="D1988" s="33" t="s">
        <v>4156</v>
      </c>
      <c r="E1988" s="33">
        <v>2</v>
      </c>
      <c r="F1988" s="33">
        <v>0.2</v>
      </c>
    </row>
    <row r="1989" spans="1:6" x14ac:dyDescent="0.2">
      <c r="A1989" s="33">
        <v>8</v>
      </c>
      <c r="B1989" s="33" t="s">
        <v>465</v>
      </c>
      <c r="C1989" s="33">
        <v>153</v>
      </c>
      <c r="D1989" s="33" t="s">
        <v>4157</v>
      </c>
      <c r="E1989" s="33">
        <v>4</v>
      </c>
      <c r="F1989" s="33">
        <v>0.2</v>
      </c>
    </row>
    <row r="1990" spans="1:6" x14ac:dyDescent="0.2">
      <c r="A1990" s="33">
        <v>8</v>
      </c>
      <c r="B1990" s="33" t="s">
        <v>465</v>
      </c>
      <c r="C1990" s="33">
        <v>155</v>
      </c>
      <c r="D1990" s="33" t="s">
        <v>4158</v>
      </c>
      <c r="E1990" s="33">
        <v>3</v>
      </c>
      <c r="F1990" s="33">
        <v>0.2</v>
      </c>
    </row>
    <row r="1991" spans="1:6" x14ac:dyDescent="0.2">
      <c r="A1991" s="33">
        <v>8</v>
      </c>
      <c r="B1991" s="33" t="s">
        <v>465</v>
      </c>
      <c r="C1991" s="33">
        <v>1938</v>
      </c>
      <c r="D1991" s="33" t="s">
        <v>4159</v>
      </c>
      <c r="E1991" s="33">
        <v>2</v>
      </c>
      <c r="F1991" s="33">
        <v>0.2</v>
      </c>
    </row>
    <row r="1992" spans="1:6" x14ac:dyDescent="0.2">
      <c r="A1992" s="33">
        <v>8</v>
      </c>
      <c r="B1992" s="33" t="s">
        <v>465</v>
      </c>
      <c r="C1992" s="33">
        <v>182</v>
      </c>
      <c r="D1992" s="33" t="s">
        <v>4160</v>
      </c>
      <c r="E1992" s="33"/>
      <c r="F1992" s="33">
        <v>0.2</v>
      </c>
    </row>
    <row r="1993" spans="1:6" x14ac:dyDescent="0.2">
      <c r="A1993" s="33">
        <v>8</v>
      </c>
      <c r="B1993" s="33" t="s">
        <v>465</v>
      </c>
      <c r="C1993" s="33">
        <v>237</v>
      </c>
      <c r="D1993" s="33" t="s">
        <v>4161</v>
      </c>
      <c r="E1993" s="33">
        <v>3</v>
      </c>
      <c r="F1993" s="33">
        <v>0.2</v>
      </c>
    </row>
    <row r="1994" spans="1:6" x14ac:dyDescent="0.2">
      <c r="A1994" s="33">
        <v>8</v>
      </c>
      <c r="B1994" s="33" t="s">
        <v>465</v>
      </c>
      <c r="C1994" s="33">
        <v>2941</v>
      </c>
      <c r="D1994" s="33" t="s">
        <v>464</v>
      </c>
      <c r="E1994" s="33">
        <v>4</v>
      </c>
      <c r="F1994" s="33">
        <v>0.2</v>
      </c>
    </row>
    <row r="1995" spans="1:6" x14ac:dyDescent="0.2">
      <c r="A1995" s="33">
        <v>8</v>
      </c>
      <c r="B1995" s="33" t="s">
        <v>465</v>
      </c>
      <c r="C1995" s="33">
        <v>254</v>
      </c>
      <c r="D1995" s="33" t="s">
        <v>4162</v>
      </c>
      <c r="E1995" s="33">
        <v>3</v>
      </c>
      <c r="F1995" s="33">
        <v>0.2</v>
      </c>
    </row>
    <row r="1996" spans="1:6" x14ac:dyDescent="0.2">
      <c r="A1996" s="33">
        <v>8</v>
      </c>
      <c r="B1996" s="33" t="s">
        <v>465</v>
      </c>
      <c r="C1996" s="33">
        <v>3095</v>
      </c>
      <c r="D1996" s="33" t="s">
        <v>4163</v>
      </c>
      <c r="E1996" s="33">
        <v>2</v>
      </c>
      <c r="F1996" s="33">
        <v>0.2</v>
      </c>
    </row>
    <row r="1997" spans="1:6" x14ac:dyDescent="0.2">
      <c r="A1997" s="33">
        <v>8</v>
      </c>
      <c r="B1997" s="33" t="s">
        <v>465</v>
      </c>
      <c r="C1997" s="33">
        <v>3113</v>
      </c>
      <c r="D1997" s="33" t="s">
        <v>4164</v>
      </c>
      <c r="E1997" s="33">
        <v>2</v>
      </c>
      <c r="F1997" s="33">
        <v>0.2</v>
      </c>
    </row>
    <row r="1998" spans="1:6" x14ac:dyDescent="0.2">
      <c r="A1998" s="33">
        <v>8</v>
      </c>
      <c r="B1998" s="33" t="s">
        <v>465</v>
      </c>
      <c r="C1998" s="33">
        <v>1688</v>
      </c>
      <c r="D1998" s="33" t="s">
        <v>4165</v>
      </c>
      <c r="E1998" s="33"/>
      <c r="F1998" s="33">
        <v>0.2</v>
      </c>
    </row>
    <row r="1999" spans="1:6" x14ac:dyDescent="0.2">
      <c r="A1999" s="33">
        <v>8</v>
      </c>
      <c r="B1999" s="33" t="s">
        <v>465</v>
      </c>
      <c r="C1999" s="33">
        <v>339</v>
      </c>
      <c r="D1999" s="33" t="s">
        <v>4166</v>
      </c>
      <c r="E1999" s="33">
        <v>3</v>
      </c>
      <c r="F1999" s="33">
        <v>0.2</v>
      </c>
    </row>
    <row r="2000" spans="1:6" x14ac:dyDescent="0.2">
      <c r="A2000" s="33">
        <v>8</v>
      </c>
      <c r="B2000" s="33" t="s">
        <v>465</v>
      </c>
      <c r="C2000" s="33">
        <v>532</v>
      </c>
      <c r="D2000" s="33" t="s">
        <v>4167</v>
      </c>
      <c r="E2000" s="33"/>
      <c r="F2000" s="33">
        <v>0.2</v>
      </c>
    </row>
    <row r="2001" spans="1:6" x14ac:dyDescent="0.2">
      <c r="A2001" s="33">
        <v>8</v>
      </c>
      <c r="B2001" s="33" t="s">
        <v>465</v>
      </c>
      <c r="C2001" s="33">
        <v>553</v>
      </c>
      <c r="D2001" s="33" t="s">
        <v>4168</v>
      </c>
      <c r="E2001" s="33"/>
      <c r="F2001" s="33">
        <v>0.2</v>
      </c>
    </row>
    <row r="2002" spans="1:6" x14ac:dyDescent="0.2">
      <c r="A2002" s="33">
        <v>8</v>
      </c>
      <c r="B2002" s="33" t="s">
        <v>465</v>
      </c>
      <c r="C2002" s="33">
        <v>857</v>
      </c>
      <c r="D2002" s="33" t="s">
        <v>860</v>
      </c>
      <c r="E2002" s="33">
        <v>3</v>
      </c>
      <c r="F2002" s="33">
        <v>0.2</v>
      </c>
    </row>
    <row r="2003" spans="1:6" x14ac:dyDescent="0.2">
      <c r="A2003" s="33">
        <v>8</v>
      </c>
      <c r="B2003" s="33" t="s">
        <v>465</v>
      </c>
      <c r="C2003" s="33">
        <v>1776</v>
      </c>
      <c r="D2003" s="33" t="s">
        <v>4169</v>
      </c>
      <c r="E2003" s="33">
        <v>4</v>
      </c>
      <c r="F2003" s="33">
        <v>0.2</v>
      </c>
    </row>
    <row r="2004" spans="1:6" x14ac:dyDescent="0.2">
      <c r="A2004" s="33">
        <v>8</v>
      </c>
      <c r="B2004" s="33" t="s">
        <v>465</v>
      </c>
      <c r="C2004" s="33">
        <v>3620</v>
      </c>
      <c r="D2004" s="33" t="s">
        <v>2132</v>
      </c>
      <c r="E2004" s="33"/>
      <c r="F2004" s="33">
        <v>0.2</v>
      </c>
    </row>
    <row r="2005" spans="1:6" x14ac:dyDescent="0.2">
      <c r="A2005" s="33">
        <v>8</v>
      </c>
      <c r="B2005" s="33" t="s">
        <v>465</v>
      </c>
      <c r="C2005" s="33">
        <v>3661</v>
      </c>
      <c r="D2005" s="33" t="s">
        <v>4170</v>
      </c>
      <c r="E2005" s="33">
        <v>3</v>
      </c>
      <c r="F2005" s="33">
        <v>0.2</v>
      </c>
    </row>
    <row r="2006" spans="1:6" x14ac:dyDescent="0.2">
      <c r="A2006" s="33">
        <v>8</v>
      </c>
      <c r="B2006" s="33" t="s">
        <v>465</v>
      </c>
      <c r="C2006" s="33">
        <v>1017</v>
      </c>
      <c r="D2006" s="33" t="s">
        <v>2135</v>
      </c>
      <c r="E2006" s="33"/>
      <c r="F2006" s="33">
        <v>0.2</v>
      </c>
    </row>
    <row r="2007" spans="1:6" x14ac:dyDescent="0.2">
      <c r="A2007" s="33">
        <v>8</v>
      </c>
      <c r="B2007" s="33" t="s">
        <v>465</v>
      </c>
      <c r="C2007" s="33">
        <v>1784</v>
      </c>
      <c r="D2007" s="33" t="s">
        <v>4171</v>
      </c>
      <c r="E2007" s="33"/>
      <c r="F2007" s="33">
        <v>0.2</v>
      </c>
    </row>
    <row r="2008" spans="1:6" x14ac:dyDescent="0.2">
      <c r="A2008" s="33">
        <v>8</v>
      </c>
      <c r="B2008" s="33" t="s">
        <v>465</v>
      </c>
      <c r="C2008" s="33">
        <v>1064</v>
      </c>
      <c r="D2008" s="33" t="s">
        <v>4172</v>
      </c>
      <c r="E2008" s="33">
        <v>4</v>
      </c>
      <c r="F2008" s="33">
        <v>0.2</v>
      </c>
    </row>
    <row r="2009" spans="1:6" x14ac:dyDescent="0.2">
      <c r="A2009" s="33">
        <v>8</v>
      </c>
      <c r="B2009" s="33" t="s">
        <v>465</v>
      </c>
      <c r="C2009" s="33">
        <v>3733</v>
      </c>
      <c r="D2009" s="33" t="s">
        <v>4173</v>
      </c>
      <c r="E2009" s="33">
        <v>4</v>
      </c>
      <c r="F2009" s="33">
        <v>0.2</v>
      </c>
    </row>
    <row r="2010" spans="1:6" x14ac:dyDescent="0.2">
      <c r="A2010" s="33">
        <v>8</v>
      </c>
      <c r="B2010" s="33" t="s">
        <v>465</v>
      </c>
      <c r="C2010" s="33">
        <v>1087</v>
      </c>
      <c r="D2010" s="33" t="s">
        <v>4174</v>
      </c>
      <c r="E2010" s="33"/>
      <c r="F2010" s="33">
        <v>0.2</v>
      </c>
    </row>
    <row r="2011" spans="1:6" x14ac:dyDescent="0.2">
      <c r="A2011" s="33">
        <v>8</v>
      </c>
      <c r="B2011" s="33" t="s">
        <v>465</v>
      </c>
      <c r="C2011" s="33">
        <v>3765</v>
      </c>
      <c r="D2011" s="33" t="s">
        <v>4175</v>
      </c>
      <c r="E2011" s="33"/>
      <c r="F2011" s="33">
        <v>0.2</v>
      </c>
    </row>
    <row r="2012" spans="1:6" x14ac:dyDescent="0.2">
      <c r="A2012" s="33">
        <v>8</v>
      </c>
      <c r="B2012" s="33" t="s">
        <v>465</v>
      </c>
      <c r="C2012" s="33">
        <v>1223</v>
      </c>
      <c r="D2012" s="33" t="s">
        <v>4176</v>
      </c>
      <c r="E2012" s="33"/>
      <c r="F2012" s="33">
        <v>0.2</v>
      </c>
    </row>
    <row r="2013" spans="1:6" x14ac:dyDescent="0.2">
      <c r="A2013" s="33">
        <v>8</v>
      </c>
      <c r="B2013" s="33" t="s">
        <v>465</v>
      </c>
      <c r="C2013" s="33">
        <v>1226</v>
      </c>
      <c r="D2013" s="33" t="s">
        <v>4177</v>
      </c>
      <c r="E2013" s="33"/>
      <c r="F2013" s="33">
        <v>0.2</v>
      </c>
    </row>
    <row r="2014" spans="1:6" x14ac:dyDescent="0.2">
      <c r="A2014" s="33">
        <v>8</v>
      </c>
      <c r="B2014" s="33" t="s">
        <v>465</v>
      </c>
      <c r="C2014" s="33">
        <v>1227</v>
      </c>
      <c r="D2014" s="33" t="s">
        <v>4178</v>
      </c>
      <c r="E2014" s="33">
        <v>3</v>
      </c>
      <c r="F2014" s="33">
        <v>0.2</v>
      </c>
    </row>
    <row r="2015" spans="1:6" x14ac:dyDescent="0.2">
      <c r="A2015" s="33">
        <v>8</v>
      </c>
      <c r="B2015" s="33" t="s">
        <v>465</v>
      </c>
      <c r="C2015" s="33">
        <v>3937</v>
      </c>
      <c r="D2015" s="33" t="s">
        <v>2140</v>
      </c>
      <c r="E2015" s="33"/>
      <c r="F2015" s="33">
        <v>0.2</v>
      </c>
    </row>
    <row r="2016" spans="1:6" x14ac:dyDescent="0.2">
      <c r="A2016" s="33">
        <v>8</v>
      </c>
      <c r="B2016" s="33" t="s">
        <v>465</v>
      </c>
      <c r="C2016" s="33">
        <v>3957</v>
      </c>
      <c r="D2016" s="33" t="s">
        <v>4179</v>
      </c>
      <c r="E2016" s="33">
        <v>3</v>
      </c>
      <c r="F2016" s="33">
        <v>0.2</v>
      </c>
    </row>
    <row r="2017" spans="1:6" x14ac:dyDescent="0.2">
      <c r="A2017" s="33">
        <v>8</v>
      </c>
      <c r="B2017" s="33" t="s">
        <v>465</v>
      </c>
      <c r="C2017" s="33">
        <v>3959</v>
      </c>
      <c r="D2017" s="33" t="s">
        <v>4180</v>
      </c>
      <c r="E2017" s="33">
        <v>2</v>
      </c>
      <c r="F2017" s="33">
        <v>0.2</v>
      </c>
    </row>
    <row r="2018" spans="1:6" x14ac:dyDescent="0.2">
      <c r="A2018" s="33">
        <v>8</v>
      </c>
      <c r="B2018" s="33" t="s">
        <v>465</v>
      </c>
      <c r="C2018" s="33">
        <v>3952</v>
      </c>
      <c r="D2018" s="33" t="s">
        <v>4181</v>
      </c>
      <c r="E2018" s="33">
        <v>3</v>
      </c>
      <c r="F2018" s="33">
        <v>0.2</v>
      </c>
    </row>
    <row r="2019" spans="1:6" x14ac:dyDescent="0.2">
      <c r="A2019" s="33">
        <v>8</v>
      </c>
      <c r="B2019" s="33" t="s">
        <v>465</v>
      </c>
      <c r="C2019" s="33">
        <v>1242</v>
      </c>
      <c r="D2019" s="33" t="s">
        <v>4182</v>
      </c>
      <c r="E2019" s="33"/>
      <c r="F2019" s="33">
        <v>0.2</v>
      </c>
    </row>
    <row r="2020" spans="1:6" x14ac:dyDescent="0.2">
      <c r="A2020" s="33">
        <v>8</v>
      </c>
      <c r="B2020" s="33" t="s">
        <v>465</v>
      </c>
      <c r="C2020" s="33">
        <v>4031</v>
      </c>
      <c r="D2020" s="33" t="s">
        <v>4183</v>
      </c>
      <c r="E2020" s="33">
        <v>4</v>
      </c>
      <c r="F2020" s="33">
        <v>0.2</v>
      </c>
    </row>
    <row r="2021" spans="1:6" x14ac:dyDescent="0.2">
      <c r="A2021" s="33">
        <v>8</v>
      </c>
      <c r="B2021" s="33" t="s">
        <v>465</v>
      </c>
      <c r="C2021" s="33">
        <v>6008</v>
      </c>
      <c r="D2021" s="33" t="s">
        <v>4184</v>
      </c>
      <c r="E2021" s="33"/>
      <c r="F2021" s="33">
        <v>0.2</v>
      </c>
    </row>
    <row r="2022" spans="1:6" x14ac:dyDescent="0.2">
      <c r="A2022" s="33">
        <v>8</v>
      </c>
      <c r="B2022" s="33" t="s">
        <v>465</v>
      </c>
      <c r="C2022" s="33">
        <v>2939</v>
      </c>
      <c r="D2022" s="33" t="s">
        <v>4185</v>
      </c>
      <c r="E2022" s="33">
        <v>2</v>
      </c>
      <c r="F2022" s="33">
        <v>0.2</v>
      </c>
    </row>
    <row r="2023" spans="1:6" x14ac:dyDescent="0.2">
      <c r="A2023" s="33">
        <v>8</v>
      </c>
      <c r="B2023" s="33" t="s">
        <v>465</v>
      </c>
      <c r="C2023" s="33">
        <v>1315</v>
      </c>
      <c r="D2023" s="33" t="s">
        <v>4186</v>
      </c>
      <c r="E2023" s="33">
        <v>2</v>
      </c>
      <c r="F2023" s="33">
        <v>0.2</v>
      </c>
    </row>
    <row r="2024" spans="1:6" x14ac:dyDescent="0.2">
      <c r="A2024" s="33">
        <v>8</v>
      </c>
      <c r="B2024" s="33" t="s">
        <v>465</v>
      </c>
      <c r="C2024" s="33">
        <v>468</v>
      </c>
      <c r="D2024" s="33" t="s">
        <v>4187</v>
      </c>
      <c r="E2024" s="33"/>
      <c r="F2024" s="33">
        <v>0.2</v>
      </c>
    </row>
    <row r="2025" spans="1:6" x14ac:dyDescent="0.2">
      <c r="A2025" s="33">
        <v>8</v>
      </c>
      <c r="B2025" s="33" t="s">
        <v>465</v>
      </c>
      <c r="C2025" s="33">
        <v>1373</v>
      </c>
      <c r="D2025" s="33" t="s">
        <v>4188</v>
      </c>
      <c r="E2025" s="33">
        <v>4</v>
      </c>
      <c r="F2025" s="33">
        <v>0.2</v>
      </c>
    </row>
    <row r="2026" spans="1:6" x14ac:dyDescent="0.2">
      <c r="A2026" s="33">
        <v>8</v>
      </c>
      <c r="B2026" s="33" t="s">
        <v>465</v>
      </c>
      <c r="C2026" s="33">
        <v>3860</v>
      </c>
      <c r="D2026" s="33" t="s">
        <v>4189</v>
      </c>
      <c r="E2026" s="33">
        <v>4</v>
      </c>
      <c r="F2026" s="33">
        <v>0.2</v>
      </c>
    </row>
    <row r="2027" spans="1:6" x14ac:dyDescent="0.2">
      <c r="A2027" s="33">
        <v>8</v>
      </c>
      <c r="B2027" s="33" t="s">
        <v>465</v>
      </c>
      <c r="C2027" s="33">
        <v>1375</v>
      </c>
      <c r="D2027" s="33" t="s">
        <v>4190</v>
      </c>
      <c r="E2027" s="33">
        <v>2</v>
      </c>
      <c r="F2027" s="33">
        <v>0.2</v>
      </c>
    </row>
    <row r="2028" spans="1:6" x14ac:dyDescent="0.2">
      <c r="A2028" s="33">
        <v>8</v>
      </c>
      <c r="B2028" s="33" t="s">
        <v>465</v>
      </c>
      <c r="C2028" s="33">
        <v>900</v>
      </c>
      <c r="D2028" s="33" t="s">
        <v>4191</v>
      </c>
      <c r="E2028" s="33">
        <v>2</v>
      </c>
      <c r="F2028" s="33">
        <v>0.2</v>
      </c>
    </row>
    <row r="2029" spans="1:6" x14ac:dyDescent="0.2">
      <c r="A2029" s="33">
        <v>8</v>
      </c>
      <c r="B2029" s="33" t="s">
        <v>465</v>
      </c>
      <c r="C2029" s="33">
        <v>1914</v>
      </c>
      <c r="D2029" s="33" t="s">
        <v>4192</v>
      </c>
      <c r="E2029" s="33">
        <v>3</v>
      </c>
      <c r="F2029" s="33">
        <v>0.2</v>
      </c>
    </row>
    <row r="2030" spans="1:6" x14ac:dyDescent="0.2">
      <c r="A2030" s="33">
        <v>8</v>
      </c>
      <c r="B2030" s="33" t="s">
        <v>37</v>
      </c>
      <c r="C2030" s="33">
        <v>8222</v>
      </c>
      <c r="D2030" s="33" t="s">
        <v>4193</v>
      </c>
      <c r="E2030" s="33">
        <v>4</v>
      </c>
      <c r="F2030" s="33">
        <v>0.2</v>
      </c>
    </row>
    <row r="2031" spans="1:6" x14ac:dyDescent="0.2">
      <c r="A2031" s="33">
        <v>8</v>
      </c>
      <c r="B2031" s="33" t="s">
        <v>37</v>
      </c>
      <c r="C2031" s="33">
        <v>8138</v>
      </c>
      <c r="D2031" s="33" t="s">
        <v>4194</v>
      </c>
      <c r="E2031" s="33">
        <v>3</v>
      </c>
      <c r="F2031" s="33">
        <v>0.2</v>
      </c>
    </row>
    <row r="2032" spans="1:6" x14ac:dyDescent="0.2">
      <c r="A2032" s="33">
        <v>8</v>
      </c>
      <c r="B2032" s="33" t="s">
        <v>31</v>
      </c>
      <c r="C2032" s="33">
        <v>4400</v>
      </c>
      <c r="D2032" s="33" t="s">
        <v>4195</v>
      </c>
      <c r="E2032" s="33">
        <v>4</v>
      </c>
      <c r="F2032" s="33">
        <v>0.2</v>
      </c>
    </row>
    <row r="2033" spans="1:6" x14ac:dyDescent="0.2">
      <c r="A2033" s="33">
        <v>8</v>
      </c>
      <c r="B2033" s="33" t="s">
        <v>31</v>
      </c>
      <c r="C2033" s="33">
        <v>81500</v>
      </c>
      <c r="D2033" s="33" t="s">
        <v>3188</v>
      </c>
      <c r="E2033" s="33"/>
      <c r="F2033" s="33">
        <v>0.2</v>
      </c>
    </row>
    <row r="2034" spans="1:6" x14ac:dyDescent="0.2">
      <c r="A2034" s="33">
        <v>8</v>
      </c>
      <c r="B2034" s="33" t="s">
        <v>31</v>
      </c>
      <c r="C2034" s="33">
        <v>87000</v>
      </c>
      <c r="D2034" s="33" t="s">
        <v>4196</v>
      </c>
      <c r="E2034" s="33"/>
      <c r="F2034" s="33">
        <v>0.2</v>
      </c>
    </row>
    <row r="2035" spans="1:6" x14ac:dyDescent="0.2">
      <c r="A2035" s="33">
        <v>8</v>
      </c>
      <c r="B2035" s="33" t="s">
        <v>31</v>
      </c>
      <c r="C2035" s="33">
        <v>93300</v>
      </c>
      <c r="D2035" s="33" t="s">
        <v>467</v>
      </c>
      <c r="E2035" s="33"/>
      <c r="F2035" s="33">
        <v>0.2</v>
      </c>
    </row>
    <row r="2036" spans="1:6" x14ac:dyDescent="0.2">
      <c r="A2036" s="33">
        <v>8</v>
      </c>
      <c r="B2036" s="33" t="s">
        <v>31</v>
      </c>
      <c r="C2036" s="33">
        <v>94500</v>
      </c>
      <c r="D2036" s="33" t="s">
        <v>4197</v>
      </c>
      <c r="E2036" s="33"/>
      <c r="F2036" s="33">
        <v>0.2</v>
      </c>
    </row>
    <row r="2037" spans="1:6" x14ac:dyDescent="0.2">
      <c r="A2037" s="33">
        <v>8</v>
      </c>
      <c r="B2037" s="33" t="s">
        <v>31</v>
      </c>
      <c r="C2037" s="33">
        <v>150450</v>
      </c>
      <c r="D2037" s="33" t="s">
        <v>4198</v>
      </c>
      <c r="E2037" s="33">
        <v>4</v>
      </c>
      <c r="F2037" s="33">
        <v>0.2</v>
      </c>
    </row>
    <row r="2038" spans="1:6" x14ac:dyDescent="0.2">
      <c r="A2038" s="33">
        <v>8</v>
      </c>
      <c r="B2038" s="33" t="s">
        <v>31</v>
      </c>
      <c r="C2038" s="33">
        <v>150800</v>
      </c>
      <c r="D2038" s="33" t="s">
        <v>468</v>
      </c>
      <c r="E2038" s="33"/>
      <c r="F2038" s="33">
        <v>0.2</v>
      </c>
    </row>
    <row r="2039" spans="1:6" x14ac:dyDescent="0.2">
      <c r="A2039" s="33">
        <v>8</v>
      </c>
      <c r="B2039" s="33" t="s">
        <v>31</v>
      </c>
      <c r="C2039" s="33">
        <v>151200</v>
      </c>
      <c r="D2039" s="33" t="s">
        <v>4199</v>
      </c>
      <c r="E2039" s="33"/>
      <c r="F2039" s="33">
        <v>0.2</v>
      </c>
    </row>
    <row r="2040" spans="1:6" x14ac:dyDescent="0.2">
      <c r="A2040" s="33">
        <v>8</v>
      </c>
      <c r="B2040" s="33" t="s">
        <v>31</v>
      </c>
      <c r="C2040" s="33">
        <v>151500</v>
      </c>
      <c r="D2040" s="33" t="s">
        <v>4200</v>
      </c>
      <c r="E2040" s="33"/>
      <c r="F2040" s="33">
        <v>0.2</v>
      </c>
    </row>
    <row r="2041" spans="1:6" x14ac:dyDescent="0.2">
      <c r="A2041" s="33">
        <v>8</v>
      </c>
      <c r="B2041" s="33" t="s">
        <v>31</v>
      </c>
      <c r="C2041" s="33">
        <v>159300</v>
      </c>
      <c r="D2041" s="33" t="s">
        <v>4201</v>
      </c>
      <c r="E2041" s="33"/>
      <c r="F2041" s="33">
        <v>0.2</v>
      </c>
    </row>
    <row r="2042" spans="1:6" x14ac:dyDescent="0.2">
      <c r="A2042" s="33">
        <v>8</v>
      </c>
      <c r="B2042" s="33" t="s">
        <v>31</v>
      </c>
      <c r="C2042" s="33">
        <v>208800</v>
      </c>
      <c r="D2042" s="33" t="s">
        <v>469</v>
      </c>
      <c r="E2042" s="33"/>
      <c r="F2042" s="33">
        <v>0.2</v>
      </c>
    </row>
    <row r="2043" spans="1:6" x14ac:dyDescent="0.2">
      <c r="A2043" s="33">
        <v>8</v>
      </c>
      <c r="B2043" s="33" t="s">
        <v>31</v>
      </c>
      <c r="C2043" s="33">
        <v>252600</v>
      </c>
      <c r="D2043" s="33" t="s">
        <v>4202</v>
      </c>
      <c r="E2043" s="33">
        <v>4</v>
      </c>
      <c r="F2043" s="33">
        <v>0.2</v>
      </c>
    </row>
    <row r="2044" spans="1:6" x14ac:dyDescent="0.2">
      <c r="A2044" s="33">
        <v>8</v>
      </c>
      <c r="B2044" s="33" t="s">
        <v>31</v>
      </c>
      <c r="C2044" s="33">
        <v>252900</v>
      </c>
      <c r="D2044" s="33" t="s">
        <v>4203</v>
      </c>
      <c r="E2044" s="33"/>
      <c r="F2044" s="33">
        <v>0.2</v>
      </c>
    </row>
    <row r="2045" spans="1:6" x14ac:dyDescent="0.2">
      <c r="A2045" s="33">
        <v>8</v>
      </c>
      <c r="B2045" s="33" t="s">
        <v>31</v>
      </c>
      <c r="C2045" s="33">
        <v>267500</v>
      </c>
      <c r="D2045" s="33" t="s">
        <v>123</v>
      </c>
      <c r="E2045" s="33">
        <v>4</v>
      </c>
      <c r="F2045" s="33">
        <v>0.2</v>
      </c>
    </row>
    <row r="2046" spans="1:6" x14ac:dyDescent="0.2">
      <c r="A2046" s="33">
        <v>8</v>
      </c>
      <c r="B2046" s="33" t="s">
        <v>31</v>
      </c>
      <c r="C2046" s="33">
        <v>285000</v>
      </c>
      <c r="D2046" s="33" t="s">
        <v>4204</v>
      </c>
      <c r="E2046" s="33"/>
      <c r="F2046" s="33">
        <v>0.2</v>
      </c>
    </row>
    <row r="2047" spans="1:6" x14ac:dyDescent="0.2">
      <c r="A2047" s="33">
        <v>8</v>
      </c>
      <c r="B2047" s="33" t="s">
        <v>31</v>
      </c>
      <c r="C2047" s="33">
        <v>287000</v>
      </c>
      <c r="D2047" s="33" t="s">
        <v>4205</v>
      </c>
      <c r="E2047" s="33">
        <v>4</v>
      </c>
      <c r="F2047" s="33">
        <v>1</v>
      </c>
    </row>
    <row r="2048" spans="1:6" x14ac:dyDescent="0.2">
      <c r="A2048" s="33">
        <v>8</v>
      </c>
      <c r="B2048" s="33" t="s">
        <v>31</v>
      </c>
      <c r="C2048" s="33">
        <v>311000</v>
      </c>
      <c r="D2048" s="33" t="s">
        <v>4206</v>
      </c>
      <c r="E2048" s="33">
        <v>4</v>
      </c>
      <c r="F2048" s="33">
        <v>0.2</v>
      </c>
    </row>
    <row r="2049" spans="1:6" x14ac:dyDescent="0.2">
      <c r="A2049" s="33">
        <v>8</v>
      </c>
      <c r="B2049" s="33" t="s">
        <v>31</v>
      </c>
      <c r="C2049" s="33">
        <v>330500</v>
      </c>
      <c r="D2049" s="33" t="s">
        <v>4207</v>
      </c>
      <c r="E2049" s="33">
        <v>2</v>
      </c>
      <c r="F2049" s="33">
        <v>0.2</v>
      </c>
    </row>
    <row r="2050" spans="1:6" x14ac:dyDescent="0.2">
      <c r="A2050" s="33">
        <v>8</v>
      </c>
      <c r="B2050" s="33" t="s">
        <v>31</v>
      </c>
      <c r="C2050" s="33">
        <v>337300</v>
      </c>
      <c r="D2050" s="33" t="s">
        <v>487</v>
      </c>
      <c r="E2050" s="33"/>
      <c r="F2050" s="33">
        <v>0.2</v>
      </c>
    </row>
    <row r="2051" spans="1:6" x14ac:dyDescent="0.2">
      <c r="A2051" s="33">
        <v>8</v>
      </c>
      <c r="B2051" s="33" t="s">
        <v>31</v>
      </c>
      <c r="C2051" s="33">
        <v>363900</v>
      </c>
      <c r="D2051" s="33" t="s">
        <v>3055</v>
      </c>
      <c r="E2051" s="33"/>
      <c r="F2051" s="33">
        <v>0.2</v>
      </c>
    </row>
    <row r="2052" spans="1:6" x14ac:dyDescent="0.2">
      <c r="A2052" s="33">
        <v>8</v>
      </c>
      <c r="B2052" s="33" t="s">
        <v>31</v>
      </c>
      <c r="C2052" s="33">
        <v>365500</v>
      </c>
      <c r="D2052" s="33" t="s">
        <v>4208</v>
      </c>
      <c r="E2052" s="33"/>
      <c r="F2052" s="33">
        <v>0.2</v>
      </c>
    </row>
    <row r="2053" spans="1:6" x14ac:dyDescent="0.2">
      <c r="A2053" s="33">
        <v>8</v>
      </c>
      <c r="B2053" s="33" t="s">
        <v>31</v>
      </c>
      <c r="C2053" s="33">
        <v>366400</v>
      </c>
      <c r="D2053" s="33" t="s">
        <v>488</v>
      </c>
      <c r="E2053" s="33"/>
      <c r="F2053" s="33">
        <v>0.2</v>
      </c>
    </row>
    <row r="2054" spans="1:6" x14ac:dyDescent="0.2">
      <c r="A2054" s="33">
        <v>8</v>
      </c>
      <c r="B2054" s="33" t="s">
        <v>31</v>
      </c>
      <c r="C2054" s="33">
        <v>366500</v>
      </c>
      <c r="D2054" s="33" t="s">
        <v>4209</v>
      </c>
      <c r="E2054" s="33"/>
      <c r="F2054" s="33">
        <v>0.2</v>
      </c>
    </row>
    <row r="2055" spans="1:6" x14ac:dyDescent="0.2">
      <c r="A2055" s="33">
        <v>8</v>
      </c>
      <c r="B2055" s="33" t="s">
        <v>31</v>
      </c>
      <c r="C2055" s="33">
        <v>401700</v>
      </c>
      <c r="D2055" s="33" t="s">
        <v>4210</v>
      </c>
      <c r="E2055" s="33">
        <v>3</v>
      </c>
      <c r="F2055" s="33">
        <v>0.2</v>
      </c>
    </row>
    <row r="2056" spans="1:6" x14ac:dyDescent="0.2">
      <c r="A2056" s="33">
        <v>8</v>
      </c>
      <c r="B2056" s="33" t="s">
        <v>31</v>
      </c>
      <c r="C2056" s="33">
        <v>411200</v>
      </c>
      <c r="D2056" s="33" t="s">
        <v>4211</v>
      </c>
      <c r="E2056" s="33"/>
      <c r="F2056" s="33">
        <v>0.2</v>
      </c>
    </row>
    <row r="2057" spans="1:6" x14ac:dyDescent="0.2">
      <c r="A2057" s="33">
        <v>9</v>
      </c>
      <c r="B2057" s="33" t="s">
        <v>23</v>
      </c>
      <c r="C2057" s="33">
        <v>172</v>
      </c>
      <c r="D2057" s="33" t="s">
        <v>4212</v>
      </c>
      <c r="E2057" s="33">
        <v>2</v>
      </c>
      <c r="F2057" s="33">
        <v>1</v>
      </c>
    </row>
    <row r="2058" spans="1:6" x14ac:dyDescent="0.2">
      <c r="A2058" s="33">
        <v>9</v>
      </c>
      <c r="B2058" s="33" t="s">
        <v>23</v>
      </c>
      <c r="C2058" s="33">
        <v>3197</v>
      </c>
      <c r="D2058" s="33" t="s">
        <v>4213</v>
      </c>
      <c r="E2058" s="33"/>
      <c r="F2058" s="33">
        <v>0.2</v>
      </c>
    </row>
    <row r="2059" spans="1:6" x14ac:dyDescent="0.2">
      <c r="A2059" s="33">
        <v>9</v>
      </c>
      <c r="B2059" s="33" t="s">
        <v>23</v>
      </c>
      <c r="C2059" s="33">
        <v>82</v>
      </c>
      <c r="D2059" s="33" t="s">
        <v>4214</v>
      </c>
      <c r="E2059" s="33">
        <v>4</v>
      </c>
      <c r="F2059" s="33">
        <v>0.2</v>
      </c>
    </row>
    <row r="2060" spans="1:6" x14ac:dyDescent="0.2">
      <c r="A2060" s="33">
        <v>9</v>
      </c>
      <c r="B2060" s="33" t="s">
        <v>23</v>
      </c>
      <c r="C2060" s="33">
        <v>91</v>
      </c>
      <c r="D2060" s="33" t="s">
        <v>4215</v>
      </c>
      <c r="E2060" s="33"/>
      <c r="F2060" s="33">
        <v>0.2</v>
      </c>
    </row>
    <row r="2061" spans="1:6" x14ac:dyDescent="0.2">
      <c r="A2061" s="33">
        <v>9</v>
      </c>
      <c r="B2061" s="33" t="s">
        <v>23</v>
      </c>
      <c r="C2061" s="33">
        <v>3221</v>
      </c>
      <c r="D2061" s="33" t="s">
        <v>4216</v>
      </c>
      <c r="E2061" s="33"/>
      <c r="F2061" s="33">
        <v>0.2</v>
      </c>
    </row>
    <row r="2062" spans="1:6" x14ac:dyDescent="0.2">
      <c r="A2062" s="33">
        <v>9</v>
      </c>
      <c r="B2062" s="33" t="s">
        <v>23</v>
      </c>
      <c r="C2062" s="33">
        <v>93</v>
      </c>
      <c r="D2062" s="33" t="s">
        <v>4217</v>
      </c>
      <c r="E2062" s="33">
        <v>3</v>
      </c>
      <c r="F2062" s="33">
        <v>0.2</v>
      </c>
    </row>
    <row r="2063" spans="1:6" x14ac:dyDescent="0.2">
      <c r="A2063" s="33">
        <v>9</v>
      </c>
      <c r="B2063" s="33" t="s">
        <v>23</v>
      </c>
      <c r="C2063" s="33">
        <v>94</v>
      </c>
      <c r="D2063" s="33" t="s">
        <v>3598</v>
      </c>
      <c r="E2063" s="33">
        <v>3</v>
      </c>
      <c r="F2063" s="33">
        <v>0.2</v>
      </c>
    </row>
    <row r="2064" spans="1:6" x14ac:dyDescent="0.2">
      <c r="A2064" s="33">
        <v>9</v>
      </c>
      <c r="B2064" s="33" t="s">
        <v>23</v>
      </c>
      <c r="C2064" s="33">
        <v>98</v>
      </c>
      <c r="D2064" s="33" t="s">
        <v>4218</v>
      </c>
      <c r="E2064" s="33">
        <v>3</v>
      </c>
      <c r="F2064" s="33">
        <v>0.2</v>
      </c>
    </row>
    <row r="2065" spans="1:6" x14ac:dyDescent="0.2">
      <c r="A2065" s="33">
        <v>9</v>
      </c>
      <c r="B2065" s="33" t="s">
        <v>23</v>
      </c>
      <c r="C2065" s="33">
        <v>105</v>
      </c>
      <c r="D2065" s="33" t="s">
        <v>4219</v>
      </c>
      <c r="E2065" s="33">
        <v>4</v>
      </c>
      <c r="F2065" s="33">
        <v>0.2</v>
      </c>
    </row>
    <row r="2066" spans="1:6" x14ac:dyDescent="0.2">
      <c r="A2066" s="33">
        <v>9</v>
      </c>
      <c r="B2066" s="33" t="s">
        <v>23</v>
      </c>
      <c r="C2066" s="33">
        <v>2706</v>
      </c>
      <c r="D2066" s="33" t="s">
        <v>3600</v>
      </c>
      <c r="E2066" s="33">
        <v>4</v>
      </c>
      <c r="F2066" s="33">
        <v>1</v>
      </c>
    </row>
    <row r="2067" spans="1:6" x14ac:dyDescent="0.2">
      <c r="A2067" s="33">
        <v>9</v>
      </c>
      <c r="B2067" s="33" t="s">
        <v>23</v>
      </c>
      <c r="C2067" s="33">
        <v>1162</v>
      </c>
      <c r="D2067" s="33" t="s">
        <v>4220</v>
      </c>
      <c r="E2067" s="33">
        <v>3</v>
      </c>
      <c r="F2067" s="33">
        <v>0.2</v>
      </c>
    </row>
    <row r="2068" spans="1:6" x14ac:dyDescent="0.2">
      <c r="A2068" s="33">
        <v>9</v>
      </c>
      <c r="B2068" s="33" t="s">
        <v>23</v>
      </c>
      <c r="C2068" s="33">
        <v>1239</v>
      </c>
      <c r="D2068" s="33" t="s">
        <v>1791</v>
      </c>
      <c r="E2068" s="33"/>
      <c r="F2068" s="33">
        <v>0.2</v>
      </c>
    </row>
    <row r="2069" spans="1:6" x14ac:dyDescent="0.2">
      <c r="A2069" s="33">
        <v>9</v>
      </c>
      <c r="B2069" s="33" t="s">
        <v>23</v>
      </c>
      <c r="C2069" s="33">
        <v>1585</v>
      </c>
      <c r="D2069" s="33" t="s">
        <v>3608</v>
      </c>
      <c r="E2069" s="33">
        <v>4</v>
      </c>
      <c r="F2069" s="33">
        <v>1</v>
      </c>
    </row>
    <row r="2070" spans="1:6" x14ac:dyDescent="0.2">
      <c r="A2070" s="33">
        <v>9</v>
      </c>
      <c r="B2070" s="33" t="s">
        <v>23</v>
      </c>
      <c r="C2070" s="33">
        <v>217</v>
      </c>
      <c r="D2070" s="33" t="s">
        <v>4221</v>
      </c>
      <c r="E2070" s="33">
        <v>3</v>
      </c>
      <c r="F2070" s="33">
        <v>0.2</v>
      </c>
    </row>
    <row r="2071" spans="1:6" x14ac:dyDescent="0.2">
      <c r="A2071" s="33">
        <v>9</v>
      </c>
      <c r="B2071" s="33" t="s">
        <v>23</v>
      </c>
      <c r="C2071" s="33">
        <v>220</v>
      </c>
      <c r="D2071" s="33" t="s">
        <v>4222</v>
      </c>
      <c r="E2071" s="33"/>
      <c r="F2071" s="33">
        <v>0.2</v>
      </c>
    </row>
    <row r="2072" spans="1:6" x14ac:dyDescent="0.2">
      <c r="A2072" s="33">
        <v>9</v>
      </c>
      <c r="B2072" s="33" t="s">
        <v>23</v>
      </c>
      <c r="C2072" s="33">
        <v>259</v>
      </c>
      <c r="D2072" s="33" t="s">
        <v>4223</v>
      </c>
      <c r="E2072" s="33">
        <v>3</v>
      </c>
      <c r="F2072" s="33">
        <v>0.2</v>
      </c>
    </row>
    <row r="2073" spans="1:6" x14ac:dyDescent="0.2">
      <c r="A2073" s="33">
        <v>9</v>
      </c>
      <c r="B2073" s="33" t="s">
        <v>23</v>
      </c>
      <c r="C2073" s="33">
        <v>1677</v>
      </c>
      <c r="D2073" s="33" t="s">
        <v>3609</v>
      </c>
      <c r="E2073" s="33">
        <v>2</v>
      </c>
      <c r="F2073" s="33">
        <v>1</v>
      </c>
    </row>
    <row r="2074" spans="1:6" x14ac:dyDescent="0.2">
      <c r="A2074" s="33">
        <v>9</v>
      </c>
      <c r="B2074" s="33" t="s">
        <v>23</v>
      </c>
      <c r="C2074" s="33">
        <v>325</v>
      </c>
      <c r="D2074" s="33" t="s">
        <v>523</v>
      </c>
      <c r="E2074" s="33"/>
      <c r="F2074" s="33">
        <v>0.2</v>
      </c>
    </row>
    <row r="2075" spans="1:6" x14ac:dyDescent="0.2">
      <c r="A2075" s="33">
        <v>9</v>
      </c>
      <c r="B2075" s="33" t="s">
        <v>23</v>
      </c>
      <c r="C2075" s="33">
        <v>342</v>
      </c>
      <c r="D2075" s="33" t="s">
        <v>3613</v>
      </c>
      <c r="E2075" s="33"/>
      <c r="F2075" s="33">
        <v>0.2</v>
      </c>
    </row>
    <row r="2076" spans="1:6" x14ac:dyDescent="0.2">
      <c r="A2076" s="33">
        <v>9</v>
      </c>
      <c r="B2076" s="33" t="s">
        <v>23</v>
      </c>
      <c r="C2076" s="33">
        <v>125</v>
      </c>
      <c r="D2076" s="33" t="s">
        <v>4224</v>
      </c>
      <c r="E2076" s="33"/>
      <c r="F2076" s="33">
        <v>0.2</v>
      </c>
    </row>
    <row r="2077" spans="1:6" x14ac:dyDescent="0.2">
      <c r="A2077" s="33">
        <v>9</v>
      </c>
      <c r="B2077" s="33" t="s">
        <v>23</v>
      </c>
      <c r="C2077" s="33">
        <v>127</v>
      </c>
      <c r="D2077" s="33" t="s">
        <v>3614</v>
      </c>
      <c r="E2077" s="33">
        <v>4</v>
      </c>
      <c r="F2077" s="33">
        <v>0.2</v>
      </c>
    </row>
    <row r="2078" spans="1:6" x14ac:dyDescent="0.2">
      <c r="A2078" s="33">
        <v>9</v>
      </c>
      <c r="B2078" s="33" t="s">
        <v>23</v>
      </c>
      <c r="C2078" s="33">
        <v>344</v>
      </c>
      <c r="D2078" s="33" t="s">
        <v>4225</v>
      </c>
      <c r="E2078" s="33">
        <v>4</v>
      </c>
      <c r="F2078" s="33">
        <v>0.2</v>
      </c>
    </row>
    <row r="2079" spans="1:6" x14ac:dyDescent="0.2">
      <c r="A2079" s="33">
        <v>9</v>
      </c>
      <c r="B2079" s="33" t="s">
        <v>23</v>
      </c>
      <c r="C2079" s="33">
        <v>1878</v>
      </c>
      <c r="D2079" s="33" t="s">
        <v>4226</v>
      </c>
      <c r="E2079" s="33">
        <v>4</v>
      </c>
      <c r="F2079" s="33">
        <v>0.2</v>
      </c>
    </row>
    <row r="2080" spans="1:6" x14ac:dyDescent="0.2">
      <c r="A2080" s="33">
        <v>9</v>
      </c>
      <c r="B2080" s="33" t="s">
        <v>23</v>
      </c>
      <c r="C2080" s="33">
        <v>1958</v>
      </c>
      <c r="D2080" s="33" t="s">
        <v>4227</v>
      </c>
      <c r="E2080" s="33">
        <v>4</v>
      </c>
      <c r="F2080" s="33">
        <v>0.2</v>
      </c>
    </row>
    <row r="2081" spans="1:6" x14ac:dyDescent="0.2">
      <c r="A2081" s="33">
        <v>9</v>
      </c>
      <c r="B2081" s="33" t="s">
        <v>23</v>
      </c>
      <c r="C2081" s="33">
        <v>1970</v>
      </c>
      <c r="D2081" s="33" t="s">
        <v>4228</v>
      </c>
      <c r="E2081" s="33"/>
      <c r="F2081" s="33">
        <v>0.2</v>
      </c>
    </row>
    <row r="2082" spans="1:6" x14ac:dyDescent="0.2">
      <c r="A2082" s="33">
        <v>9</v>
      </c>
      <c r="B2082" s="33" t="s">
        <v>23</v>
      </c>
      <c r="C2082" s="33">
        <v>1971</v>
      </c>
      <c r="D2082" s="33" t="s">
        <v>3618</v>
      </c>
      <c r="E2082" s="33"/>
      <c r="F2082" s="33">
        <v>0.2</v>
      </c>
    </row>
    <row r="2083" spans="1:6" x14ac:dyDescent="0.2">
      <c r="A2083" s="33">
        <v>9</v>
      </c>
      <c r="B2083" s="33" t="s">
        <v>23</v>
      </c>
      <c r="C2083" s="33">
        <v>1989</v>
      </c>
      <c r="D2083" s="33" t="s">
        <v>524</v>
      </c>
      <c r="E2083" s="33"/>
      <c r="F2083" s="33">
        <v>0.2</v>
      </c>
    </row>
    <row r="2084" spans="1:6" x14ac:dyDescent="0.2">
      <c r="A2084" s="33">
        <v>9</v>
      </c>
      <c r="B2084" s="33" t="s">
        <v>23</v>
      </c>
      <c r="C2084" s="33">
        <v>455</v>
      </c>
      <c r="D2084" s="33" t="s">
        <v>3623</v>
      </c>
      <c r="E2084" s="33"/>
      <c r="F2084" s="33">
        <v>0.2</v>
      </c>
    </row>
    <row r="2085" spans="1:6" x14ac:dyDescent="0.2">
      <c r="A2085" s="33">
        <v>9</v>
      </c>
      <c r="B2085" s="33" t="s">
        <v>23</v>
      </c>
      <c r="C2085" s="33">
        <v>2574</v>
      </c>
      <c r="D2085" s="33" t="s">
        <v>3627</v>
      </c>
      <c r="E2085" s="33">
        <v>4</v>
      </c>
      <c r="F2085" s="33">
        <v>0.2</v>
      </c>
    </row>
    <row r="2086" spans="1:6" x14ac:dyDescent="0.2">
      <c r="A2086" s="33">
        <v>9</v>
      </c>
      <c r="B2086" s="33" t="s">
        <v>23</v>
      </c>
      <c r="C2086" s="33">
        <v>2257</v>
      </c>
      <c r="D2086" s="33" t="s">
        <v>3628</v>
      </c>
      <c r="E2086" s="33"/>
      <c r="F2086" s="33">
        <v>0.2</v>
      </c>
    </row>
    <row r="2087" spans="1:6" x14ac:dyDescent="0.2">
      <c r="A2087" s="33">
        <v>9</v>
      </c>
      <c r="B2087" s="33" t="s">
        <v>23</v>
      </c>
      <c r="C2087" s="33">
        <v>2204</v>
      </c>
      <c r="D2087" s="33" t="s">
        <v>4229</v>
      </c>
      <c r="E2087" s="33"/>
      <c r="F2087" s="33">
        <v>0.2</v>
      </c>
    </row>
    <row r="2088" spans="1:6" x14ac:dyDescent="0.2">
      <c r="A2088" s="33">
        <v>9</v>
      </c>
      <c r="B2088" s="33" t="s">
        <v>23</v>
      </c>
      <c r="C2088" s="33">
        <v>2205</v>
      </c>
      <c r="D2088" s="33" t="s">
        <v>531</v>
      </c>
      <c r="E2088" s="33"/>
      <c r="F2088" s="33">
        <v>0.2</v>
      </c>
    </row>
    <row r="2089" spans="1:6" x14ac:dyDescent="0.2">
      <c r="A2089" s="33">
        <v>9</v>
      </c>
      <c r="B2089" s="33" t="s">
        <v>23</v>
      </c>
      <c r="C2089" s="33">
        <v>2216</v>
      </c>
      <c r="D2089" s="33" t="s">
        <v>4230</v>
      </c>
      <c r="E2089" s="33"/>
      <c r="F2089" s="33">
        <v>0.2</v>
      </c>
    </row>
    <row r="2090" spans="1:6" x14ac:dyDescent="0.2">
      <c r="A2090" s="33">
        <v>9</v>
      </c>
      <c r="B2090" s="33" t="s">
        <v>23</v>
      </c>
      <c r="C2090" s="33">
        <v>2261</v>
      </c>
      <c r="D2090" s="33" t="s">
        <v>3631</v>
      </c>
      <c r="E2090" s="33"/>
      <c r="F2090" s="33">
        <v>0.2</v>
      </c>
    </row>
    <row r="2091" spans="1:6" x14ac:dyDescent="0.2">
      <c r="A2091" s="33">
        <v>9</v>
      </c>
      <c r="B2091" s="33" t="s">
        <v>23</v>
      </c>
      <c r="C2091" s="33">
        <v>2254</v>
      </c>
      <c r="D2091" s="33" t="s">
        <v>4231</v>
      </c>
      <c r="E2091" s="33"/>
      <c r="F2091" s="33">
        <v>0.2</v>
      </c>
    </row>
    <row r="2092" spans="1:6" x14ac:dyDescent="0.2">
      <c r="A2092" s="33">
        <v>9</v>
      </c>
      <c r="B2092" s="33" t="s">
        <v>23</v>
      </c>
      <c r="C2092" s="33">
        <v>2220</v>
      </c>
      <c r="D2092" s="33" t="s">
        <v>4232</v>
      </c>
      <c r="E2092" s="33">
        <v>4</v>
      </c>
      <c r="F2092" s="33">
        <v>0.2</v>
      </c>
    </row>
    <row r="2093" spans="1:6" x14ac:dyDescent="0.2">
      <c r="A2093" s="33">
        <v>9</v>
      </c>
      <c r="B2093" s="33" t="s">
        <v>23</v>
      </c>
      <c r="C2093" s="33">
        <v>2230</v>
      </c>
      <c r="D2093" s="33" t="s">
        <v>3633</v>
      </c>
      <c r="E2093" s="33"/>
      <c r="F2093" s="33">
        <v>0.2</v>
      </c>
    </row>
    <row r="2094" spans="1:6" x14ac:dyDescent="0.2">
      <c r="A2094" s="33">
        <v>9</v>
      </c>
      <c r="B2094" s="33" t="s">
        <v>23</v>
      </c>
      <c r="C2094" s="33">
        <v>2234</v>
      </c>
      <c r="D2094" s="33" t="s">
        <v>4233</v>
      </c>
      <c r="E2094" s="33"/>
      <c r="F2094" s="33">
        <v>0.2</v>
      </c>
    </row>
    <row r="2095" spans="1:6" x14ac:dyDescent="0.2">
      <c r="A2095" s="33">
        <v>9</v>
      </c>
      <c r="B2095" s="33" t="s">
        <v>23</v>
      </c>
      <c r="C2095" s="33">
        <v>4149</v>
      </c>
      <c r="D2095" s="33" t="s">
        <v>3634</v>
      </c>
      <c r="E2095" s="33"/>
      <c r="F2095" s="33">
        <v>0.2</v>
      </c>
    </row>
    <row r="2096" spans="1:6" x14ac:dyDescent="0.2">
      <c r="A2096" s="33">
        <v>9</v>
      </c>
      <c r="B2096" s="33" t="s">
        <v>23</v>
      </c>
      <c r="C2096" s="33">
        <v>2238</v>
      </c>
      <c r="D2096" s="33" t="s">
        <v>3635</v>
      </c>
      <c r="E2096" s="33">
        <v>1</v>
      </c>
      <c r="F2096" s="33">
        <v>1</v>
      </c>
    </row>
    <row r="2097" spans="1:6" x14ac:dyDescent="0.2">
      <c r="A2097" s="33">
        <v>9</v>
      </c>
      <c r="B2097" s="33" t="s">
        <v>23</v>
      </c>
      <c r="C2097" s="33">
        <v>2243</v>
      </c>
      <c r="D2097" s="33" t="s">
        <v>3637</v>
      </c>
      <c r="E2097" s="33"/>
      <c r="F2097" s="33">
        <v>0.2</v>
      </c>
    </row>
    <row r="2098" spans="1:6" x14ac:dyDescent="0.2">
      <c r="A2098" s="33">
        <v>9</v>
      </c>
      <c r="B2098" s="33" t="s">
        <v>23</v>
      </c>
      <c r="C2098" s="33">
        <v>2245</v>
      </c>
      <c r="D2098" s="33" t="s">
        <v>3638</v>
      </c>
      <c r="E2098" s="33"/>
      <c r="F2098" s="33">
        <v>0.2</v>
      </c>
    </row>
    <row r="2099" spans="1:6" x14ac:dyDescent="0.2">
      <c r="A2099" s="33">
        <v>9</v>
      </c>
      <c r="B2099" s="33" t="s">
        <v>23</v>
      </c>
      <c r="C2099" s="33">
        <v>4153</v>
      </c>
      <c r="D2099" s="33" t="s">
        <v>4234</v>
      </c>
      <c r="E2099" s="33"/>
      <c r="F2099" s="33">
        <v>0.2</v>
      </c>
    </row>
    <row r="2100" spans="1:6" x14ac:dyDescent="0.2">
      <c r="A2100" s="33">
        <v>9</v>
      </c>
      <c r="B2100" s="33" t="s">
        <v>23</v>
      </c>
      <c r="C2100" s="33">
        <v>2266</v>
      </c>
      <c r="D2100" s="33" t="s">
        <v>4235</v>
      </c>
      <c r="E2100" s="33"/>
      <c r="F2100" s="33">
        <v>0.2</v>
      </c>
    </row>
    <row r="2101" spans="1:6" x14ac:dyDescent="0.2">
      <c r="A2101" s="33">
        <v>9</v>
      </c>
      <c r="B2101" s="33" t="s">
        <v>23</v>
      </c>
      <c r="C2101" s="33">
        <v>2267</v>
      </c>
      <c r="D2101" s="33" t="s">
        <v>3639</v>
      </c>
      <c r="E2101" s="33"/>
      <c r="F2101" s="33">
        <v>0.2</v>
      </c>
    </row>
    <row r="2102" spans="1:6" x14ac:dyDescent="0.2">
      <c r="A2102" s="33">
        <v>9</v>
      </c>
      <c r="B2102" s="33" t="s">
        <v>23</v>
      </c>
      <c r="C2102" s="33">
        <v>4157</v>
      </c>
      <c r="D2102" s="33" t="s">
        <v>3641</v>
      </c>
      <c r="E2102" s="33">
        <v>1</v>
      </c>
      <c r="F2102" s="33">
        <v>0.2</v>
      </c>
    </row>
    <row r="2103" spans="1:6" x14ac:dyDescent="0.2">
      <c r="A2103" s="33">
        <v>9</v>
      </c>
      <c r="B2103" s="33" t="s">
        <v>23</v>
      </c>
      <c r="C2103" s="33">
        <v>2272</v>
      </c>
      <c r="D2103" s="33" t="s">
        <v>3642</v>
      </c>
      <c r="E2103" s="33"/>
      <c r="F2103" s="33">
        <v>0.2</v>
      </c>
    </row>
    <row r="2104" spans="1:6" x14ac:dyDescent="0.2">
      <c r="A2104" s="33">
        <v>9</v>
      </c>
      <c r="B2104" s="33" t="s">
        <v>23</v>
      </c>
      <c r="C2104" s="33">
        <v>4159</v>
      </c>
      <c r="D2104" s="33" t="s">
        <v>3643</v>
      </c>
      <c r="E2104" s="33"/>
      <c r="F2104" s="33">
        <v>0.2</v>
      </c>
    </row>
    <row r="2105" spans="1:6" x14ac:dyDescent="0.2">
      <c r="A2105" s="33">
        <v>9</v>
      </c>
      <c r="B2105" s="33" t="s">
        <v>23</v>
      </c>
      <c r="C2105" s="33">
        <v>4160</v>
      </c>
      <c r="D2105" s="33" t="s">
        <v>3644</v>
      </c>
      <c r="E2105" s="33"/>
      <c r="F2105" s="33">
        <v>0.2</v>
      </c>
    </row>
    <row r="2106" spans="1:6" x14ac:dyDescent="0.2">
      <c r="A2106" s="33">
        <v>9</v>
      </c>
      <c r="B2106" s="33" t="s">
        <v>23</v>
      </c>
      <c r="C2106" s="33">
        <v>2276</v>
      </c>
      <c r="D2106" s="33" t="s">
        <v>3646</v>
      </c>
      <c r="E2106" s="33"/>
      <c r="F2106" s="33">
        <v>0.2</v>
      </c>
    </row>
    <row r="2107" spans="1:6" x14ac:dyDescent="0.2">
      <c r="A2107" s="33">
        <v>9</v>
      </c>
      <c r="B2107" s="33" t="s">
        <v>23</v>
      </c>
      <c r="C2107" s="33">
        <v>2282</v>
      </c>
      <c r="D2107" s="33" t="s">
        <v>3649</v>
      </c>
      <c r="E2107" s="33"/>
      <c r="F2107" s="33">
        <v>0.2</v>
      </c>
    </row>
    <row r="2108" spans="1:6" x14ac:dyDescent="0.2">
      <c r="A2108" s="33">
        <v>9</v>
      </c>
      <c r="B2108" s="33" t="s">
        <v>23</v>
      </c>
      <c r="C2108" s="33">
        <v>2283</v>
      </c>
      <c r="D2108" s="33" t="s">
        <v>3650</v>
      </c>
      <c r="E2108" s="33"/>
      <c r="F2108" s="33">
        <v>0.2</v>
      </c>
    </row>
    <row r="2109" spans="1:6" x14ac:dyDescent="0.2">
      <c r="A2109" s="33">
        <v>9</v>
      </c>
      <c r="B2109" s="33" t="s">
        <v>23</v>
      </c>
      <c r="C2109" s="33">
        <v>2423</v>
      </c>
      <c r="D2109" s="33" t="s">
        <v>534</v>
      </c>
      <c r="E2109" s="33">
        <v>4</v>
      </c>
      <c r="F2109" s="33">
        <v>0.2</v>
      </c>
    </row>
    <row r="2110" spans="1:6" x14ac:dyDescent="0.2">
      <c r="A2110" s="33">
        <v>9</v>
      </c>
      <c r="B2110" s="33" t="s">
        <v>23</v>
      </c>
      <c r="C2110" s="33">
        <v>2545</v>
      </c>
      <c r="D2110" s="33" t="s">
        <v>3654</v>
      </c>
      <c r="E2110" s="33"/>
      <c r="F2110" s="33">
        <v>0.2</v>
      </c>
    </row>
    <row r="2111" spans="1:6" x14ac:dyDescent="0.2">
      <c r="A2111" s="33">
        <v>9</v>
      </c>
      <c r="B2111" s="33" t="s">
        <v>23</v>
      </c>
      <c r="C2111" s="33">
        <v>2546</v>
      </c>
      <c r="D2111" s="33" t="s">
        <v>2660</v>
      </c>
      <c r="E2111" s="33">
        <v>4</v>
      </c>
      <c r="F2111" s="33">
        <v>1</v>
      </c>
    </row>
    <row r="2112" spans="1:6" x14ac:dyDescent="0.2">
      <c r="A2112" s="33">
        <v>9</v>
      </c>
      <c r="B2112" s="33" t="s">
        <v>277</v>
      </c>
      <c r="C2112" s="33">
        <v>18441</v>
      </c>
      <c r="D2112" s="33" t="s">
        <v>4236</v>
      </c>
      <c r="E2112" s="33">
        <v>1</v>
      </c>
      <c r="F2112" s="33">
        <v>1</v>
      </c>
    </row>
    <row r="2113" spans="1:6" x14ac:dyDescent="0.2">
      <c r="A2113" s="33">
        <v>9</v>
      </c>
      <c r="B2113" s="33" t="s">
        <v>277</v>
      </c>
      <c r="C2113" s="33">
        <v>18222</v>
      </c>
      <c r="D2113" s="33" t="s">
        <v>4237</v>
      </c>
      <c r="E2113" s="33">
        <v>1</v>
      </c>
      <c r="F2113" s="33">
        <v>1</v>
      </c>
    </row>
    <row r="2114" spans="1:6" x14ac:dyDescent="0.2">
      <c r="A2114" s="33">
        <v>9</v>
      </c>
      <c r="B2114" s="33" t="s">
        <v>277</v>
      </c>
      <c r="C2114" s="33">
        <v>18315</v>
      </c>
      <c r="D2114" s="33" t="s">
        <v>4238</v>
      </c>
      <c r="E2114" s="33">
        <v>3</v>
      </c>
      <c r="F2114" s="33">
        <v>0.2</v>
      </c>
    </row>
    <row r="2115" spans="1:6" x14ac:dyDescent="0.2">
      <c r="A2115" s="33">
        <v>9</v>
      </c>
      <c r="B2115" s="33" t="s">
        <v>894</v>
      </c>
      <c r="C2115" s="33">
        <v>175</v>
      </c>
      <c r="D2115" s="33" t="s">
        <v>4239</v>
      </c>
      <c r="E2115" s="33"/>
      <c r="F2115" s="33">
        <v>0.2</v>
      </c>
    </row>
    <row r="2116" spans="1:6" x14ac:dyDescent="0.2">
      <c r="A2116" s="33">
        <v>9</v>
      </c>
      <c r="B2116" s="33" t="s">
        <v>894</v>
      </c>
      <c r="C2116" s="33">
        <v>25211</v>
      </c>
      <c r="D2116" s="33" t="s">
        <v>4240</v>
      </c>
      <c r="E2116" s="33">
        <v>3</v>
      </c>
      <c r="F2116" s="33">
        <v>1</v>
      </c>
    </row>
    <row r="2117" spans="1:6" x14ac:dyDescent="0.2">
      <c r="A2117" s="33">
        <v>9</v>
      </c>
      <c r="B2117" s="33" t="s">
        <v>894</v>
      </c>
      <c r="C2117" s="33">
        <v>25218</v>
      </c>
      <c r="D2117" s="33" t="s">
        <v>4241</v>
      </c>
      <c r="E2117" s="33">
        <v>4</v>
      </c>
      <c r="F2117" s="33">
        <v>1</v>
      </c>
    </row>
    <row r="2118" spans="1:6" x14ac:dyDescent="0.2">
      <c r="A2118" s="33">
        <v>9</v>
      </c>
      <c r="B2118" s="33" t="s">
        <v>894</v>
      </c>
      <c r="C2118" s="33">
        <v>25219</v>
      </c>
      <c r="D2118" s="33" t="s">
        <v>4242</v>
      </c>
      <c r="E2118" s="33">
        <v>3</v>
      </c>
      <c r="F2118" s="33">
        <v>1</v>
      </c>
    </row>
    <row r="2119" spans="1:6" x14ac:dyDescent="0.2">
      <c r="A2119" s="33">
        <v>9</v>
      </c>
      <c r="B2119" s="33" t="s">
        <v>894</v>
      </c>
      <c r="C2119" s="33">
        <v>753</v>
      </c>
      <c r="D2119" s="33" t="s">
        <v>4243</v>
      </c>
      <c r="E2119" s="33"/>
      <c r="F2119" s="33">
        <v>0.2</v>
      </c>
    </row>
    <row r="2120" spans="1:6" x14ac:dyDescent="0.2">
      <c r="A2120" s="33">
        <v>9</v>
      </c>
      <c r="B2120" s="33" t="s">
        <v>894</v>
      </c>
      <c r="C2120" s="33">
        <v>22110</v>
      </c>
      <c r="D2120" s="33" t="s">
        <v>4244</v>
      </c>
      <c r="E2120" s="33"/>
      <c r="F2120" s="33">
        <v>0.2</v>
      </c>
    </row>
    <row r="2121" spans="1:6" x14ac:dyDescent="0.2">
      <c r="A2121" s="33">
        <v>9</v>
      </c>
      <c r="B2121" s="33" t="s">
        <v>894</v>
      </c>
      <c r="C2121" s="33">
        <v>984</v>
      </c>
      <c r="D2121" s="33" t="s">
        <v>4245</v>
      </c>
      <c r="E2121" s="33">
        <v>3</v>
      </c>
      <c r="F2121" s="33">
        <v>0.2</v>
      </c>
    </row>
    <row r="2122" spans="1:6" x14ac:dyDescent="0.2">
      <c r="A2122" s="33">
        <v>9</v>
      </c>
      <c r="B2122" s="33" t="s">
        <v>894</v>
      </c>
      <c r="C2122" s="33">
        <v>1024</v>
      </c>
      <c r="D2122" s="33" t="s">
        <v>4246</v>
      </c>
      <c r="E2122" s="33">
        <v>3</v>
      </c>
      <c r="F2122" s="33">
        <v>0.2</v>
      </c>
    </row>
    <row r="2123" spans="1:6" x14ac:dyDescent="0.2">
      <c r="A2123" s="33">
        <v>9</v>
      </c>
      <c r="B2123" s="33" t="s">
        <v>894</v>
      </c>
      <c r="C2123" s="33">
        <v>1450</v>
      </c>
      <c r="D2123" s="33" t="s">
        <v>4247</v>
      </c>
      <c r="E2123" s="33"/>
      <c r="F2123" s="33">
        <v>0.2</v>
      </c>
    </row>
    <row r="2124" spans="1:6" x14ac:dyDescent="0.2">
      <c r="A2124" s="33">
        <v>9</v>
      </c>
      <c r="B2124" s="33" t="s">
        <v>894</v>
      </c>
      <c r="C2124" s="33">
        <v>7584</v>
      </c>
      <c r="D2124" s="33" t="s">
        <v>4248</v>
      </c>
      <c r="E2124" s="33"/>
      <c r="F2124" s="33">
        <v>0.2</v>
      </c>
    </row>
    <row r="2125" spans="1:6" x14ac:dyDescent="0.2">
      <c r="A2125" s="33">
        <v>9</v>
      </c>
      <c r="B2125" s="33" t="s">
        <v>894</v>
      </c>
      <c r="C2125" s="33">
        <v>1533</v>
      </c>
      <c r="D2125" s="33" t="s">
        <v>4249</v>
      </c>
      <c r="E2125" s="33">
        <v>4</v>
      </c>
      <c r="F2125" s="33">
        <v>0.2</v>
      </c>
    </row>
    <row r="2126" spans="1:6" x14ac:dyDescent="0.2">
      <c r="A2126" s="33">
        <v>9</v>
      </c>
      <c r="B2126" s="33" t="s">
        <v>894</v>
      </c>
      <c r="C2126" s="33">
        <v>13257</v>
      </c>
      <c r="D2126" s="33" t="s">
        <v>4250</v>
      </c>
      <c r="E2126" s="33"/>
      <c r="F2126" s="33">
        <v>1</v>
      </c>
    </row>
    <row r="2127" spans="1:6" x14ac:dyDescent="0.2">
      <c r="A2127" s="33">
        <v>9</v>
      </c>
      <c r="B2127" s="33" t="s">
        <v>894</v>
      </c>
      <c r="C2127" s="33">
        <v>1821</v>
      </c>
      <c r="D2127" s="33" t="s">
        <v>4251</v>
      </c>
      <c r="E2127" s="33"/>
      <c r="F2127" s="33">
        <v>0.2</v>
      </c>
    </row>
    <row r="2128" spans="1:6" x14ac:dyDescent="0.2">
      <c r="A2128" s="33">
        <v>9</v>
      </c>
      <c r="B2128" s="33" t="s">
        <v>894</v>
      </c>
      <c r="C2128" s="33">
        <v>7594</v>
      </c>
      <c r="D2128" s="33" t="s">
        <v>1978</v>
      </c>
      <c r="E2128" s="33"/>
      <c r="F2128" s="33">
        <v>1</v>
      </c>
    </row>
    <row r="2129" spans="1:6" x14ac:dyDescent="0.2">
      <c r="A2129" s="33">
        <v>9</v>
      </c>
      <c r="B2129" s="33" t="s">
        <v>894</v>
      </c>
      <c r="C2129" s="33">
        <v>1911</v>
      </c>
      <c r="D2129" s="33" t="s">
        <v>4252</v>
      </c>
      <c r="E2129" s="33"/>
      <c r="F2129" s="33">
        <v>0.2</v>
      </c>
    </row>
    <row r="2130" spans="1:6" x14ac:dyDescent="0.2">
      <c r="A2130" s="33">
        <v>9</v>
      </c>
      <c r="B2130" s="33" t="s">
        <v>894</v>
      </c>
      <c r="C2130" s="33">
        <v>1664</v>
      </c>
      <c r="D2130" s="33" t="s">
        <v>4253</v>
      </c>
      <c r="E2130" s="33"/>
      <c r="F2130" s="33">
        <v>0.2</v>
      </c>
    </row>
    <row r="2131" spans="1:6" x14ac:dyDescent="0.2">
      <c r="A2131" s="33">
        <v>9</v>
      </c>
      <c r="B2131" s="33" t="s">
        <v>894</v>
      </c>
      <c r="C2131" s="33">
        <v>7593</v>
      </c>
      <c r="D2131" s="33" t="s">
        <v>4254</v>
      </c>
      <c r="E2131" s="33"/>
      <c r="F2131" s="33">
        <v>0.2</v>
      </c>
    </row>
    <row r="2132" spans="1:6" x14ac:dyDescent="0.2">
      <c r="A2132" s="33">
        <v>9</v>
      </c>
      <c r="B2132" s="33" t="s">
        <v>894</v>
      </c>
      <c r="C2132" s="33">
        <v>1454</v>
      </c>
      <c r="D2132" s="33" t="s">
        <v>4255</v>
      </c>
      <c r="E2132" s="33">
        <v>4</v>
      </c>
      <c r="F2132" s="33">
        <v>0.2</v>
      </c>
    </row>
    <row r="2133" spans="1:6" x14ac:dyDescent="0.2">
      <c r="A2133" s="33">
        <v>9</v>
      </c>
      <c r="B2133" s="33" t="s">
        <v>894</v>
      </c>
      <c r="C2133" s="33">
        <v>1829</v>
      </c>
      <c r="D2133" s="33" t="s">
        <v>4256</v>
      </c>
      <c r="E2133" s="33"/>
      <c r="F2133" s="33">
        <v>0.2</v>
      </c>
    </row>
    <row r="2134" spans="1:6" x14ac:dyDescent="0.2">
      <c r="A2134" s="33">
        <v>9</v>
      </c>
      <c r="B2134" s="33" t="s">
        <v>894</v>
      </c>
      <c r="C2134" s="33">
        <v>1883</v>
      </c>
      <c r="D2134" s="33" t="s">
        <v>4257</v>
      </c>
      <c r="E2134" s="33"/>
      <c r="F2134" s="33">
        <v>0.2</v>
      </c>
    </row>
    <row r="2135" spans="1:6" x14ac:dyDescent="0.2">
      <c r="A2135" s="33">
        <v>9</v>
      </c>
      <c r="B2135" s="33" t="s">
        <v>894</v>
      </c>
      <c r="C2135" s="33">
        <v>1705</v>
      </c>
      <c r="D2135" s="33" t="s">
        <v>4258</v>
      </c>
      <c r="E2135" s="33"/>
      <c r="F2135" s="33">
        <v>0.2</v>
      </c>
    </row>
    <row r="2136" spans="1:6" x14ac:dyDescent="0.2">
      <c r="A2136" s="33">
        <v>9</v>
      </c>
      <c r="B2136" s="33" t="s">
        <v>894</v>
      </c>
      <c r="C2136" s="33">
        <v>1747</v>
      </c>
      <c r="D2136" s="33" t="s">
        <v>1980</v>
      </c>
      <c r="E2136" s="33">
        <v>4</v>
      </c>
      <c r="F2136" s="33">
        <v>0.2</v>
      </c>
    </row>
    <row r="2137" spans="1:6" x14ac:dyDescent="0.2">
      <c r="A2137" s="33">
        <v>9</v>
      </c>
      <c r="B2137" s="33" t="s">
        <v>894</v>
      </c>
      <c r="C2137" s="33">
        <v>1388</v>
      </c>
      <c r="D2137" s="33" t="s">
        <v>4259</v>
      </c>
      <c r="E2137" s="33"/>
      <c r="F2137" s="33">
        <v>0.2</v>
      </c>
    </row>
    <row r="2138" spans="1:6" x14ac:dyDescent="0.2">
      <c r="A2138" s="33">
        <v>9</v>
      </c>
      <c r="B2138" s="33" t="s">
        <v>894</v>
      </c>
      <c r="C2138" s="33">
        <v>1427</v>
      </c>
      <c r="D2138" s="33" t="s">
        <v>4260</v>
      </c>
      <c r="E2138" s="33">
        <v>4</v>
      </c>
      <c r="F2138" s="33">
        <v>0.2</v>
      </c>
    </row>
    <row r="2139" spans="1:6" x14ac:dyDescent="0.2">
      <c r="A2139" s="33">
        <v>9</v>
      </c>
      <c r="B2139" s="33" t="s">
        <v>894</v>
      </c>
      <c r="C2139" s="33">
        <v>1577</v>
      </c>
      <c r="D2139" s="33" t="s">
        <v>4261</v>
      </c>
      <c r="E2139" s="33"/>
      <c r="F2139" s="33">
        <v>0.2</v>
      </c>
    </row>
    <row r="2140" spans="1:6" x14ac:dyDescent="0.2">
      <c r="A2140" s="33">
        <v>9</v>
      </c>
      <c r="B2140" s="33" t="s">
        <v>894</v>
      </c>
      <c r="C2140" s="33">
        <v>1578</v>
      </c>
      <c r="D2140" s="33" t="s">
        <v>4262</v>
      </c>
      <c r="E2140" s="33"/>
      <c r="F2140" s="33">
        <v>0.2</v>
      </c>
    </row>
    <row r="2141" spans="1:6" x14ac:dyDescent="0.2">
      <c r="A2141" s="33">
        <v>9</v>
      </c>
      <c r="B2141" s="33" t="s">
        <v>894</v>
      </c>
      <c r="C2141" s="33">
        <v>1586</v>
      </c>
      <c r="D2141" s="33" t="s">
        <v>4263</v>
      </c>
      <c r="E2141" s="33"/>
      <c r="F2141" s="33">
        <v>0.2</v>
      </c>
    </row>
    <row r="2142" spans="1:6" x14ac:dyDescent="0.2">
      <c r="A2142" s="33">
        <v>9</v>
      </c>
      <c r="B2142" s="33" t="s">
        <v>894</v>
      </c>
      <c r="C2142" s="33">
        <v>13255</v>
      </c>
      <c r="D2142" s="33" t="s">
        <v>4264</v>
      </c>
      <c r="E2142" s="33"/>
      <c r="F2142" s="33">
        <v>0.2</v>
      </c>
    </row>
    <row r="2143" spans="1:6" x14ac:dyDescent="0.2">
      <c r="A2143" s="33">
        <v>9</v>
      </c>
      <c r="B2143" s="33" t="s">
        <v>894</v>
      </c>
      <c r="C2143" s="33">
        <v>1602</v>
      </c>
      <c r="D2143" s="33" t="s">
        <v>4265</v>
      </c>
      <c r="E2143" s="33">
        <v>2</v>
      </c>
      <c r="F2143" s="33">
        <v>0.2</v>
      </c>
    </row>
    <row r="2144" spans="1:6" x14ac:dyDescent="0.2">
      <c r="A2144" s="33">
        <v>9</v>
      </c>
      <c r="B2144" s="33" t="s">
        <v>894</v>
      </c>
      <c r="C2144" s="33">
        <v>1617</v>
      </c>
      <c r="D2144" s="33" t="s">
        <v>4266</v>
      </c>
      <c r="E2144" s="33"/>
      <c r="F2144" s="33">
        <v>0.2</v>
      </c>
    </row>
    <row r="2145" spans="1:6" x14ac:dyDescent="0.2">
      <c r="A2145" s="33">
        <v>9</v>
      </c>
      <c r="B2145" s="33" t="s">
        <v>894</v>
      </c>
      <c r="C2145" s="33">
        <v>1752</v>
      </c>
      <c r="D2145" s="33" t="s">
        <v>4267</v>
      </c>
      <c r="E2145" s="33"/>
      <c r="F2145" s="33">
        <v>0.2</v>
      </c>
    </row>
    <row r="2146" spans="1:6" x14ac:dyDescent="0.2">
      <c r="A2146" s="33">
        <v>9</v>
      </c>
      <c r="B2146" s="33" t="s">
        <v>894</v>
      </c>
      <c r="C2146" s="33">
        <v>1858</v>
      </c>
      <c r="D2146" s="33" t="s">
        <v>4268</v>
      </c>
      <c r="E2146" s="33"/>
      <c r="F2146" s="33">
        <v>0.2</v>
      </c>
    </row>
    <row r="2147" spans="1:6" x14ac:dyDescent="0.2">
      <c r="A2147" s="33">
        <v>9</v>
      </c>
      <c r="B2147" s="33" t="s">
        <v>894</v>
      </c>
      <c r="C2147" s="33">
        <v>23004</v>
      </c>
      <c r="D2147" s="33" t="s">
        <v>4269</v>
      </c>
      <c r="E2147" s="33"/>
      <c r="F2147" s="33">
        <v>0.2</v>
      </c>
    </row>
    <row r="2148" spans="1:6" x14ac:dyDescent="0.2">
      <c r="A2148" s="33">
        <v>9</v>
      </c>
      <c r="B2148" s="33" t="s">
        <v>894</v>
      </c>
      <c r="C2148" s="33">
        <v>1848</v>
      </c>
      <c r="D2148" s="33" t="s">
        <v>4270</v>
      </c>
      <c r="E2148" s="33">
        <v>3</v>
      </c>
      <c r="F2148" s="33">
        <v>0.2</v>
      </c>
    </row>
    <row r="2149" spans="1:6" x14ac:dyDescent="0.2">
      <c r="A2149" s="33">
        <v>9</v>
      </c>
      <c r="B2149" s="33" t="s">
        <v>894</v>
      </c>
      <c r="C2149" s="33">
        <v>1902</v>
      </c>
      <c r="D2149" s="33" t="s">
        <v>4271</v>
      </c>
      <c r="E2149" s="33">
        <v>4</v>
      </c>
      <c r="F2149" s="33">
        <v>0.2</v>
      </c>
    </row>
    <row r="2150" spans="1:6" x14ac:dyDescent="0.2">
      <c r="A2150" s="33">
        <v>9</v>
      </c>
      <c r="B2150" s="33" t="s">
        <v>894</v>
      </c>
      <c r="C2150" s="33">
        <v>2478</v>
      </c>
      <c r="D2150" s="33" t="s">
        <v>4272</v>
      </c>
      <c r="E2150" s="33">
        <v>4</v>
      </c>
      <c r="F2150" s="33">
        <v>0.2</v>
      </c>
    </row>
    <row r="2151" spans="1:6" x14ac:dyDescent="0.2">
      <c r="A2151" s="33">
        <v>9</v>
      </c>
      <c r="B2151" s="33" t="s">
        <v>894</v>
      </c>
      <c r="C2151" s="33">
        <v>7385</v>
      </c>
      <c r="D2151" s="33" t="s">
        <v>4273</v>
      </c>
      <c r="E2151" s="33"/>
      <c r="F2151" s="33">
        <v>0.2</v>
      </c>
    </row>
    <row r="2152" spans="1:6" x14ac:dyDescent="0.2">
      <c r="A2152" s="33">
        <v>9</v>
      </c>
      <c r="B2152" s="33" t="s">
        <v>894</v>
      </c>
      <c r="C2152" s="33">
        <v>2492</v>
      </c>
      <c r="D2152" s="33" t="s">
        <v>4274</v>
      </c>
      <c r="E2152" s="33">
        <v>3</v>
      </c>
      <c r="F2152" s="33">
        <v>0.2</v>
      </c>
    </row>
    <row r="2153" spans="1:6" x14ac:dyDescent="0.2">
      <c r="A2153" s="33">
        <v>9</v>
      </c>
      <c r="B2153" s="33" t="s">
        <v>894</v>
      </c>
      <c r="C2153" s="33">
        <v>2339</v>
      </c>
      <c r="D2153" s="33" t="s">
        <v>4275</v>
      </c>
      <c r="E2153" s="33"/>
      <c r="F2153" s="33">
        <v>0.2</v>
      </c>
    </row>
    <row r="2154" spans="1:6" x14ac:dyDescent="0.2">
      <c r="A2154" s="33">
        <v>9</v>
      </c>
      <c r="B2154" s="33" t="s">
        <v>894</v>
      </c>
      <c r="C2154" s="33">
        <v>2359</v>
      </c>
      <c r="D2154" s="33" t="s">
        <v>4276</v>
      </c>
      <c r="E2154" s="33">
        <v>3</v>
      </c>
      <c r="F2154" s="33">
        <v>0.2</v>
      </c>
    </row>
    <row r="2155" spans="1:6" x14ac:dyDescent="0.2">
      <c r="A2155" s="33">
        <v>9</v>
      </c>
      <c r="B2155" s="33" t="s">
        <v>894</v>
      </c>
      <c r="C2155" s="33">
        <v>13318</v>
      </c>
      <c r="D2155" s="33" t="s">
        <v>4277</v>
      </c>
      <c r="E2155" s="33">
        <v>4</v>
      </c>
      <c r="F2155" s="33">
        <v>0.2</v>
      </c>
    </row>
    <row r="2156" spans="1:6" x14ac:dyDescent="0.2">
      <c r="A2156" s="33">
        <v>9</v>
      </c>
      <c r="B2156" s="33" t="s">
        <v>894</v>
      </c>
      <c r="C2156" s="33">
        <v>2380</v>
      </c>
      <c r="D2156" s="33" t="s">
        <v>4278</v>
      </c>
      <c r="E2156" s="33"/>
      <c r="F2156" s="33">
        <v>0.2</v>
      </c>
    </row>
    <row r="2157" spans="1:6" x14ac:dyDescent="0.2">
      <c r="A2157" s="33">
        <v>9</v>
      </c>
      <c r="B2157" s="33" t="s">
        <v>894</v>
      </c>
      <c r="C2157" s="33">
        <v>2571</v>
      </c>
      <c r="D2157" s="33" t="s">
        <v>4279</v>
      </c>
      <c r="E2157" s="33"/>
      <c r="F2157" s="33">
        <v>0.2</v>
      </c>
    </row>
    <row r="2158" spans="1:6" x14ac:dyDescent="0.2">
      <c r="A2158" s="33">
        <v>9</v>
      </c>
      <c r="B2158" s="33" t="s">
        <v>894</v>
      </c>
      <c r="C2158" s="33">
        <v>2572</v>
      </c>
      <c r="D2158" s="33" t="s">
        <v>4280</v>
      </c>
      <c r="E2158" s="33">
        <v>3</v>
      </c>
      <c r="F2158" s="33">
        <v>1</v>
      </c>
    </row>
    <row r="2159" spans="1:6" x14ac:dyDescent="0.2">
      <c r="A2159" s="33">
        <v>9</v>
      </c>
      <c r="B2159" s="33" t="s">
        <v>894</v>
      </c>
      <c r="C2159" s="33">
        <v>2573</v>
      </c>
      <c r="D2159" s="33" t="s">
        <v>4281</v>
      </c>
      <c r="E2159" s="33"/>
      <c r="F2159" s="33">
        <v>0.2</v>
      </c>
    </row>
    <row r="2160" spans="1:6" x14ac:dyDescent="0.2">
      <c r="A2160" s="33">
        <v>9</v>
      </c>
      <c r="B2160" s="33" t="s">
        <v>894</v>
      </c>
      <c r="C2160" s="33">
        <v>2574</v>
      </c>
      <c r="D2160" s="33" t="s">
        <v>4282</v>
      </c>
      <c r="E2160" s="33"/>
      <c r="F2160" s="33">
        <v>0.2</v>
      </c>
    </row>
    <row r="2161" spans="1:6" x14ac:dyDescent="0.2">
      <c r="A2161" s="33">
        <v>9</v>
      </c>
      <c r="B2161" s="33" t="s">
        <v>894</v>
      </c>
      <c r="C2161" s="33">
        <v>2575</v>
      </c>
      <c r="D2161" s="33" t="s">
        <v>4283</v>
      </c>
      <c r="E2161" s="33">
        <v>3</v>
      </c>
      <c r="F2161" s="33">
        <v>0.2</v>
      </c>
    </row>
    <row r="2162" spans="1:6" x14ac:dyDescent="0.2">
      <c r="A2162" s="33">
        <v>9</v>
      </c>
      <c r="B2162" s="33" t="s">
        <v>894</v>
      </c>
      <c r="C2162" s="33">
        <v>2577</v>
      </c>
      <c r="D2162" s="33" t="s">
        <v>4284</v>
      </c>
      <c r="E2162" s="33"/>
      <c r="F2162" s="33">
        <v>0.2</v>
      </c>
    </row>
    <row r="2163" spans="1:6" x14ac:dyDescent="0.2">
      <c r="A2163" s="33">
        <v>9</v>
      </c>
      <c r="B2163" s="33" t="s">
        <v>894</v>
      </c>
      <c r="C2163" s="33">
        <v>2579</v>
      </c>
      <c r="D2163" s="33" t="s">
        <v>4285</v>
      </c>
      <c r="E2163" s="33"/>
      <c r="F2163" s="33">
        <v>0.2</v>
      </c>
    </row>
    <row r="2164" spans="1:6" x14ac:dyDescent="0.2">
      <c r="A2164" s="33">
        <v>9</v>
      </c>
      <c r="B2164" s="33" t="s">
        <v>894</v>
      </c>
      <c r="C2164" s="33">
        <v>2580</v>
      </c>
      <c r="D2164" s="33" t="s">
        <v>4286</v>
      </c>
      <c r="E2164" s="33">
        <v>4</v>
      </c>
      <c r="F2164" s="33">
        <v>0.2</v>
      </c>
    </row>
    <row r="2165" spans="1:6" x14ac:dyDescent="0.2">
      <c r="A2165" s="33">
        <v>9</v>
      </c>
      <c r="B2165" s="33" t="s">
        <v>894</v>
      </c>
      <c r="C2165" s="33">
        <v>2662</v>
      </c>
      <c r="D2165" s="33" t="s">
        <v>4287</v>
      </c>
      <c r="E2165" s="33"/>
      <c r="F2165" s="33">
        <v>0.2</v>
      </c>
    </row>
    <row r="2166" spans="1:6" x14ac:dyDescent="0.2">
      <c r="A2166" s="33">
        <v>9</v>
      </c>
      <c r="B2166" s="33" t="s">
        <v>894</v>
      </c>
      <c r="C2166" s="33">
        <v>2677</v>
      </c>
      <c r="D2166" s="33" t="s">
        <v>4288</v>
      </c>
      <c r="E2166" s="33"/>
      <c r="F2166" s="33">
        <v>0.2</v>
      </c>
    </row>
    <row r="2167" spans="1:6" x14ac:dyDescent="0.2">
      <c r="A2167" s="33">
        <v>9</v>
      </c>
      <c r="B2167" s="33" t="s">
        <v>894</v>
      </c>
      <c r="C2167" s="33">
        <v>2682</v>
      </c>
      <c r="D2167" s="33" t="s">
        <v>4289</v>
      </c>
      <c r="E2167" s="33"/>
      <c r="F2167" s="33">
        <v>0.2</v>
      </c>
    </row>
    <row r="2168" spans="1:6" x14ac:dyDescent="0.2">
      <c r="A2168" s="33">
        <v>9</v>
      </c>
      <c r="B2168" s="33" t="s">
        <v>894</v>
      </c>
      <c r="C2168" s="33">
        <v>21028</v>
      </c>
      <c r="D2168" s="33" t="s">
        <v>4290</v>
      </c>
      <c r="E2168" s="33"/>
      <c r="F2168" s="33">
        <v>0.2</v>
      </c>
    </row>
    <row r="2169" spans="1:6" x14ac:dyDescent="0.2">
      <c r="A2169" s="33">
        <v>9</v>
      </c>
      <c r="B2169" s="33" t="s">
        <v>894</v>
      </c>
      <c r="C2169" s="33">
        <v>2694</v>
      </c>
      <c r="D2169" s="33" t="s">
        <v>4291</v>
      </c>
      <c r="E2169" s="33"/>
      <c r="F2169" s="33">
        <v>1</v>
      </c>
    </row>
    <row r="2170" spans="1:6" x14ac:dyDescent="0.2">
      <c r="A2170" s="33">
        <v>9</v>
      </c>
      <c r="B2170" s="33" t="s">
        <v>894</v>
      </c>
      <c r="C2170" s="33">
        <v>2701</v>
      </c>
      <c r="D2170" s="33" t="s">
        <v>4292</v>
      </c>
      <c r="E2170" s="33"/>
      <c r="F2170" s="33">
        <v>1</v>
      </c>
    </row>
    <row r="2171" spans="1:6" x14ac:dyDescent="0.2">
      <c r="A2171" s="33">
        <v>9</v>
      </c>
      <c r="B2171" s="33" t="s">
        <v>894</v>
      </c>
      <c r="C2171" s="33">
        <v>7656</v>
      </c>
      <c r="D2171" s="33" t="s">
        <v>3696</v>
      </c>
      <c r="E2171" s="33"/>
      <c r="F2171" s="33">
        <v>0.2</v>
      </c>
    </row>
    <row r="2172" spans="1:6" x14ac:dyDescent="0.2">
      <c r="A2172" s="33">
        <v>9</v>
      </c>
      <c r="B2172" s="33" t="s">
        <v>894</v>
      </c>
      <c r="C2172" s="33">
        <v>2764</v>
      </c>
      <c r="D2172" s="33" t="s">
        <v>4293</v>
      </c>
      <c r="E2172" s="33">
        <v>2</v>
      </c>
      <c r="F2172" s="33">
        <v>0.2</v>
      </c>
    </row>
    <row r="2173" spans="1:6" x14ac:dyDescent="0.2">
      <c r="A2173" s="33">
        <v>9</v>
      </c>
      <c r="B2173" s="33" t="s">
        <v>894</v>
      </c>
      <c r="C2173" s="33">
        <v>2854</v>
      </c>
      <c r="D2173" s="33" t="s">
        <v>4294</v>
      </c>
      <c r="E2173" s="33"/>
      <c r="F2173" s="33">
        <v>0.2</v>
      </c>
    </row>
    <row r="2174" spans="1:6" x14ac:dyDescent="0.2">
      <c r="A2174" s="33">
        <v>9</v>
      </c>
      <c r="B2174" s="33" t="s">
        <v>894</v>
      </c>
      <c r="C2174" s="33">
        <v>2898</v>
      </c>
      <c r="D2174" s="33" t="s">
        <v>4295</v>
      </c>
      <c r="E2174" s="33"/>
      <c r="F2174" s="33">
        <v>0.2</v>
      </c>
    </row>
    <row r="2175" spans="1:6" x14ac:dyDescent="0.2">
      <c r="A2175" s="33">
        <v>9</v>
      </c>
      <c r="B2175" s="33" t="s">
        <v>894</v>
      </c>
      <c r="C2175" s="33">
        <v>2934</v>
      </c>
      <c r="D2175" s="33" t="s">
        <v>3697</v>
      </c>
      <c r="E2175" s="33">
        <v>4</v>
      </c>
      <c r="F2175" s="33">
        <v>0.2</v>
      </c>
    </row>
    <row r="2176" spans="1:6" x14ac:dyDescent="0.2">
      <c r="A2176" s="33">
        <v>9</v>
      </c>
      <c r="B2176" s="33" t="s">
        <v>894</v>
      </c>
      <c r="C2176" s="33">
        <v>3004</v>
      </c>
      <c r="D2176" s="33" t="s">
        <v>4296</v>
      </c>
      <c r="E2176" s="33"/>
      <c r="F2176" s="33">
        <v>0.2</v>
      </c>
    </row>
    <row r="2177" spans="1:6" x14ac:dyDescent="0.2">
      <c r="A2177" s="33">
        <v>9</v>
      </c>
      <c r="B2177" s="33" t="s">
        <v>894</v>
      </c>
      <c r="C2177" s="33">
        <v>3183</v>
      </c>
      <c r="D2177" s="33" t="s">
        <v>4297</v>
      </c>
      <c r="E2177" s="33">
        <v>3</v>
      </c>
      <c r="F2177" s="33">
        <v>1</v>
      </c>
    </row>
    <row r="2178" spans="1:6" x14ac:dyDescent="0.2">
      <c r="A2178" s="33">
        <v>9</v>
      </c>
      <c r="B2178" s="33" t="s">
        <v>894</v>
      </c>
      <c r="C2178" s="33">
        <v>3190</v>
      </c>
      <c r="D2178" s="33" t="s">
        <v>4298</v>
      </c>
      <c r="E2178" s="33">
        <v>4</v>
      </c>
      <c r="F2178" s="33">
        <v>0.2</v>
      </c>
    </row>
    <row r="2179" spans="1:6" x14ac:dyDescent="0.2">
      <c r="A2179" s="33">
        <v>9</v>
      </c>
      <c r="B2179" s="33" t="s">
        <v>894</v>
      </c>
      <c r="C2179" s="33">
        <v>3198</v>
      </c>
      <c r="D2179" s="33" t="s">
        <v>4299</v>
      </c>
      <c r="E2179" s="33"/>
      <c r="F2179" s="33">
        <v>0.2</v>
      </c>
    </row>
    <row r="2180" spans="1:6" x14ac:dyDescent="0.2">
      <c r="A2180" s="33">
        <v>9</v>
      </c>
      <c r="B2180" s="33" t="s">
        <v>894</v>
      </c>
      <c r="C2180" s="33">
        <v>3226</v>
      </c>
      <c r="D2180" s="33" t="s">
        <v>4300</v>
      </c>
      <c r="E2180" s="33"/>
      <c r="F2180" s="33">
        <v>0.2</v>
      </c>
    </row>
    <row r="2181" spans="1:6" x14ac:dyDescent="0.2">
      <c r="A2181" s="33">
        <v>9</v>
      </c>
      <c r="B2181" s="33" t="s">
        <v>894</v>
      </c>
      <c r="C2181" s="33">
        <v>3435</v>
      </c>
      <c r="D2181" s="33" t="s">
        <v>4301</v>
      </c>
      <c r="E2181" s="33"/>
      <c r="F2181" s="33">
        <v>1</v>
      </c>
    </row>
    <row r="2182" spans="1:6" x14ac:dyDescent="0.2">
      <c r="A2182" s="33">
        <v>9</v>
      </c>
      <c r="B2182" s="33" t="s">
        <v>894</v>
      </c>
      <c r="C2182" s="33">
        <v>3440</v>
      </c>
      <c r="D2182" s="33" t="s">
        <v>4302</v>
      </c>
      <c r="E2182" s="33">
        <v>3</v>
      </c>
      <c r="F2182" s="33">
        <v>0.2</v>
      </c>
    </row>
    <row r="2183" spans="1:6" x14ac:dyDescent="0.2">
      <c r="A2183" s="33">
        <v>9</v>
      </c>
      <c r="B2183" s="33" t="s">
        <v>894</v>
      </c>
      <c r="C2183" s="33">
        <v>3446</v>
      </c>
      <c r="D2183" s="33" t="s">
        <v>4303</v>
      </c>
      <c r="E2183" s="33"/>
      <c r="F2183" s="33">
        <v>0.2</v>
      </c>
    </row>
    <row r="2184" spans="1:6" x14ac:dyDescent="0.2">
      <c r="A2184" s="33">
        <v>9</v>
      </c>
      <c r="B2184" s="33" t="s">
        <v>894</v>
      </c>
      <c r="C2184" s="33">
        <v>3659</v>
      </c>
      <c r="D2184" s="33" t="s">
        <v>4304</v>
      </c>
      <c r="E2184" s="33"/>
      <c r="F2184" s="33">
        <v>0.2</v>
      </c>
    </row>
    <row r="2185" spans="1:6" x14ac:dyDescent="0.2">
      <c r="A2185" s="33">
        <v>9</v>
      </c>
      <c r="B2185" s="33" t="s">
        <v>894</v>
      </c>
      <c r="C2185" s="33">
        <v>3658</v>
      </c>
      <c r="D2185" s="33" t="s">
        <v>2006</v>
      </c>
      <c r="E2185" s="33"/>
      <c r="F2185" s="33">
        <v>0.2</v>
      </c>
    </row>
    <row r="2186" spans="1:6" x14ac:dyDescent="0.2">
      <c r="A2186" s="33">
        <v>9</v>
      </c>
      <c r="B2186" s="33" t="s">
        <v>894</v>
      </c>
      <c r="C2186" s="33">
        <v>3684</v>
      </c>
      <c r="D2186" s="33" t="s">
        <v>4305</v>
      </c>
      <c r="E2186" s="33"/>
      <c r="F2186" s="33">
        <v>0.2</v>
      </c>
    </row>
    <row r="2187" spans="1:6" x14ac:dyDescent="0.2">
      <c r="A2187" s="33">
        <v>9</v>
      </c>
      <c r="B2187" s="33" t="s">
        <v>894</v>
      </c>
      <c r="C2187" s="33">
        <v>3660</v>
      </c>
      <c r="D2187" s="33" t="s">
        <v>4306</v>
      </c>
      <c r="E2187" s="33">
        <v>4</v>
      </c>
      <c r="F2187" s="33">
        <v>0.2</v>
      </c>
    </row>
    <row r="2188" spans="1:6" x14ac:dyDescent="0.2">
      <c r="A2188" s="33">
        <v>9</v>
      </c>
      <c r="B2188" s="33" t="s">
        <v>894</v>
      </c>
      <c r="C2188" s="33">
        <v>3697</v>
      </c>
      <c r="D2188" s="33" t="s">
        <v>4307</v>
      </c>
      <c r="E2188" s="33"/>
      <c r="F2188" s="33">
        <v>0.2</v>
      </c>
    </row>
    <row r="2189" spans="1:6" x14ac:dyDescent="0.2">
      <c r="A2189" s="33">
        <v>9</v>
      </c>
      <c r="B2189" s="33" t="s">
        <v>894</v>
      </c>
      <c r="C2189" s="33">
        <v>3714</v>
      </c>
      <c r="D2189" s="33" t="s">
        <v>4308</v>
      </c>
      <c r="E2189" s="33">
        <v>3</v>
      </c>
      <c r="F2189" s="33">
        <v>0.2</v>
      </c>
    </row>
    <row r="2190" spans="1:6" x14ac:dyDescent="0.2">
      <c r="A2190" s="33">
        <v>9</v>
      </c>
      <c r="B2190" s="33" t="s">
        <v>894</v>
      </c>
      <c r="C2190" s="33">
        <v>3741</v>
      </c>
      <c r="D2190" s="33" t="s">
        <v>3702</v>
      </c>
      <c r="E2190" s="33">
        <v>3</v>
      </c>
      <c r="F2190" s="33">
        <v>0.2</v>
      </c>
    </row>
    <row r="2191" spans="1:6" x14ac:dyDescent="0.2">
      <c r="A2191" s="33">
        <v>9</v>
      </c>
      <c r="B2191" s="33" t="s">
        <v>894</v>
      </c>
      <c r="C2191" s="33">
        <v>3770</v>
      </c>
      <c r="D2191" s="33" t="s">
        <v>4309</v>
      </c>
      <c r="E2191" s="33"/>
      <c r="F2191" s="33">
        <v>0.2</v>
      </c>
    </row>
    <row r="2192" spans="1:6" x14ac:dyDescent="0.2">
      <c r="A2192" s="33">
        <v>9</v>
      </c>
      <c r="B2192" s="33" t="s">
        <v>894</v>
      </c>
      <c r="C2192" s="33">
        <v>3827</v>
      </c>
      <c r="D2192" s="33" t="s">
        <v>4310</v>
      </c>
      <c r="E2192" s="33"/>
      <c r="F2192" s="33">
        <v>0.2</v>
      </c>
    </row>
    <row r="2193" spans="1:6" x14ac:dyDescent="0.2">
      <c r="A2193" s="33">
        <v>9</v>
      </c>
      <c r="B2193" s="33" t="s">
        <v>894</v>
      </c>
      <c r="C2193" s="33">
        <v>3994</v>
      </c>
      <c r="D2193" s="33" t="s">
        <v>4311</v>
      </c>
      <c r="E2193" s="33">
        <v>4</v>
      </c>
      <c r="F2193" s="33">
        <v>0.2</v>
      </c>
    </row>
    <row r="2194" spans="1:6" x14ac:dyDescent="0.2">
      <c r="A2194" s="33">
        <v>9</v>
      </c>
      <c r="B2194" s="33" t="s">
        <v>894</v>
      </c>
      <c r="C2194" s="33">
        <v>4024</v>
      </c>
      <c r="D2194" s="33" t="s">
        <v>4312</v>
      </c>
      <c r="E2194" s="33">
        <v>4</v>
      </c>
      <c r="F2194" s="33">
        <v>0.2</v>
      </c>
    </row>
    <row r="2195" spans="1:6" x14ac:dyDescent="0.2">
      <c r="A2195" s="33">
        <v>9</v>
      </c>
      <c r="B2195" s="33" t="s">
        <v>894</v>
      </c>
      <c r="C2195" s="33">
        <v>4028</v>
      </c>
      <c r="D2195" s="33" t="s">
        <v>4313</v>
      </c>
      <c r="E2195" s="33"/>
      <c r="F2195" s="33">
        <v>0.2</v>
      </c>
    </row>
    <row r="2196" spans="1:6" x14ac:dyDescent="0.2">
      <c r="A2196" s="33">
        <v>9</v>
      </c>
      <c r="B2196" s="33" t="s">
        <v>894</v>
      </c>
      <c r="C2196" s="33">
        <v>13541</v>
      </c>
      <c r="D2196" s="33" t="s">
        <v>3704</v>
      </c>
      <c r="E2196" s="33">
        <v>4</v>
      </c>
      <c r="F2196" s="33">
        <v>1</v>
      </c>
    </row>
    <row r="2197" spans="1:6" x14ac:dyDescent="0.2">
      <c r="A2197" s="33">
        <v>9</v>
      </c>
      <c r="B2197" s="33" t="s">
        <v>894</v>
      </c>
      <c r="C2197" s="33">
        <v>4039</v>
      </c>
      <c r="D2197" s="33" t="s">
        <v>2012</v>
      </c>
      <c r="E2197" s="33"/>
      <c r="F2197" s="33">
        <v>1</v>
      </c>
    </row>
    <row r="2198" spans="1:6" x14ac:dyDescent="0.2">
      <c r="A2198" s="33">
        <v>9</v>
      </c>
      <c r="B2198" s="33" t="s">
        <v>894</v>
      </c>
      <c r="C2198" s="33">
        <v>7749</v>
      </c>
      <c r="D2198" s="33" t="s">
        <v>4314</v>
      </c>
      <c r="E2198" s="33">
        <v>3</v>
      </c>
      <c r="F2198" s="33">
        <v>0.2</v>
      </c>
    </row>
    <row r="2199" spans="1:6" x14ac:dyDescent="0.2">
      <c r="A2199" s="33">
        <v>9</v>
      </c>
      <c r="B2199" s="33" t="s">
        <v>894</v>
      </c>
      <c r="C2199" s="33">
        <v>4046</v>
      </c>
      <c r="D2199" s="33" t="s">
        <v>4315</v>
      </c>
      <c r="E2199" s="33"/>
      <c r="F2199" s="33">
        <v>0.2</v>
      </c>
    </row>
    <row r="2200" spans="1:6" x14ac:dyDescent="0.2">
      <c r="A2200" s="33">
        <v>9</v>
      </c>
      <c r="B2200" s="33" t="s">
        <v>894</v>
      </c>
      <c r="C2200" s="33">
        <v>4049</v>
      </c>
      <c r="D2200" s="33" t="s">
        <v>4316</v>
      </c>
      <c r="E2200" s="33"/>
      <c r="F2200" s="33">
        <v>0.2</v>
      </c>
    </row>
    <row r="2201" spans="1:6" x14ac:dyDescent="0.2">
      <c r="A2201" s="33">
        <v>9</v>
      </c>
      <c r="B2201" s="33" t="s">
        <v>894</v>
      </c>
      <c r="C2201" s="33">
        <v>4051</v>
      </c>
      <c r="D2201" s="33" t="s">
        <v>4317</v>
      </c>
      <c r="E2201" s="33"/>
      <c r="F2201" s="33">
        <v>0.2</v>
      </c>
    </row>
    <row r="2202" spans="1:6" x14ac:dyDescent="0.2">
      <c r="A2202" s="33">
        <v>9</v>
      </c>
      <c r="B2202" s="33" t="s">
        <v>894</v>
      </c>
      <c r="C2202" s="33">
        <v>4053</v>
      </c>
      <c r="D2202" s="33" t="s">
        <v>4318</v>
      </c>
      <c r="E2202" s="33"/>
      <c r="F2202" s="33">
        <v>0.2</v>
      </c>
    </row>
    <row r="2203" spans="1:6" x14ac:dyDescent="0.2">
      <c r="A2203" s="33">
        <v>9</v>
      </c>
      <c r="B2203" s="33" t="s">
        <v>894</v>
      </c>
      <c r="C2203" s="33">
        <v>8237</v>
      </c>
      <c r="D2203" s="33" t="s">
        <v>4319</v>
      </c>
      <c r="E2203" s="33"/>
      <c r="F2203" s="33">
        <v>1</v>
      </c>
    </row>
    <row r="2204" spans="1:6" x14ac:dyDescent="0.2">
      <c r="A2204" s="33">
        <v>9</v>
      </c>
      <c r="B2204" s="33" t="s">
        <v>894</v>
      </c>
      <c r="C2204" s="33">
        <v>13526</v>
      </c>
      <c r="D2204" s="33" t="s">
        <v>4320</v>
      </c>
      <c r="E2204" s="33">
        <v>4</v>
      </c>
      <c r="F2204" s="33">
        <v>1</v>
      </c>
    </row>
    <row r="2205" spans="1:6" x14ac:dyDescent="0.2">
      <c r="A2205" s="33">
        <v>9</v>
      </c>
      <c r="B2205" s="33" t="s">
        <v>894</v>
      </c>
      <c r="C2205" s="33">
        <v>8241</v>
      </c>
      <c r="D2205" s="33" t="s">
        <v>4321</v>
      </c>
      <c r="E2205" s="33">
        <v>4</v>
      </c>
      <c r="F2205" s="33">
        <v>0.2</v>
      </c>
    </row>
    <row r="2206" spans="1:6" x14ac:dyDescent="0.2">
      <c r="A2206" s="33">
        <v>9</v>
      </c>
      <c r="B2206" s="33" t="s">
        <v>894</v>
      </c>
      <c r="C2206" s="33">
        <v>4174</v>
      </c>
      <c r="D2206" s="33" t="s">
        <v>4322</v>
      </c>
      <c r="E2206" s="33"/>
      <c r="F2206" s="33">
        <v>0.2</v>
      </c>
    </row>
    <row r="2207" spans="1:6" x14ac:dyDescent="0.2">
      <c r="A2207" s="33">
        <v>9</v>
      </c>
      <c r="B2207" s="33" t="s">
        <v>894</v>
      </c>
      <c r="C2207" s="33">
        <v>20987</v>
      </c>
      <c r="D2207" s="33" t="s">
        <v>4323</v>
      </c>
      <c r="E2207" s="33"/>
      <c r="F2207" s="33">
        <v>0.2</v>
      </c>
    </row>
    <row r="2208" spans="1:6" x14ac:dyDescent="0.2">
      <c r="A2208" s="33">
        <v>9</v>
      </c>
      <c r="B2208" s="33" t="s">
        <v>894</v>
      </c>
      <c r="C2208" s="33">
        <v>7779</v>
      </c>
      <c r="D2208" s="33" t="s">
        <v>4324</v>
      </c>
      <c r="E2208" s="33"/>
      <c r="F2208" s="33">
        <v>0.2</v>
      </c>
    </row>
    <row r="2209" spans="1:6" x14ac:dyDescent="0.2">
      <c r="A2209" s="33">
        <v>9</v>
      </c>
      <c r="B2209" s="33" t="s">
        <v>894</v>
      </c>
      <c r="C2209" s="33">
        <v>10384</v>
      </c>
      <c r="D2209" s="33" t="s">
        <v>4325</v>
      </c>
      <c r="E2209" s="33"/>
      <c r="F2209" s="33">
        <v>0.2</v>
      </c>
    </row>
    <row r="2210" spans="1:6" x14ac:dyDescent="0.2">
      <c r="A2210" s="33">
        <v>9</v>
      </c>
      <c r="B2210" s="33" t="s">
        <v>894</v>
      </c>
      <c r="C2210" s="33">
        <v>12229</v>
      </c>
      <c r="D2210" s="33" t="s">
        <v>4326</v>
      </c>
      <c r="E2210" s="33"/>
      <c r="F2210" s="33">
        <v>0.2</v>
      </c>
    </row>
    <row r="2211" spans="1:6" x14ac:dyDescent="0.2">
      <c r="A2211" s="33">
        <v>9</v>
      </c>
      <c r="B2211" s="33" t="s">
        <v>894</v>
      </c>
      <c r="C2211" s="33">
        <v>4729</v>
      </c>
      <c r="D2211" s="33" t="s">
        <v>4327</v>
      </c>
      <c r="E2211" s="33"/>
      <c r="F2211" s="33">
        <v>0.2</v>
      </c>
    </row>
    <row r="2212" spans="1:6" x14ac:dyDescent="0.2">
      <c r="A2212" s="33">
        <v>9</v>
      </c>
      <c r="B2212" s="33" t="s">
        <v>894</v>
      </c>
      <c r="C2212" s="33">
        <v>4730</v>
      </c>
      <c r="D2212" s="33" t="s">
        <v>4328</v>
      </c>
      <c r="E2212" s="33"/>
      <c r="F2212" s="33">
        <v>0.2</v>
      </c>
    </row>
    <row r="2213" spans="1:6" x14ac:dyDescent="0.2">
      <c r="A2213" s="33">
        <v>9</v>
      </c>
      <c r="B2213" s="33" t="s">
        <v>894</v>
      </c>
      <c r="C2213" s="33">
        <v>4811</v>
      </c>
      <c r="D2213" s="33" t="s">
        <v>4329</v>
      </c>
      <c r="E2213" s="33"/>
      <c r="F2213" s="33">
        <v>0.2</v>
      </c>
    </row>
    <row r="2214" spans="1:6" x14ac:dyDescent="0.2">
      <c r="A2214" s="33">
        <v>9</v>
      </c>
      <c r="B2214" s="33" t="s">
        <v>894</v>
      </c>
      <c r="C2214" s="33">
        <v>23706</v>
      </c>
      <c r="D2214" s="33" t="s">
        <v>4330</v>
      </c>
      <c r="E2214" s="33"/>
      <c r="F2214" s="33">
        <v>0.2</v>
      </c>
    </row>
    <row r="2215" spans="1:6" x14ac:dyDescent="0.2">
      <c r="A2215" s="33">
        <v>9</v>
      </c>
      <c r="B2215" s="33" t="s">
        <v>894</v>
      </c>
      <c r="C2215" s="33">
        <v>4995</v>
      </c>
      <c r="D2215" s="33" t="s">
        <v>4331</v>
      </c>
      <c r="E2215" s="33"/>
      <c r="F2215" s="33">
        <v>0.2</v>
      </c>
    </row>
    <row r="2216" spans="1:6" x14ac:dyDescent="0.2">
      <c r="A2216" s="33">
        <v>9</v>
      </c>
      <c r="B2216" s="33" t="s">
        <v>894</v>
      </c>
      <c r="C2216" s="33">
        <v>5054</v>
      </c>
      <c r="D2216" s="33" t="s">
        <v>4332</v>
      </c>
      <c r="E2216" s="33"/>
      <c r="F2216" s="33">
        <v>0.2</v>
      </c>
    </row>
    <row r="2217" spans="1:6" x14ac:dyDescent="0.2">
      <c r="A2217" s="33">
        <v>9</v>
      </c>
      <c r="B2217" s="33" t="s">
        <v>894</v>
      </c>
      <c r="C2217" s="33">
        <v>5077</v>
      </c>
      <c r="D2217" s="33" t="s">
        <v>4333</v>
      </c>
      <c r="E2217" s="33">
        <v>2</v>
      </c>
      <c r="F2217" s="33">
        <v>0.2</v>
      </c>
    </row>
    <row r="2218" spans="1:6" x14ac:dyDescent="0.2">
      <c r="A2218" s="33">
        <v>9</v>
      </c>
      <c r="B2218" s="33" t="s">
        <v>894</v>
      </c>
      <c r="C2218" s="33">
        <v>25218</v>
      </c>
      <c r="D2218" s="33" t="s">
        <v>4334</v>
      </c>
      <c r="E2218" s="33">
        <v>4</v>
      </c>
      <c r="F2218" s="33">
        <v>0.2</v>
      </c>
    </row>
    <row r="2219" spans="1:6" x14ac:dyDescent="0.2">
      <c r="A2219" s="33">
        <v>9</v>
      </c>
      <c r="B2219" s="33" t="s">
        <v>894</v>
      </c>
      <c r="C2219" s="33">
        <v>25219</v>
      </c>
      <c r="D2219" s="33" t="s">
        <v>4335</v>
      </c>
      <c r="E2219" s="33">
        <v>3</v>
      </c>
      <c r="F2219" s="33">
        <v>0.2</v>
      </c>
    </row>
    <row r="2220" spans="1:6" x14ac:dyDescent="0.2">
      <c r="A2220" s="33">
        <v>9</v>
      </c>
      <c r="B2220" s="33" t="s">
        <v>894</v>
      </c>
      <c r="C2220" s="33">
        <v>5332</v>
      </c>
      <c r="D2220" s="33" t="s">
        <v>4336</v>
      </c>
      <c r="E2220" s="33">
        <v>4</v>
      </c>
      <c r="F2220" s="33">
        <v>0.2</v>
      </c>
    </row>
    <row r="2221" spans="1:6" x14ac:dyDescent="0.2">
      <c r="A2221" s="33">
        <v>9</v>
      </c>
      <c r="B2221" s="33" t="s">
        <v>894</v>
      </c>
      <c r="C2221" s="33">
        <v>5505</v>
      </c>
      <c r="D2221" s="33" t="s">
        <v>4337</v>
      </c>
      <c r="E2221" s="33">
        <v>3</v>
      </c>
      <c r="F2221" s="33">
        <v>0.2</v>
      </c>
    </row>
    <row r="2222" spans="1:6" x14ac:dyDescent="0.2">
      <c r="A2222" s="33">
        <v>9</v>
      </c>
      <c r="B2222" s="33" t="s">
        <v>894</v>
      </c>
      <c r="C2222" s="33">
        <v>5507</v>
      </c>
      <c r="D2222" s="33" t="s">
        <v>4338</v>
      </c>
      <c r="E2222" s="33">
        <v>2</v>
      </c>
      <c r="F2222" s="33">
        <v>0.2</v>
      </c>
    </row>
    <row r="2223" spans="1:6" x14ac:dyDescent="0.2">
      <c r="A2223" s="33">
        <v>9</v>
      </c>
      <c r="B2223" s="33" t="s">
        <v>894</v>
      </c>
      <c r="C2223" s="33">
        <v>5570</v>
      </c>
      <c r="D2223" s="33" t="s">
        <v>4339</v>
      </c>
      <c r="E2223" s="33">
        <v>2</v>
      </c>
      <c r="F2223" s="33">
        <v>0.2</v>
      </c>
    </row>
    <row r="2224" spans="1:6" x14ac:dyDescent="0.2">
      <c r="A2224" s="33">
        <v>9</v>
      </c>
      <c r="B2224" s="33" t="s">
        <v>894</v>
      </c>
      <c r="C2224" s="33">
        <v>5577</v>
      </c>
      <c r="D2224" s="33" t="s">
        <v>4340</v>
      </c>
      <c r="E2224" s="33">
        <v>4</v>
      </c>
      <c r="F2224" s="33">
        <v>0.2</v>
      </c>
    </row>
    <row r="2225" spans="1:6" x14ac:dyDescent="0.2">
      <c r="A2225" s="33">
        <v>9</v>
      </c>
      <c r="B2225" s="33" t="s">
        <v>894</v>
      </c>
      <c r="C2225" s="33">
        <v>5578</v>
      </c>
      <c r="D2225" s="33" t="s">
        <v>4341</v>
      </c>
      <c r="E2225" s="33">
        <v>4</v>
      </c>
      <c r="F2225" s="33">
        <v>0.2</v>
      </c>
    </row>
    <row r="2226" spans="1:6" x14ac:dyDescent="0.2">
      <c r="A2226" s="33">
        <v>9</v>
      </c>
      <c r="B2226" s="33" t="s">
        <v>894</v>
      </c>
      <c r="C2226" s="33">
        <v>5915</v>
      </c>
      <c r="D2226" s="33" t="s">
        <v>4342</v>
      </c>
      <c r="E2226" s="33">
        <v>3</v>
      </c>
      <c r="F2226" s="33">
        <v>1</v>
      </c>
    </row>
    <row r="2227" spans="1:6" x14ac:dyDescent="0.2">
      <c r="A2227" s="33">
        <v>9</v>
      </c>
      <c r="B2227" s="33" t="s">
        <v>894</v>
      </c>
      <c r="C2227" s="33">
        <v>22248</v>
      </c>
      <c r="D2227" s="33" t="s">
        <v>4343</v>
      </c>
      <c r="E2227" s="33">
        <v>4</v>
      </c>
      <c r="F2227" s="33">
        <v>0.2</v>
      </c>
    </row>
    <row r="2228" spans="1:6" x14ac:dyDescent="0.2">
      <c r="A2228" s="33">
        <v>9</v>
      </c>
      <c r="B2228" s="33" t="s">
        <v>894</v>
      </c>
      <c r="C2228" s="33">
        <v>6206</v>
      </c>
      <c r="D2228" s="33" t="s">
        <v>4344</v>
      </c>
      <c r="E2228" s="33"/>
      <c r="F2228" s="33">
        <v>1</v>
      </c>
    </row>
    <row r="2229" spans="1:6" x14ac:dyDescent="0.2">
      <c r="A2229" s="33">
        <v>9</v>
      </c>
      <c r="B2229" s="33" t="s">
        <v>894</v>
      </c>
      <c r="C2229" s="33">
        <v>6248</v>
      </c>
      <c r="D2229" s="33" t="s">
        <v>4345</v>
      </c>
      <c r="E2229" s="33"/>
      <c r="F2229" s="33">
        <v>0.2</v>
      </c>
    </row>
    <row r="2230" spans="1:6" x14ac:dyDescent="0.2">
      <c r="A2230" s="33">
        <v>9</v>
      </c>
      <c r="B2230" s="33" t="s">
        <v>894</v>
      </c>
      <c r="C2230" s="33">
        <v>6251</v>
      </c>
      <c r="D2230" s="33" t="s">
        <v>4346</v>
      </c>
      <c r="E2230" s="33"/>
      <c r="F2230" s="33">
        <v>0.2</v>
      </c>
    </row>
    <row r="2231" spans="1:6" x14ac:dyDescent="0.2">
      <c r="A2231" s="33">
        <v>9</v>
      </c>
      <c r="B2231" s="33" t="s">
        <v>894</v>
      </c>
      <c r="C2231" s="33">
        <v>6284</v>
      </c>
      <c r="D2231" s="33" t="s">
        <v>4347</v>
      </c>
      <c r="E2231" s="33"/>
      <c r="F2231" s="33">
        <v>1</v>
      </c>
    </row>
    <row r="2232" spans="1:6" x14ac:dyDescent="0.2">
      <c r="A2232" s="33">
        <v>9</v>
      </c>
      <c r="B2232" s="33" t="s">
        <v>894</v>
      </c>
      <c r="C2232" s="33">
        <v>13545</v>
      </c>
      <c r="D2232" s="33" t="s">
        <v>2037</v>
      </c>
      <c r="E2232" s="33">
        <v>4</v>
      </c>
      <c r="F2232" s="33">
        <v>1</v>
      </c>
    </row>
    <row r="2233" spans="1:6" x14ac:dyDescent="0.2">
      <c r="A2233" s="33">
        <v>9</v>
      </c>
      <c r="B2233" s="33" t="s">
        <v>894</v>
      </c>
      <c r="C2233" s="33">
        <v>6278</v>
      </c>
      <c r="D2233" s="33" t="s">
        <v>4348</v>
      </c>
      <c r="E2233" s="33"/>
      <c r="F2233" s="33">
        <v>0.2</v>
      </c>
    </row>
    <row r="2234" spans="1:6" x14ac:dyDescent="0.2">
      <c r="A2234" s="33">
        <v>9</v>
      </c>
      <c r="B2234" s="33" t="s">
        <v>894</v>
      </c>
      <c r="C2234" s="33">
        <v>6283</v>
      </c>
      <c r="D2234" s="33" t="s">
        <v>4349</v>
      </c>
      <c r="E2234" s="33"/>
      <c r="F2234" s="33">
        <v>0.2</v>
      </c>
    </row>
    <row r="2235" spans="1:6" x14ac:dyDescent="0.2">
      <c r="A2235" s="33">
        <v>9</v>
      </c>
      <c r="B2235" s="33" t="s">
        <v>894</v>
      </c>
      <c r="C2235" s="33">
        <v>6307</v>
      </c>
      <c r="D2235" s="33" t="s">
        <v>4350</v>
      </c>
      <c r="E2235" s="33"/>
      <c r="F2235" s="33">
        <v>0.2</v>
      </c>
    </row>
    <row r="2236" spans="1:6" x14ac:dyDescent="0.2">
      <c r="A2236" s="33">
        <v>9</v>
      </c>
      <c r="B2236" s="33" t="s">
        <v>894</v>
      </c>
      <c r="C2236" s="33">
        <v>6311</v>
      </c>
      <c r="D2236" s="33" t="s">
        <v>4351</v>
      </c>
      <c r="E2236" s="33"/>
      <c r="F2236" s="33">
        <v>0.2</v>
      </c>
    </row>
    <row r="2237" spans="1:6" x14ac:dyDescent="0.2">
      <c r="A2237" s="33">
        <v>9</v>
      </c>
      <c r="B2237" s="33" t="s">
        <v>894</v>
      </c>
      <c r="C2237" s="33">
        <v>6287</v>
      </c>
      <c r="D2237" s="33" t="s">
        <v>4352</v>
      </c>
      <c r="E2237" s="33">
        <v>4</v>
      </c>
      <c r="F2237" s="33">
        <v>0.2</v>
      </c>
    </row>
    <row r="2238" spans="1:6" x14ac:dyDescent="0.2">
      <c r="A2238" s="33">
        <v>9</v>
      </c>
      <c r="B2238" s="33" t="s">
        <v>894</v>
      </c>
      <c r="C2238" s="33">
        <v>6349</v>
      </c>
      <c r="D2238" s="33" t="s">
        <v>4353</v>
      </c>
      <c r="E2238" s="33"/>
      <c r="F2238" s="33">
        <v>0.2</v>
      </c>
    </row>
    <row r="2239" spans="1:6" x14ac:dyDescent="0.2">
      <c r="A2239" s="33">
        <v>9</v>
      </c>
      <c r="B2239" s="33" t="s">
        <v>894</v>
      </c>
      <c r="C2239" s="33">
        <v>6356</v>
      </c>
      <c r="D2239" s="33" t="s">
        <v>4354</v>
      </c>
      <c r="E2239" s="33"/>
      <c r="F2239" s="33">
        <v>0.2</v>
      </c>
    </row>
    <row r="2240" spans="1:6" x14ac:dyDescent="0.2">
      <c r="A2240" s="33">
        <v>9</v>
      </c>
      <c r="B2240" s="33" t="s">
        <v>894</v>
      </c>
      <c r="C2240" s="33">
        <v>13556</v>
      </c>
      <c r="D2240" s="33" t="s">
        <v>4355</v>
      </c>
      <c r="E2240" s="33"/>
      <c r="F2240" s="33">
        <v>0.2</v>
      </c>
    </row>
    <row r="2241" spans="1:6" x14ac:dyDescent="0.2">
      <c r="A2241" s="33">
        <v>9</v>
      </c>
      <c r="B2241" s="33" t="s">
        <v>894</v>
      </c>
      <c r="C2241" s="33">
        <v>6405</v>
      </c>
      <c r="D2241" s="33" t="s">
        <v>4356</v>
      </c>
      <c r="E2241" s="33"/>
      <c r="F2241" s="33">
        <v>0.2</v>
      </c>
    </row>
    <row r="2242" spans="1:6" x14ac:dyDescent="0.2">
      <c r="A2242" s="33">
        <v>9</v>
      </c>
      <c r="B2242" s="33" t="s">
        <v>894</v>
      </c>
      <c r="C2242" s="33">
        <v>6456</v>
      </c>
      <c r="D2242" s="33" t="s">
        <v>4357</v>
      </c>
      <c r="E2242" s="33">
        <v>3</v>
      </c>
      <c r="F2242" s="33">
        <v>0.2</v>
      </c>
    </row>
    <row r="2243" spans="1:6" x14ac:dyDescent="0.2">
      <c r="A2243" s="33">
        <v>9</v>
      </c>
      <c r="B2243" s="33" t="s">
        <v>894</v>
      </c>
      <c r="C2243" s="33">
        <v>6735</v>
      </c>
      <c r="D2243" s="33" t="s">
        <v>4358</v>
      </c>
      <c r="E2243" s="33">
        <v>3</v>
      </c>
      <c r="F2243" s="33">
        <v>1</v>
      </c>
    </row>
    <row r="2244" spans="1:6" x14ac:dyDescent="0.2">
      <c r="A2244" s="33">
        <v>9</v>
      </c>
      <c r="B2244" s="33" t="s">
        <v>894</v>
      </c>
      <c r="C2244" s="33">
        <v>6745</v>
      </c>
      <c r="D2244" s="33" t="s">
        <v>4359</v>
      </c>
      <c r="E2244" s="33"/>
      <c r="F2244" s="33">
        <v>0.2</v>
      </c>
    </row>
    <row r="2245" spans="1:6" x14ac:dyDescent="0.2">
      <c r="A2245" s="33">
        <v>9</v>
      </c>
      <c r="B2245" s="33" t="s">
        <v>894</v>
      </c>
      <c r="C2245" s="33">
        <v>4475</v>
      </c>
      <c r="D2245" s="33" t="s">
        <v>3708</v>
      </c>
      <c r="E2245" s="33">
        <v>4</v>
      </c>
      <c r="F2245" s="33">
        <v>1</v>
      </c>
    </row>
    <row r="2246" spans="1:6" x14ac:dyDescent="0.2">
      <c r="A2246" s="33">
        <v>9</v>
      </c>
      <c r="B2246" s="33" t="s">
        <v>894</v>
      </c>
      <c r="C2246" s="33">
        <v>6948</v>
      </c>
      <c r="D2246" s="33" t="s">
        <v>2042</v>
      </c>
      <c r="E2246" s="33"/>
      <c r="F2246" s="33">
        <v>0.2</v>
      </c>
    </row>
    <row r="2247" spans="1:6" x14ac:dyDescent="0.2">
      <c r="A2247" s="33">
        <v>9</v>
      </c>
      <c r="B2247" s="33" t="s">
        <v>894</v>
      </c>
      <c r="C2247" s="33">
        <v>6974</v>
      </c>
      <c r="D2247" s="33" t="s">
        <v>4360</v>
      </c>
      <c r="E2247" s="33"/>
      <c r="F2247" s="33">
        <v>0.2</v>
      </c>
    </row>
    <row r="2248" spans="1:6" x14ac:dyDescent="0.2">
      <c r="A2248" s="33">
        <v>9</v>
      </c>
      <c r="B2248" s="33" t="s">
        <v>894</v>
      </c>
      <c r="C2248" s="33">
        <v>7329</v>
      </c>
      <c r="D2248" s="33" t="s">
        <v>4361</v>
      </c>
      <c r="E2248" s="33"/>
      <c r="F2248" s="33">
        <v>0.2</v>
      </c>
    </row>
    <row r="2249" spans="1:6" x14ac:dyDescent="0.2">
      <c r="A2249" s="33">
        <v>9</v>
      </c>
      <c r="B2249" s="33" t="s">
        <v>436</v>
      </c>
      <c r="C2249" s="33">
        <v>31156</v>
      </c>
      <c r="D2249" s="33" t="s">
        <v>502</v>
      </c>
      <c r="E2249" s="33">
        <v>2</v>
      </c>
      <c r="F2249" s="33">
        <v>1</v>
      </c>
    </row>
    <row r="2250" spans="1:6" x14ac:dyDescent="0.2">
      <c r="A2250" s="33">
        <v>9</v>
      </c>
      <c r="B2250" s="33" t="s">
        <v>436</v>
      </c>
      <c r="C2250" s="33">
        <v>31212</v>
      </c>
      <c r="D2250" s="33" t="s">
        <v>509</v>
      </c>
      <c r="E2250" s="33">
        <v>1</v>
      </c>
      <c r="F2250" s="33">
        <v>1</v>
      </c>
    </row>
    <row r="2251" spans="1:6" x14ac:dyDescent="0.2">
      <c r="A2251" s="33">
        <v>9</v>
      </c>
      <c r="B2251" s="33" t="s">
        <v>436</v>
      </c>
      <c r="C2251" s="33">
        <v>30917</v>
      </c>
      <c r="D2251" s="33" t="s">
        <v>2090</v>
      </c>
      <c r="E2251" s="33">
        <v>1</v>
      </c>
      <c r="F2251" s="33">
        <v>1</v>
      </c>
    </row>
    <row r="2252" spans="1:6" x14ac:dyDescent="0.2">
      <c r="A2252" s="33">
        <v>9</v>
      </c>
      <c r="B2252" s="33" t="s">
        <v>465</v>
      </c>
      <c r="C2252" s="33">
        <v>234</v>
      </c>
      <c r="D2252" s="33" t="s">
        <v>4362</v>
      </c>
      <c r="E2252" s="33"/>
      <c r="F2252" s="33">
        <v>0.2</v>
      </c>
    </row>
    <row r="2253" spans="1:6" x14ac:dyDescent="0.2">
      <c r="A2253" s="33">
        <v>9</v>
      </c>
      <c r="B2253" s="33" t="s">
        <v>465</v>
      </c>
      <c r="C2253" s="33">
        <v>338</v>
      </c>
      <c r="D2253" s="33" t="s">
        <v>2108</v>
      </c>
      <c r="E2253" s="33">
        <v>3</v>
      </c>
      <c r="F2253" s="33">
        <v>0.2</v>
      </c>
    </row>
    <row r="2254" spans="1:6" x14ac:dyDescent="0.2">
      <c r="A2254" s="33">
        <v>9</v>
      </c>
      <c r="B2254" s="33" t="s">
        <v>465</v>
      </c>
      <c r="C2254" s="33">
        <v>394</v>
      </c>
      <c r="D2254" s="33" t="s">
        <v>4363</v>
      </c>
      <c r="E2254" s="33">
        <v>2</v>
      </c>
      <c r="F2254" s="33">
        <v>0.2</v>
      </c>
    </row>
    <row r="2255" spans="1:6" x14ac:dyDescent="0.2">
      <c r="A2255" s="33">
        <v>9</v>
      </c>
      <c r="B2255" s="33" t="s">
        <v>465</v>
      </c>
      <c r="C2255" s="33">
        <v>409</v>
      </c>
      <c r="D2255" s="33" t="s">
        <v>4364</v>
      </c>
      <c r="E2255" s="33">
        <v>2</v>
      </c>
      <c r="F2255" s="33">
        <v>0.2</v>
      </c>
    </row>
    <row r="2256" spans="1:6" x14ac:dyDescent="0.2">
      <c r="A2256" s="33">
        <v>9</v>
      </c>
      <c r="B2256" s="33" t="s">
        <v>465</v>
      </c>
      <c r="C2256" s="33">
        <v>413</v>
      </c>
      <c r="D2256" s="33" t="s">
        <v>2111</v>
      </c>
      <c r="E2256" s="33">
        <v>3</v>
      </c>
      <c r="F2256" s="33">
        <v>0.2</v>
      </c>
    </row>
    <row r="2257" spans="1:6" x14ac:dyDescent="0.2">
      <c r="A2257" s="33">
        <v>9</v>
      </c>
      <c r="B2257" s="33" t="s">
        <v>465</v>
      </c>
      <c r="C2257" s="33">
        <v>4659</v>
      </c>
      <c r="D2257" s="33" t="s">
        <v>2113</v>
      </c>
      <c r="E2257" s="33"/>
      <c r="F2257" s="33">
        <v>0.2</v>
      </c>
    </row>
    <row r="2258" spans="1:6" x14ac:dyDescent="0.2">
      <c r="A2258" s="33">
        <v>9</v>
      </c>
      <c r="B2258" s="33" t="s">
        <v>465</v>
      </c>
      <c r="C2258" s="33">
        <v>1696</v>
      </c>
      <c r="D2258" s="33" t="s">
        <v>4365</v>
      </c>
      <c r="E2258" s="33">
        <v>2</v>
      </c>
      <c r="F2258" s="33">
        <v>0.2</v>
      </c>
    </row>
    <row r="2259" spans="1:6" x14ac:dyDescent="0.2">
      <c r="A2259" s="33">
        <v>9</v>
      </c>
      <c r="B2259" s="33" t="s">
        <v>465</v>
      </c>
      <c r="C2259" s="33">
        <v>3197</v>
      </c>
      <c r="D2259" s="33" t="s">
        <v>2115</v>
      </c>
      <c r="E2259" s="33"/>
      <c r="F2259" s="33">
        <v>0.2</v>
      </c>
    </row>
    <row r="2260" spans="1:6" x14ac:dyDescent="0.2">
      <c r="A2260" s="33">
        <v>9</v>
      </c>
      <c r="B2260" s="33" t="s">
        <v>465</v>
      </c>
      <c r="C2260" s="33">
        <v>550</v>
      </c>
      <c r="D2260" s="33" t="s">
        <v>4366</v>
      </c>
      <c r="E2260" s="33"/>
      <c r="F2260" s="33">
        <v>0.2</v>
      </c>
    </row>
    <row r="2261" spans="1:6" x14ac:dyDescent="0.2">
      <c r="A2261" s="33">
        <v>9</v>
      </c>
      <c r="B2261" s="33" t="s">
        <v>465</v>
      </c>
      <c r="C2261" s="33">
        <v>1016</v>
      </c>
      <c r="D2261" s="33" t="s">
        <v>2134</v>
      </c>
      <c r="E2261" s="33">
        <v>3</v>
      </c>
      <c r="F2261" s="33">
        <v>0.2</v>
      </c>
    </row>
    <row r="2262" spans="1:6" x14ac:dyDescent="0.2">
      <c r="A2262" s="33">
        <v>9</v>
      </c>
      <c r="B2262" s="33" t="s">
        <v>225</v>
      </c>
      <c r="C2262" s="33">
        <v>17198</v>
      </c>
      <c r="D2262" s="33" t="s">
        <v>497</v>
      </c>
      <c r="E2262" s="33">
        <v>3</v>
      </c>
      <c r="F2262" s="33">
        <v>1</v>
      </c>
    </row>
    <row r="2263" spans="1:6" x14ac:dyDescent="0.2">
      <c r="A2263" s="33">
        <v>9</v>
      </c>
      <c r="B2263" s="33" t="s">
        <v>225</v>
      </c>
      <c r="C2263" s="33">
        <v>17175</v>
      </c>
      <c r="D2263" s="33" t="s">
        <v>505</v>
      </c>
      <c r="E2263" s="33">
        <v>3</v>
      </c>
      <c r="F2263" s="33">
        <v>0.2</v>
      </c>
    </row>
    <row r="2264" spans="1:6" x14ac:dyDescent="0.2">
      <c r="A2264" s="33">
        <v>9</v>
      </c>
      <c r="B2264" s="33" t="s">
        <v>225</v>
      </c>
      <c r="C2264" s="33">
        <v>17238</v>
      </c>
      <c r="D2264" s="33" t="s">
        <v>513</v>
      </c>
      <c r="E2264" s="33">
        <v>4</v>
      </c>
      <c r="F2264" s="33">
        <v>0.2</v>
      </c>
    </row>
    <row r="2265" spans="1:6" x14ac:dyDescent="0.2">
      <c r="A2265" s="33">
        <v>9</v>
      </c>
      <c r="B2265" s="33" t="s">
        <v>225</v>
      </c>
      <c r="C2265" s="33">
        <v>17239</v>
      </c>
      <c r="D2265" s="33" t="s">
        <v>517</v>
      </c>
      <c r="E2265" s="33">
        <v>2</v>
      </c>
      <c r="F2265" s="33">
        <v>1</v>
      </c>
    </row>
    <row r="2266" spans="1:6" x14ac:dyDescent="0.2">
      <c r="A2266" s="33">
        <v>9</v>
      </c>
      <c r="B2266" s="33" t="s">
        <v>225</v>
      </c>
      <c r="C2266" s="33">
        <v>17229</v>
      </c>
      <c r="D2266" s="33" t="s">
        <v>527</v>
      </c>
      <c r="E2266" s="33">
        <v>3</v>
      </c>
      <c r="F2266" s="33">
        <v>1</v>
      </c>
    </row>
    <row r="2267" spans="1:6" x14ac:dyDescent="0.2">
      <c r="A2267" s="33">
        <v>9</v>
      </c>
      <c r="B2267" s="33" t="s">
        <v>2352</v>
      </c>
      <c r="C2267" s="33">
        <v>17317</v>
      </c>
      <c r="D2267" s="33" t="s">
        <v>4367</v>
      </c>
      <c r="E2267" s="33">
        <v>2</v>
      </c>
      <c r="F2267" s="33">
        <v>1</v>
      </c>
    </row>
    <row r="2268" spans="1:6" x14ac:dyDescent="0.2">
      <c r="A2268" s="33">
        <v>9</v>
      </c>
      <c r="B2268" s="33" t="s">
        <v>31</v>
      </c>
      <c r="C2268" s="33">
        <v>31000</v>
      </c>
      <c r="D2268" s="33" t="s">
        <v>501</v>
      </c>
      <c r="E2268" s="33"/>
      <c r="F2268" s="33">
        <v>1</v>
      </c>
    </row>
    <row r="2269" spans="1:6" x14ac:dyDescent="0.2">
      <c r="A2269" s="33">
        <v>9</v>
      </c>
      <c r="B2269" s="33" t="s">
        <v>31</v>
      </c>
      <c r="C2269" s="33">
        <v>60300</v>
      </c>
      <c r="D2269" s="33" t="s">
        <v>4368</v>
      </c>
      <c r="E2269" s="33">
        <v>3</v>
      </c>
      <c r="F2269" s="33">
        <v>1</v>
      </c>
    </row>
    <row r="2270" spans="1:6" x14ac:dyDescent="0.2">
      <c r="A2270" s="33">
        <v>9</v>
      </c>
      <c r="B2270" s="33" t="s">
        <v>31</v>
      </c>
      <c r="C2270" s="33">
        <v>85100</v>
      </c>
      <c r="D2270" s="33" t="s">
        <v>4369</v>
      </c>
      <c r="E2270" s="33">
        <v>2</v>
      </c>
      <c r="F2270" s="33">
        <v>1</v>
      </c>
    </row>
    <row r="2271" spans="1:6" x14ac:dyDescent="0.2">
      <c r="A2271" s="33">
        <v>9</v>
      </c>
      <c r="B2271" s="33" t="s">
        <v>31</v>
      </c>
      <c r="C2271" s="33">
        <v>86000</v>
      </c>
      <c r="D2271" s="33" t="s">
        <v>3759</v>
      </c>
      <c r="E2271" s="33">
        <v>4</v>
      </c>
      <c r="F2271" s="33">
        <v>0.2</v>
      </c>
    </row>
    <row r="2272" spans="1:6" x14ac:dyDescent="0.2">
      <c r="A2272" s="33">
        <v>9</v>
      </c>
      <c r="B2272" s="33" t="s">
        <v>31</v>
      </c>
      <c r="C2272" s="33">
        <v>88500</v>
      </c>
      <c r="D2272" s="33" t="s">
        <v>4370</v>
      </c>
      <c r="E2272" s="33">
        <v>2</v>
      </c>
      <c r="F2272" s="33">
        <v>1</v>
      </c>
    </row>
    <row r="2273" spans="1:6" x14ac:dyDescent="0.2">
      <c r="A2273" s="33">
        <v>9</v>
      </c>
      <c r="B2273" s="33" t="s">
        <v>31</v>
      </c>
      <c r="C2273" s="33">
        <v>89200</v>
      </c>
      <c r="D2273" s="33" t="s">
        <v>4371</v>
      </c>
      <c r="E2273" s="33">
        <v>4</v>
      </c>
      <c r="F2273" s="33">
        <v>0.2</v>
      </c>
    </row>
    <row r="2274" spans="1:6" x14ac:dyDescent="0.2">
      <c r="A2274" s="33">
        <v>9</v>
      </c>
      <c r="B2274" s="33" t="s">
        <v>31</v>
      </c>
      <c r="C2274" s="33">
        <v>89600</v>
      </c>
      <c r="D2274" s="33" t="s">
        <v>4372</v>
      </c>
      <c r="E2274" s="33"/>
      <c r="F2274" s="33">
        <v>0.2</v>
      </c>
    </row>
    <row r="2275" spans="1:6" x14ac:dyDescent="0.2">
      <c r="A2275" s="33">
        <v>9</v>
      </c>
      <c r="B2275" s="33" t="s">
        <v>31</v>
      </c>
      <c r="C2275" s="33">
        <v>92100</v>
      </c>
      <c r="D2275" s="33" t="s">
        <v>4373</v>
      </c>
      <c r="E2275" s="33"/>
      <c r="F2275" s="33">
        <v>0.2</v>
      </c>
    </row>
    <row r="2276" spans="1:6" x14ac:dyDescent="0.2">
      <c r="A2276" s="33">
        <v>9</v>
      </c>
      <c r="B2276" s="33" t="s">
        <v>31</v>
      </c>
      <c r="C2276" s="33">
        <v>132620</v>
      </c>
      <c r="D2276" s="33" t="s">
        <v>4374</v>
      </c>
      <c r="E2276" s="33">
        <v>4</v>
      </c>
      <c r="F2276" s="33">
        <v>0.2</v>
      </c>
    </row>
    <row r="2277" spans="1:6" x14ac:dyDescent="0.2">
      <c r="A2277" s="33">
        <v>9</v>
      </c>
      <c r="B2277" s="33" t="s">
        <v>31</v>
      </c>
      <c r="C2277" s="33">
        <v>142000</v>
      </c>
      <c r="D2277" s="33" t="s">
        <v>2414</v>
      </c>
      <c r="E2277" s="33">
        <v>4</v>
      </c>
      <c r="F2277" s="33">
        <v>1</v>
      </c>
    </row>
    <row r="2278" spans="1:6" x14ac:dyDescent="0.2">
      <c r="A2278" s="33">
        <v>9</v>
      </c>
      <c r="B2278" s="33" t="s">
        <v>31</v>
      </c>
      <c r="C2278" s="33">
        <v>142100</v>
      </c>
      <c r="D2278" s="33" t="s">
        <v>4375</v>
      </c>
      <c r="E2278" s="33">
        <v>3</v>
      </c>
      <c r="F2278" s="33">
        <v>1</v>
      </c>
    </row>
    <row r="2279" spans="1:6" x14ac:dyDescent="0.2">
      <c r="A2279" s="33">
        <v>9</v>
      </c>
      <c r="B2279" s="33" t="s">
        <v>31</v>
      </c>
      <c r="C2279" s="33">
        <v>142300</v>
      </c>
      <c r="D2279" s="33" t="s">
        <v>4376</v>
      </c>
      <c r="E2279" s="33"/>
      <c r="F2279" s="33">
        <v>1</v>
      </c>
    </row>
    <row r="2280" spans="1:6" x14ac:dyDescent="0.2">
      <c r="A2280" s="33">
        <v>9</v>
      </c>
      <c r="B2280" s="33" t="s">
        <v>31</v>
      </c>
      <c r="C2280" s="33">
        <v>146800</v>
      </c>
      <c r="D2280" s="33" t="s">
        <v>4377</v>
      </c>
      <c r="E2280" s="33">
        <v>3</v>
      </c>
      <c r="F2280" s="33">
        <v>0.2</v>
      </c>
    </row>
    <row r="2281" spans="1:6" x14ac:dyDescent="0.2">
      <c r="A2281" s="33">
        <v>9</v>
      </c>
      <c r="B2281" s="33" t="s">
        <v>31</v>
      </c>
      <c r="C2281" s="33">
        <v>155300</v>
      </c>
      <c r="D2281" s="33" t="s">
        <v>4378</v>
      </c>
      <c r="E2281" s="33">
        <v>3</v>
      </c>
      <c r="F2281" s="33">
        <v>0.2</v>
      </c>
    </row>
    <row r="2282" spans="1:6" x14ac:dyDescent="0.2">
      <c r="A2282" s="33">
        <v>9</v>
      </c>
      <c r="B2282" s="33" t="s">
        <v>31</v>
      </c>
      <c r="C2282" s="33">
        <v>155600</v>
      </c>
      <c r="D2282" s="33" t="s">
        <v>4379</v>
      </c>
      <c r="E2282" s="33"/>
      <c r="F2282" s="33">
        <v>0.2</v>
      </c>
    </row>
    <row r="2283" spans="1:6" x14ac:dyDescent="0.2">
      <c r="A2283" s="33">
        <v>9</v>
      </c>
      <c r="B2283" s="33" t="s">
        <v>31</v>
      </c>
      <c r="C2283" s="33">
        <v>193900</v>
      </c>
      <c r="D2283" s="33" t="s">
        <v>4380</v>
      </c>
      <c r="E2283" s="33">
        <v>2</v>
      </c>
      <c r="F2283" s="33">
        <v>1</v>
      </c>
    </row>
    <row r="2284" spans="1:6" x14ac:dyDescent="0.2">
      <c r="A2284" s="33">
        <v>9</v>
      </c>
      <c r="B2284" s="33" t="s">
        <v>31</v>
      </c>
      <c r="C2284" s="33">
        <v>219600</v>
      </c>
      <c r="D2284" s="33" t="s">
        <v>4381</v>
      </c>
      <c r="E2284" s="33">
        <v>3</v>
      </c>
      <c r="F2284" s="33">
        <v>0.2</v>
      </c>
    </row>
    <row r="2285" spans="1:6" x14ac:dyDescent="0.2">
      <c r="A2285" s="33">
        <v>9</v>
      </c>
      <c r="B2285" s="33" t="s">
        <v>31</v>
      </c>
      <c r="C2285" s="33">
        <v>219700</v>
      </c>
      <c r="D2285" s="33" t="s">
        <v>4382</v>
      </c>
      <c r="E2285" s="33">
        <v>1</v>
      </c>
      <c r="F2285" s="33">
        <v>0.2</v>
      </c>
    </row>
    <row r="2286" spans="1:6" x14ac:dyDescent="0.2">
      <c r="A2286" s="33">
        <v>9</v>
      </c>
      <c r="B2286" s="33" t="s">
        <v>31</v>
      </c>
      <c r="C2286" s="33">
        <v>249400</v>
      </c>
      <c r="D2286" s="33" t="s">
        <v>4383</v>
      </c>
      <c r="E2286" s="33">
        <v>4</v>
      </c>
      <c r="F2286" s="33">
        <v>1</v>
      </c>
    </row>
    <row r="2287" spans="1:6" x14ac:dyDescent="0.2">
      <c r="A2287" s="33">
        <v>9</v>
      </c>
      <c r="B2287" s="33" t="s">
        <v>31</v>
      </c>
      <c r="C2287" s="33">
        <v>258800</v>
      </c>
      <c r="D2287" s="33" t="s">
        <v>521</v>
      </c>
      <c r="E2287" s="33"/>
      <c r="F2287" s="33">
        <v>0.2</v>
      </c>
    </row>
    <row r="2288" spans="1:6" x14ac:dyDescent="0.2">
      <c r="A2288" s="33">
        <v>9</v>
      </c>
      <c r="B2288" s="33" t="s">
        <v>31</v>
      </c>
      <c r="C2288" s="33">
        <v>323800</v>
      </c>
      <c r="D2288" s="33" t="s">
        <v>4384</v>
      </c>
      <c r="E2288" s="33"/>
      <c r="F2288" s="33">
        <v>0.2</v>
      </c>
    </row>
    <row r="2289" spans="1:6" x14ac:dyDescent="0.2">
      <c r="A2289" s="33">
        <v>9</v>
      </c>
      <c r="B2289" s="33" t="s">
        <v>31</v>
      </c>
      <c r="C2289" s="33">
        <v>345800</v>
      </c>
      <c r="D2289" s="33" t="s">
        <v>525</v>
      </c>
      <c r="E2289" s="33"/>
      <c r="F2289" s="33">
        <v>0.2</v>
      </c>
    </row>
    <row r="2290" spans="1:6" x14ac:dyDescent="0.2">
      <c r="A2290" s="33">
        <v>9</v>
      </c>
      <c r="B2290" s="33" t="s">
        <v>31</v>
      </c>
      <c r="C2290" s="33">
        <v>345900</v>
      </c>
      <c r="D2290" s="33" t="s">
        <v>4385</v>
      </c>
      <c r="E2290" s="33">
        <v>3</v>
      </c>
      <c r="F2290" s="33">
        <v>1</v>
      </c>
    </row>
    <row r="2291" spans="1:6" x14ac:dyDescent="0.2">
      <c r="A2291" s="33">
        <v>9</v>
      </c>
      <c r="B2291" s="33" t="s">
        <v>31</v>
      </c>
      <c r="C2291" s="33">
        <v>363200</v>
      </c>
      <c r="D2291" s="33" t="s">
        <v>410</v>
      </c>
      <c r="E2291" s="33"/>
      <c r="F2291" s="33">
        <v>0.2</v>
      </c>
    </row>
    <row r="2292" spans="1:6" x14ac:dyDescent="0.2">
      <c r="A2292" s="33">
        <v>9</v>
      </c>
      <c r="B2292" s="33" t="s">
        <v>31</v>
      </c>
      <c r="C2292" s="33">
        <v>378000</v>
      </c>
      <c r="D2292" s="33" t="s">
        <v>4386</v>
      </c>
      <c r="E2292" s="33">
        <v>4</v>
      </c>
      <c r="F2292" s="33">
        <v>1</v>
      </c>
    </row>
    <row r="2293" spans="1:6" x14ac:dyDescent="0.2">
      <c r="A2293" s="33">
        <v>9</v>
      </c>
      <c r="B2293" s="33" t="s">
        <v>31</v>
      </c>
      <c r="C2293" s="33">
        <v>403800</v>
      </c>
      <c r="D2293" s="33" t="s">
        <v>4387</v>
      </c>
      <c r="E2293" s="33">
        <v>3</v>
      </c>
      <c r="F2293" s="33">
        <v>0.2</v>
      </c>
    </row>
    <row r="2294" spans="1:6" x14ac:dyDescent="0.2">
      <c r="A2294" s="33">
        <v>9</v>
      </c>
      <c r="B2294" s="33" t="s">
        <v>31</v>
      </c>
      <c r="C2294" s="33">
        <v>423800</v>
      </c>
      <c r="D2294" s="33" t="s">
        <v>4388</v>
      </c>
      <c r="E2294" s="33"/>
      <c r="F2294" s="33">
        <v>0.2</v>
      </c>
    </row>
    <row r="2295" spans="1:6" x14ac:dyDescent="0.2">
      <c r="A2295" s="33">
        <v>9</v>
      </c>
      <c r="B2295" s="33" t="s">
        <v>31</v>
      </c>
      <c r="C2295" s="33">
        <v>433600</v>
      </c>
      <c r="D2295" s="33" t="s">
        <v>370</v>
      </c>
      <c r="E2295" s="33"/>
      <c r="F2295" s="33">
        <v>0.2</v>
      </c>
    </row>
    <row r="2296" spans="1:6" x14ac:dyDescent="0.2">
      <c r="A2296" s="33">
        <v>9</v>
      </c>
      <c r="B2296" s="33" t="s">
        <v>31</v>
      </c>
      <c r="C2296" s="33">
        <v>433700</v>
      </c>
      <c r="D2296" s="33" t="s">
        <v>3552</v>
      </c>
      <c r="E2296" s="33">
        <v>1</v>
      </c>
      <c r="F2296" s="33">
        <v>0.2</v>
      </c>
    </row>
    <row r="2297" spans="1:6" x14ac:dyDescent="0.2">
      <c r="A2297" s="33">
        <v>9</v>
      </c>
      <c r="B2297" s="33" t="s">
        <v>31</v>
      </c>
      <c r="C2297" s="33">
        <v>433800</v>
      </c>
      <c r="D2297" s="33" t="s">
        <v>3553</v>
      </c>
      <c r="E2297" s="33">
        <v>1</v>
      </c>
      <c r="F2297" s="33">
        <v>0.2</v>
      </c>
    </row>
    <row r="2298" spans="1:6" x14ac:dyDescent="0.2">
      <c r="A2298" s="33">
        <v>9</v>
      </c>
      <c r="B2298" s="33" t="s">
        <v>31</v>
      </c>
      <c r="C2298" s="33">
        <v>433900</v>
      </c>
      <c r="D2298" s="33" t="s">
        <v>3554</v>
      </c>
      <c r="E2298" s="33">
        <v>4</v>
      </c>
      <c r="F2298" s="33">
        <v>0.2</v>
      </c>
    </row>
    <row r="2299" spans="1:6" x14ac:dyDescent="0.2">
      <c r="A2299" s="33">
        <v>9</v>
      </c>
      <c r="B2299" s="33" t="s">
        <v>31</v>
      </c>
      <c r="C2299" s="33">
        <v>434700</v>
      </c>
      <c r="D2299" s="33" t="s">
        <v>4389</v>
      </c>
      <c r="E2299" s="33">
        <v>2</v>
      </c>
      <c r="F2299" s="33">
        <v>0.2</v>
      </c>
    </row>
    <row r="2300" spans="1:6" x14ac:dyDescent="0.2">
      <c r="A2300" s="33">
        <v>9</v>
      </c>
      <c r="B2300" s="33" t="s">
        <v>31</v>
      </c>
      <c r="C2300" s="33">
        <v>434900</v>
      </c>
      <c r="D2300" s="33" t="s">
        <v>535</v>
      </c>
      <c r="E2300" s="33"/>
      <c r="F2300" s="33">
        <v>0.2</v>
      </c>
    </row>
    <row r="2301" spans="1:6" x14ac:dyDescent="0.2">
      <c r="A2301" s="33">
        <v>9</v>
      </c>
      <c r="B2301" s="33" t="s">
        <v>31</v>
      </c>
      <c r="C2301" s="33">
        <v>435000</v>
      </c>
      <c r="D2301" s="33" t="s">
        <v>4390</v>
      </c>
      <c r="E2301" s="33"/>
      <c r="F2301" s="33">
        <v>0.2</v>
      </c>
    </row>
    <row r="2302" spans="1:6" x14ac:dyDescent="0.2">
      <c r="A2302" s="33">
        <v>9</v>
      </c>
      <c r="B2302" s="33" t="s">
        <v>45</v>
      </c>
      <c r="C2302" s="33">
        <v>26556</v>
      </c>
      <c r="D2302" s="33" t="s">
        <v>4391</v>
      </c>
      <c r="E2302" s="33">
        <v>3</v>
      </c>
      <c r="F2302" s="33">
        <v>0.2</v>
      </c>
    </row>
    <row r="2303" spans="1:6" x14ac:dyDescent="0.2">
      <c r="A2303" s="33">
        <v>10</v>
      </c>
      <c r="B2303" s="33" t="s">
        <v>144</v>
      </c>
      <c r="C2303" s="33">
        <v>59101</v>
      </c>
      <c r="D2303" s="33" t="s">
        <v>538</v>
      </c>
      <c r="E2303" s="33">
        <v>3</v>
      </c>
      <c r="F2303" s="33">
        <v>0.2</v>
      </c>
    </row>
    <row r="2304" spans="1:6" x14ac:dyDescent="0.2">
      <c r="A2304" s="33">
        <v>10</v>
      </c>
      <c r="B2304" s="33" t="s">
        <v>144</v>
      </c>
      <c r="C2304" s="33">
        <v>59102</v>
      </c>
      <c r="D2304" s="33" t="s">
        <v>4392</v>
      </c>
      <c r="E2304" s="33">
        <v>2</v>
      </c>
      <c r="F2304" s="33">
        <v>0.2</v>
      </c>
    </row>
    <row r="2305" spans="1:6" x14ac:dyDescent="0.2">
      <c r="A2305" s="33">
        <v>10</v>
      </c>
      <c r="B2305" s="33" t="s">
        <v>144</v>
      </c>
      <c r="C2305" s="33">
        <v>59133</v>
      </c>
      <c r="D2305" s="33" t="s">
        <v>4393</v>
      </c>
      <c r="E2305" s="33">
        <v>4</v>
      </c>
      <c r="F2305" s="33">
        <v>0.2</v>
      </c>
    </row>
    <row r="2306" spans="1:6" x14ac:dyDescent="0.2">
      <c r="A2306" s="33">
        <v>10</v>
      </c>
      <c r="B2306" s="33" t="s">
        <v>144</v>
      </c>
      <c r="C2306" s="33">
        <v>59157</v>
      </c>
      <c r="D2306" s="33" t="s">
        <v>541</v>
      </c>
      <c r="E2306" s="33"/>
      <c r="F2306" s="33">
        <v>0.2</v>
      </c>
    </row>
    <row r="2307" spans="1:6" x14ac:dyDescent="0.2">
      <c r="A2307" s="33">
        <v>10</v>
      </c>
      <c r="B2307" s="33" t="s">
        <v>144</v>
      </c>
      <c r="C2307" s="33">
        <v>59234</v>
      </c>
      <c r="D2307" s="33" t="s">
        <v>2760</v>
      </c>
      <c r="E2307" s="33">
        <v>3</v>
      </c>
      <c r="F2307" s="33">
        <v>0.2</v>
      </c>
    </row>
    <row r="2308" spans="1:6" x14ac:dyDescent="0.2">
      <c r="A2308" s="33">
        <v>10</v>
      </c>
      <c r="B2308" s="33" t="s">
        <v>144</v>
      </c>
      <c r="C2308" s="33">
        <v>59704</v>
      </c>
      <c r="D2308" s="33" t="s">
        <v>4394</v>
      </c>
      <c r="E2308" s="33"/>
      <c r="F2308" s="33">
        <v>0.2</v>
      </c>
    </row>
    <row r="2309" spans="1:6" x14ac:dyDescent="0.2">
      <c r="A2309" s="33">
        <v>10</v>
      </c>
      <c r="B2309" s="33" t="s">
        <v>144</v>
      </c>
      <c r="C2309" s="33">
        <v>59825</v>
      </c>
      <c r="D2309" s="33" t="s">
        <v>4395</v>
      </c>
      <c r="E2309" s="33"/>
      <c r="F2309" s="33">
        <v>0.2</v>
      </c>
    </row>
    <row r="2310" spans="1:6" x14ac:dyDescent="0.2">
      <c r="A2310" s="33">
        <v>10</v>
      </c>
      <c r="B2310" s="33" t="s">
        <v>144</v>
      </c>
      <c r="C2310" s="33">
        <v>59589</v>
      </c>
      <c r="D2310" s="33" t="s">
        <v>4396</v>
      </c>
      <c r="E2310" s="33">
        <v>4</v>
      </c>
      <c r="F2310" s="33">
        <v>0.2</v>
      </c>
    </row>
    <row r="2311" spans="1:6" x14ac:dyDescent="0.2">
      <c r="A2311" s="33">
        <v>10</v>
      </c>
      <c r="B2311" s="33" t="s">
        <v>144</v>
      </c>
      <c r="C2311" s="33">
        <v>59019</v>
      </c>
      <c r="D2311" s="33" t="s">
        <v>4397</v>
      </c>
      <c r="E2311" s="33"/>
      <c r="F2311" s="33">
        <v>0.2</v>
      </c>
    </row>
    <row r="2312" spans="1:6" x14ac:dyDescent="0.2">
      <c r="A2312" s="33">
        <v>10</v>
      </c>
      <c r="B2312" s="33" t="s">
        <v>144</v>
      </c>
      <c r="C2312" s="33">
        <v>59024</v>
      </c>
      <c r="D2312" s="33" t="s">
        <v>4398</v>
      </c>
      <c r="E2312" s="33"/>
      <c r="F2312" s="33">
        <v>0.2</v>
      </c>
    </row>
    <row r="2313" spans="1:6" x14ac:dyDescent="0.2">
      <c r="A2313" s="33">
        <v>10</v>
      </c>
      <c r="B2313" s="33" t="s">
        <v>144</v>
      </c>
      <c r="C2313" s="33">
        <v>59027</v>
      </c>
      <c r="D2313" s="33" t="s">
        <v>561</v>
      </c>
      <c r="E2313" s="33">
        <v>4</v>
      </c>
      <c r="F2313" s="33">
        <v>0.2</v>
      </c>
    </row>
    <row r="2314" spans="1:6" x14ac:dyDescent="0.2">
      <c r="A2314" s="33">
        <v>10</v>
      </c>
      <c r="B2314" s="33" t="s">
        <v>144</v>
      </c>
      <c r="C2314" s="33">
        <v>59030</v>
      </c>
      <c r="D2314" s="33" t="s">
        <v>4399</v>
      </c>
      <c r="E2314" s="33">
        <v>1</v>
      </c>
      <c r="F2314" s="33">
        <v>0.2</v>
      </c>
    </row>
    <row r="2315" spans="1:6" x14ac:dyDescent="0.2">
      <c r="A2315" s="33">
        <v>10</v>
      </c>
      <c r="B2315" s="33" t="s">
        <v>144</v>
      </c>
      <c r="C2315" s="33">
        <v>59039</v>
      </c>
      <c r="D2315" s="33" t="s">
        <v>1040</v>
      </c>
      <c r="E2315" s="33"/>
      <c r="F2315" s="33">
        <v>0.2</v>
      </c>
    </row>
    <row r="2316" spans="1:6" x14ac:dyDescent="0.2">
      <c r="A2316" s="33">
        <v>10</v>
      </c>
      <c r="B2316" s="33" t="s">
        <v>144</v>
      </c>
      <c r="C2316" s="33">
        <v>59038</v>
      </c>
      <c r="D2316" s="33" t="s">
        <v>4400</v>
      </c>
      <c r="E2316" s="33"/>
      <c r="F2316" s="33">
        <v>0.2</v>
      </c>
    </row>
    <row r="2317" spans="1:6" x14ac:dyDescent="0.2">
      <c r="A2317" s="33">
        <v>10</v>
      </c>
      <c r="B2317" s="33" t="s">
        <v>144</v>
      </c>
      <c r="C2317" s="33">
        <v>59049</v>
      </c>
      <c r="D2317" s="33" t="s">
        <v>4401</v>
      </c>
      <c r="E2317" s="33"/>
      <c r="F2317" s="33">
        <v>0.2</v>
      </c>
    </row>
    <row r="2318" spans="1:6" x14ac:dyDescent="0.2">
      <c r="A2318" s="33">
        <v>10</v>
      </c>
      <c r="B2318" s="33" t="s">
        <v>144</v>
      </c>
      <c r="C2318" s="33">
        <v>59056</v>
      </c>
      <c r="D2318" s="33" t="s">
        <v>4402</v>
      </c>
      <c r="E2318" s="33">
        <v>4</v>
      </c>
      <c r="F2318" s="33">
        <v>0.2</v>
      </c>
    </row>
    <row r="2319" spans="1:6" x14ac:dyDescent="0.2">
      <c r="A2319" s="33">
        <v>10</v>
      </c>
      <c r="B2319" s="33" t="s">
        <v>144</v>
      </c>
      <c r="C2319" s="33">
        <v>59361</v>
      </c>
      <c r="D2319" s="33" t="s">
        <v>566</v>
      </c>
      <c r="E2319" s="33">
        <v>4</v>
      </c>
      <c r="F2319" s="33">
        <v>0.2</v>
      </c>
    </row>
    <row r="2320" spans="1:6" x14ac:dyDescent="0.2">
      <c r="A2320" s="33">
        <v>10</v>
      </c>
      <c r="B2320" s="33" t="s">
        <v>144</v>
      </c>
      <c r="C2320" s="33">
        <v>59559</v>
      </c>
      <c r="D2320" s="33" t="s">
        <v>4403</v>
      </c>
      <c r="E2320" s="33">
        <v>3</v>
      </c>
      <c r="F2320" s="33">
        <v>0.2</v>
      </c>
    </row>
    <row r="2321" spans="1:6" x14ac:dyDescent="0.2">
      <c r="A2321" s="33">
        <v>10</v>
      </c>
      <c r="B2321" s="33" t="s">
        <v>144</v>
      </c>
      <c r="C2321" s="33">
        <v>59509</v>
      </c>
      <c r="D2321" s="33" t="s">
        <v>4404</v>
      </c>
      <c r="E2321" s="33">
        <v>4</v>
      </c>
      <c r="F2321" s="33">
        <v>0.2</v>
      </c>
    </row>
    <row r="2322" spans="1:6" x14ac:dyDescent="0.2">
      <c r="A2322" s="33">
        <v>10</v>
      </c>
      <c r="B2322" s="33" t="s">
        <v>144</v>
      </c>
      <c r="C2322" s="33">
        <v>59593</v>
      </c>
      <c r="D2322" s="33" t="s">
        <v>568</v>
      </c>
      <c r="E2322" s="33">
        <v>4</v>
      </c>
      <c r="F2322" s="33">
        <v>0.2</v>
      </c>
    </row>
    <row r="2323" spans="1:6" x14ac:dyDescent="0.2">
      <c r="A2323" s="33">
        <v>10</v>
      </c>
      <c r="B2323" s="33" t="s">
        <v>144</v>
      </c>
      <c r="C2323" s="33">
        <v>59228</v>
      </c>
      <c r="D2323" s="33" t="s">
        <v>4405</v>
      </c>
      <c r="E2323" s="33">
        <v>4</v>
      </c>
      <c r="F2323" s="33">
        <v>0.2</v>
      </c>
    </row>
    <row r="2324" spans="1:6" x14ac:dyDescent="0.2">
      <c r="A2324" s="33">
        <v>10</v>
      </c>
      <c r="B2324" s="33" t="s">
        <v>144</v>
      </c>
      <c r="C2324" s="33">
        <v>59229</v>
      </c>
      <c r="D2324" s="33" t="s">
        <v>4406</v>
      </c>
      <c r="E2324" s="33">
        <v>4</v>
      </c>
      <c r="F2324" s="33">
        <v>0.2</v>
      </c>
    </row>
    <row r="2325" spans="1:6" x14ac:dyDescent="0.2">
      <c r="A2325" s="33">
        <v>10</v>
      </c>
      <c r="B2325" s="33" t="s">
        <v>144</v>
      </c>
      <c r="C2325" s="33">
        <v>59822</v>
      </c>
      <c r="D2325" s="33" t="s">
        <v>4407</v>
      </c>
      <c r="E2325" s="33">
        <v>3</v>
      </c>
      <c r="F2325" s="33">
        <v>0.2</v>
      </c>
    </row>
    <row r="2326" spans="1:6" x14ac:dyDescent="0.2">
      <c r="A2326" s="33">
        <v>10</v>
      </c>
      <c r="B2326" s="33" t="s">
        <v>65</v>
      </c>
      <c r="C2326" s="33">
        <v>1610</v>
      </c>
      <c r="D2326" s="33" t="s">
        <v>547</v>
      </c>
      <c r="E2326" s="33"/>
      <c r="F2326" s="33">
        <v>0.2</v>
      </c>
    </row>
    <row r="2327" spans="1:6" x14ac:dyDescent="0.2">
      <c r="A2327" s="33">
        <v>10</v>
      </c>
      <c r="B2327" s="33" t="s">
        <v>65</v>
      </c>
      <c r="C2327" s="33">
        <v>5570</v>
      </c>
      <c r="D2327" s="33" t="s">
        <v>552</v>
      </c>
      <c r="E2327" s="33">
        <v>1</v>
      </c>
      <c r="F2327" s="33">
        <v>1</v>
      </c>
    </row>
    <row r="2328" spans="1:6" x14ac:dyDescent="0.2">
      <c r="A2328" s="33">
        <v>10</v>
      </c>
      <c r="B2328" s="33" t="s">
        <v>65</v>
      </c>
      <c r="C2328" s="33">
        <v>1600</v>
      </c>
      <c r="D2328" s="33" t="s">
        <v>4408</v>
      </c>
      <c r="E2328" s="33">
        <v>1</v>
      </c>
      <c r="F2328" s="33">
        <v>1</v>
      </c>
    </row>
    <row r="2329" spans="1:6" x14ac:dyDescent="0.2">
      <c r="A2329" s="33">
        <v>10</v>
      </c>
      <c r="B2329" s="33" t="s">
        <v>65</v>
      </c>
      <c r="C2329" s="33">
        <v>4100</v>
      </c>
      <c r="D2329" s="33" t="s">
        <v>577</v>
      </c>
      <c r="E2329" s="33">
        <v>2</v>
      </c>
      <c r="F2329" s="33">
        <v>0.2</v>
      </c>
    </row>
    <row r="2330" spans="1:6" x14ac:dyDescent="0.2">
      <c r="A2330" s="33">
        <v>10</v>
      </c>
      <c r="B2330" s="33" t="s">
        <v>65</v>
      </c>
      <c r="C2330" s="33">
        <v>4610</v>
      </c>
      <c r="D2330" s="33" t="s">
        <v>586</v>
      </c>
      <c r="E2330" s="33">
        <v>1</v>
      </c>
      <c r="F2330" s="33">
        <v>0.2</v>
      </c>
    </row>
    <row r="2331" spans="1:6" x14ac:dyDescent="0.2">
      <c r="A2331" s="33">
        <v>10</v>
      </c>
      <c r="B2331" s="33" t="s">
        <v>23</v>
      </c>
      <c r="C2331" s="33">
        <v>490</v>
      </c>
      <c r="D2331" s="33" t="s">
        <v>4409</v>
      </c>
      <c r="E2331" s="33">
        <v>2</v>
      </c>
      <c r="F2331" s="33">
        <v>1</v>
      </c>
    </row>
    <row r="2332" spans="1:6" x14ac:dyDescent="0.2">
      <c r="A2332" s="33">
        <v>10</v>
      </c>
      <c r="B2332" s="33" t="s">
        <v>23</v>
      </c>
      <c r="C2332" s="33">
        <v>26</v>
      </c>
      <c r="D2332" s="33" t="s">
        <v>27</v>
      </c>
      <c r="E2332" s="33">
        <v>3</v>
      </c>
      <c r="F2332" s="33">
        <v>1</v>
      </c>
    </row>
    <row r="2333" spans="1:6" x14ac:dyDescent="0.2">
      <c r="A2333" s="33">
        <v>10</v>
      </c>
      <c r="B2333" s="33" t="s">
        <v>23</v>
      </c>
      <c r="C2333" s="33">
        <v>2519</v>
      </c>
      <c r="D2333" s="33" t="s">
        <v>544</v>
      </c>
      <c r="E2333" s="33"/>
      <c r="F2333" s="33">
        <v>0.2</v>
      </c>
    </row>
    <row r="2334" spans="1:6" x14ac:dyDescent="0.2">
      <c r="A2334" s="33">
        <v>10</v>
      </c>
      <c r="B2334" s="33" t="s">
        <v>23</v>
      </c>
      <c r="C2334" s="33">
        <v>1</v>
      </c>
      <c r="D2334" s="33" t="s">
        <v>4410</v>
      </c>
      <c r="E2334" s="33"/>
      <c r="F2334" s="33">
        <v>0.2</v>
      </c>
    </row>
    <row r="2335" spans="1:6" x14ac:dyDescent="0.2">
      <c r="A2335" s="33">
        <v>10</v>
      </c>
      <c r="B2335" s="33" t="s">
        <v>23</v>
      </c>
      <c r="C2335" s="33">
        <v>598</v>
      </c>
      <c r="D2335" s="33" t="s">
        <v>3161</v>
      </c>
      <c r="E2335" s="33">
        <v>2</v>
      </c>
      <c r="F2335" s="33">
        <v>1</v>
      </c>
    </row>
    <row r="2336" spans="1:6" x14ac:dyDescent="0.2">
      <c r="A2336" s="33">
        <v>10</v>
      </c>
      <c r="B2336" s="33" t="s">
        <v>23</v>
      </c>
      <c r="C2336" s="33">
        <v>2692</v>
      </c>
      <c r="D2336" s="33" t="s">
        <v>291</v>
      </c>
      <c r="E2336" s="33">
        <v>4</v>
      </c>
      <c r="F2336" s="33">
        <v>0.2</v>
      </c>
    </row>
    <row r="2337" spans="1:6" x14ac:dyDescent="0.2">
      <c r="A2337" s="33">
        <v>10</v>
      </c>
      <c r="B2337" s="33" t="s">
        <v>23</v>
      </c>
      <c r="C2337" s="33">
        <v>2503</v>
      </c>
      <c r="D2337" s="33" t="s">
        <v>3162</v>
      </c>
      <c r="E2337" s="33">
        <v>4</v>
      </c>
      <c r="F2337" s="33">
        <v>0.2</v>
      </c>
    </row>
    <row r="2338" spans="1:6" x14ac:dyDescent="0.2">
      <c r="A2338" s="33">
        <v>10</v>
      </c>
      <c r="B2338" s="33" t="s">
        <v>23</v>
      </c>
      <c r="C2338" s="33">
        <v>993</v>
      </c>
      <c r="D2338" s="33" t="s">
        <v>3163</v>
      </c>
      <c r="E2338" s="33"/>
      <c r="F2338" s="33">
        <v>0.2</v>
      </c>
    </row>
    <row r="2339" spans="1:6" x14ac:dyDescent="0.2">
      <c r="A2339" s="33">
        <v>10</v>
      </c>
      <c r="B2339" s="33" t="s">
        <v>23</v>
      </c>
      <c r="C2339" s="33">
        <v>1001</v>
      </c>
      <c r="D2339" s="33" t="s">
        <v>4411</v>
      </c>
      <c r="E2339" s="33"/>
      <c r="F2339" s="33">
        <v>0.2</v>
      </c>
    </row>
    <row r="2340" spans="1:6" x14ac:dyDescent="0.2">
      <c r="A2340" s="33">
        <v>10</v>
      </c>
      <c r="B2340" s="33" t="s">
        <v>23</v>
      </c>
      <c r="C2340" s="33">
        <v>2542</v>
      </c>
      <c r="D2340" s="33" t="s">
        <v>3164</v>
      </c>
      <c r="E2340" s="33">
        <v>4</v>
      </c>
      <c r="F2340" s="33">
        <v>0.2</v>
      </c>
    </row>
    <row r="2341" spans="1:6" x14ac:dyDescent="0.2">
      <c r="A2341" s="33">
        <v>10</v>
      </c>
      <c r="B2341" s="33" t="s">
        <v>23</v>
      </c>
      <c r="C2341" s="33">
        <v>2490</v>
      </c>
      <c r="D2341" s="33" t="s">
        <v>4412</v>
      </c>
      <c r="E2341" s="33"/>
      <c r="F2341" s="33">
        <v>0.2</v>
      </c>
    </row>
    <row r="2342" spans="1:6" x14ac:dyDescent="0.2">
      <c r="A2342" s="33">
        <v>10</v>
      </c>
      <c r="B2342" s="33" t="s">
        <v>23</v>
      </c>
      <c r="C2342" s="33">
        <v>619</v>
      </c>
      <c r="D2342" s="33" t="s">
        <v>4413</v>
      </c>
      <c r="E2342" s="33"/>
      <c r="F2342" s="33">
        <v>0.2</v>
      </c>
    </row>
    <row r="2343" spans="1:6" x14ac:dyDescent="0.2">
      <c r="A2343" s="33">
        <v>10</v>
      </c>
      <c r="B2343" s="33" t="s">
        <v>23</v>
      </c>
      <c r="C2343" s="33">
        <v>1251</v>
      </c>
      <c r="D2343" s="33" t="s">
        <v>3165</v>
      </c>
      <c r="E2343" s="33">
        <v>4</v>
      </c>
      <c r="F2343" s="33">
        <v>0.2</v>
      </c>
    </row>
    <row r="2344" spans="1:6" x14ac:dyDescent="0.2">
      <c r="A2344" s="33">
        <v>10</v>
      </c>
      <c r="B2344" s="33" t="s">
        <v>23</v>
      </c>
      <c r="C2344" s="33">
        <v>1254</v>
      </c>
      <c r="D2344" s="33" t="s">
        <v>2780</v>
      </c>
      <c r="E2344" s="33">
        <v>3</v>
      </c>
      <c r="F2344" s="33">
        <v>0.2</v>
      </c>
    </row>
    <row r="2345" spans="1:6" x14ac:dyDescent="0.2">
      <c r="A2345" s="33">
        <v>10</v>
      </c>
      <c r="B2345" s="33" t="s">
        <v>23</v>
      </c>
      <c r="C2345" s="33">
        <v>1316</v>
      </c>
      <c r="D2345" s="33" t="s">
        <v>159</v>
      </c>
      <c r="E2345" s="33">
        <v>2</v>
      </c>
      <c r="F2345" s="33">
        <v>1</v>
      </c>
    </row>
    <row r="2346" spans="1:6" x14ac:dyDescent="0.2">
      <c r="A2346" s="33">
        <v>10</v>
      </c>
      <c r="B2346" s="33" t="s">
        <v>23</v>
      </c>
      <c r="C2346" s="33">
        <v>1317</v>
      </c>
      <c r="D2346" s="33" t="s">
        <v>3166</v>
      </c>
      <c r="E2346" s="33"/>
      <c r="F2346" s="33">
        <v>0.2</v>
      </c>
    </row>
    <row r="2347" spans="1:6" x14ac:dyDescent="0.2">
      <c r="A2347" s="33">
        <v>10</v>
      </c>
      <c r="B2347" s="33" t="s">
        <v>23</v>
      </c>
      <c r="C2347" s="33">
        <v>1319</v>
      </c>
      <c r="D2347" s="33" t="s">
        <v>1051</v>
      </c>
      <c r="E2347" s="33">
        <v>2</v>
      </c>
      <c r="F2347" s="33">
        <v>1</v>
      </c>
    </row>
    <row r="2348" spans="1:6" x14ac:dyDescent="0.2">
      <c r="A2348" s="33">
        <v>10</v>
      </c>
      <c r="B2348" s="33" t="s">
        <v>23</v>
      </c>
      <c r="C2348" s="33">
        <v>1321</v>
      </c>
      <c r="D2348" s="33" t="s">
        <v>4414</v>
      </c>
      <c r="E2348" s="33">
        <v>4</v>
      </c>
      <c r="F2348" s="33">
        <v>0.2</v>
      </c>
    </row>
    <row r="2349" spans="1:6" x14ac:dyDescent="0.2">
      <c r="A2349" s="33">
        <v>10</v>
      </c>
      <c r="B2349" s="33" t="s">
        <v>23</v>
      </c>
      <c r="C2349" s="33">
        <v>149</v>
      </c>
      <c r="D2349" s="33" t="s">
        <v>4415</v>
      </c>
      <c r="E2349" s="33">
        <v>4</v>
      </c>
      <c r="F2349" s="33">
        <v>0.2</v>
      </c>
    </row>
    <row r="2350" spans="1:6" x14ac:dyDescent="0.2">
      <c r="A2350" s="33">
        <v>10</v>
      </c>
      <c r="B2350" s="33" t="s">
        <v>23</v>
      </c>
      <c r="C2350" s="33">
        <v>150</v>
      </c>
      <c r="D2350" s="33" t="s">
        <v>558</v>
      </c>
      <c r="E2350" s="33">
        <v>4</v>
      </c>
      <c r="F2350" s="33">
        <v>0.2</v>
      </c>
    </row>
    <row r="2351" spans="1:6" x14ac:dyDescent="0.2">
      <c r="A2351" s="33">
        <v>10</v>
      </c>
      <c r="B2351" s="33" t="s">
        <v>23</v>
      </c>
      <c r="C2351" s="33">
        <v>1416</v>
      </c>
      <c r="D2351" s="33" t="s">
        <v>560</v>
      </c>
      <c r="E2351" s="33">
        <v>3</v>
      </c>
      <c r="F2351" s="33">
        <v>0.2</v>
      </c>
    </row>
    <row r="2352" spans="1:6" x14ac:dyDescent="0.2">
      <c r="A2352" s="33">
        <v>10</v>
      </c>
      <c r="B2352" s="33" t="s">
        <v>23</v>
      </c>
      <c r="C2352" s="33">
        <v>1427</v>
      </c>
      <c r="D2352" s="33" t="s">
        <v>4416</v>
      </c>
      <c r="E2352" s="33">
        <v>2</v>
      </c>
      <c r="F2352" s="33">
        <v>0.2</v>
      </c>
    </row>
    <row r="2353" spans="1:6" x14ac:dyDescent="0.2">
      <c r="A2353" s="33">
        <v>10</v>
      </c>
      <c r="B2353" s="33" t="s">
        <v>23</v>
      </c>
      <c r="C2353" s="33">
        <v>2747</v>
      </c>
      <c r="D2353" s="33" t="s">
        <v>3167</v>
      </c>
      <c r="E2353" s="33"/>
      <c r="F2353" s="33">
        <v>1</v>
      </c>
    </row>
    <row r="2354" spans="1:6" x14ac:dyDescent="0.2">
      <c r="A2354" s="33">
        <v>10</v>
      </c>
      <c r="B2354" s="33" t="s">
        <v>23</v>
      </c>
      <c r="C2354" s="33">
        <v>1805</v>
      </c>
      <c r="D2354" s="33" t="s">
        <v>4417</v>
      </c>
      <c r="E2354" s="33">
        <v>3</v>
      </c>
      <c r="F2354" s="33">
        <v>1</v>
      </c>
    </row>
    <row r="2355" spans="1:6" x14ac:dyDescent="0.2">
      <c r="A2355" s="33">
        <v>10</v>
      </c>
      <c r="B2355" s="33" t="s">
        <v>23</v>
      </c>
      <c r="C2355" s="33">
        <v>2006</v>
      </c>
      <c r="D2355" s="33" t="s">
        <v>184</v>
      </c>
      <c r="E2355" s="33">
        <v>3</v>
      </c>
      <c r="F2355" s="33">
        <v>0.2</v>
      </c>
    </row>
    <row r="2356" spans="1:6" x14ac:dyDescent="0.2">
      <c r="A2356" s="33">
        <v>10</v>
      </c>
      <c r="B2356" s="33" t="s">
        <v>23</v>
      </c>
      <c r="C2356" s="33">
        <v>10</v>
      </c>
      <c r="D2356" s="33" t="s">
        <v>572</v>
      </c>
      <c r="E2356" s="33">
        <v>3</v>
      </c>
      <c r="F2356" s="33">
        <v>1</v>
      </c>
    </row>
    <row r="2357" spans="1:6" x14ac:dyDescent="0.2">
      <c r="A2357" s="33">
        <v>10</v>
      </c>
      <c r="B2357" s="33" t="s">
        <v>23</v>
      </c>
      <c r="C2357" s="33">
        <v>1819</v>
      </c>
      <c r="D2357" s="33" t="s">
        <v>3169</v>
      </c>
      <c r="E2357" s="33">
        <v>2</v>
      </c>
      <c r="F2357" s="33">
        <v>0.2</v>
      </c>
    </row>
    <row r="2358" spans="1:6" x14ac:dyDescent="0.2">
      <c r="A2358" s="33">
        <v>10</v>
      </c>
      <c r="B2358" s="33" t="s">
        <v>23</v>
      </c>
      <c r="C2358" s="33">
        <v>1825</v>
      </c>
      <c r="D2358" s="33" t="s">
        <v>3170</v>
      </c>
      <c r="E2358" s="33">
        <v>4</v>
      </c>
      <c r="F2358" s="33">
        <v>1</v>
      </c>
    </row>
    <row r="2359" spans="1:6" x14ac:dyDescent="0.2">
      <c r="A2359" s="33">
        <v>10</v>
      </c>
      <c r="B2359" s="33" t="s">
        <v>23</v>
      </c>
      <c r="C2359" s="33">
        <v>1827</v>
      </c>
      <c r="D2359" s="33" t="s">
        <v>191</v>
      </c>
      <c r="E2359" s="33">
        <v>4</v>
      </c>
      <c r="F2359" s="33">
        <v>0.2</v>
      </c>
    </row>
    <row r="2360" spans="1:6" x14ac:dyDescent="0.2">
      <c r="A2360" s="33">
        <v>10</v>
      </c>
      <c r="B2360" s="33" t="s">
        <v>23</v>
      </c>
      <c r="C2360" s="33">
        <v>1830</v>
      </c>
      <c r="D2360" s="33" t="s">
        <v>4418</v>
      </c>
      <c r="E2360" s="33"/>
      <c r="F2360" s="33">
        <v>0.2</v>
      </c>
    </row>
    <row r="2361" spans="1:6" x14ac:dyDescent="0.2">
      <c r="A2361" s="33">
        <v>10</v>
      </c>
      <c r="B2361" s="33" t="s">
        <v>23</v>
      </c>
      <c r="C2361" s="33">
        <v>1991</v>
      </c>
      <c r="D2361" s="33" t="s">
        <v>1816</v>
      </c>
      <c r="E2361" s="33">
        <v>2</v>
      </c>
      <c r="F2361" s="33">
        <v>0.2</v>
      </c>
    </row>
    <row r="2362" spans="1:6" x14ac:dyDescent="0.2">
      <c r="A2362" s="33">
        <v>10</v>
      </c>
      <c r="B2362" s="33" t="s">
        <v>23</v>
      </c>
      <c r="C2362" s="33">
        <v>659</v>
      </c>
      <c r="D2362" s="33" t="s">
        <v>1043</v>
      </c>
      <c r="E2362" s="33"/>
      <c r="F2362" s="33">
        <v>0.2</v>
      </c>
    </row>
    <row r="2363" spans="1:6" x14ac:dyDescent="0.2">
      <c r="A2363" s="33">
        <v>10</v>
      </c>
      <c r="B2363" s="33" t="s">
        <v>23</v>
      </c>
      <c r="C2363" s="33">
        <v>407</v>
      </c>
      <c r="D2363" s="33" t="s">
        <v>4419</v>
      </c>
      <c r="E2363" s="33">
        <v>2</v>
      </c>
      <c r="F2363" s="33">
        <v>0.2</v>
      </c>
    </row>
    <row r="2364" spans="1:6" x14ac:dyDescent="0.2">
      <c r="A2364" s="33">
        <v>10</v>
      </c>
      <c r="B2364" s="33" t="s">
        <v>23</v>
      </c>
      <c r="C2364" s="33">
        <v>410</v>
      </c>
      <c r="D2364" s="33" t="s">
        <v>3175</v>
      </c>
      <c r="E2364" s="33">
        <v>2</v>
      </c>
      <c r="F2364" s="33">
        <v>1</v>
      </c>
    </row>
    <row r="2365" spans="1:6" x14ac:dyDescent="0.2">
      <c r="A2365" s="33">
        <v>10</v>
      </c>
      <c r="B2365" s="33" t="s">
        <v>23</v>
      </c>
      <c r="C2365" s="33">
        <v>412</v>
      </c>
      <c r="D2365" s="33" t="s">
        <v>4420</v>
      </c>
      <c r="E2365" s="33">
        <v>4</v>
      </c>
      <c r="F2365" s="33">
        <v>0.2</v>
      </c>
    </row>
    <row r="2366" spans="1:6" x14ac:dyDescent="0.2">
      <c r="A2366" s="33">
        <v>10</v>
      </c>
      <c r="B2366" s="33" t="s">
        <v>23</v>
      </c>
      <c r="C2366" s="33">
        <v>418</v>
      </c>
      <c r="D2366" s="33" t="s">
        <v>4421</v>
      </c>
      <c r="E2366" s="33"/>
      <c r="F2366" s="33">
        <v>0.2</v>
      </c>
    </row>
    <row r="2367" spans="1:6" x14ac:dyDescent="0.2">
      <c r="A2367" s="33">
        <v>10</v>
      </c>
      <c r="B2367" s="33" t="s">
        <v>23</v>
      </c>
      <c r="C2367" s="33">
        <v>420</v>
      </c>
      <c r="D2367" s="33" t="s">
        <v>3176</v>
      </c>
      <c r="E2367" s="33">
        <v>3</v>
      </c>
      <c r="F2367" s="33">
        <v>0.2</v>
      </c>
    </row>
    <row r="2368" spans="1:6" x14ac:dyDescent="0.2">
      <c r="A2368" s="33">
        <v>10</v>
      </c>
      <c r="B2368" s="33" t="s">
        <v>23</v>
      </c>
      <c r="C2368" s="33">
        <v>425</v>
      </c>
      <c r="D2368" s="33" t="s">
        <v>4422</v>
      </c>
      <c r="E2368" s="33"/>
      <c r="F2368" s="33">
        <v>0.2</v>
      </c>
    </row>
    <row r="2369" spans="1:6" x14ac:dyDescent="0.2">
      <c r="A2369" s="33">
        <v>10</v>
      </c>
      <c r="B2369" s="33" t="s">
        <v>23</v>
      </c>
      <c r="C2369" s="33">
        <v>427</v>
      </c>
      <c r="D2369" s="33" t="s">
        <v>1817</v>
      </c>
      <c r="E2369" s="33">
        <v>4</v>
      </c>
      <c r="F2369" s="33">
        <v>0.2</v>
      </c>
    </row>
    <row r="2370" spans="1:6" x14ac:dyDescent="0.2">
      <c r="A2370" s="33">
        <v>10</v>
      </c>
      <c r="B2370" s="33" t="s">
        <v>23</v>
      </c>
      <c r="C2370" s="33">
        <v>477</v>
      </c>
      <c r="D2370" s="33" t="s">
        <v>4423</v>
      </c>
      <c r="E2370" s="33">
        <v>3</v>
      </c>
      <c r="F2370" s="33">
        <v>1</v>
      </c>
    </row>
    <row r="2371" spans="1:6" x14ac:dyDescent="0.2">
      <c r="A2371" s="33">
        <v>10</v>
      </c>
      <c r="B2371" s="33" t="s">
        <v>23</v>
      </c>
      <c r="C2371" s="33">
        <v>2000</v>
      </c>
      <c r="D2371" s="33" t="s">
        <v>668</v>
      </c>
      <c r="E2371" s="33">
        <v>4</v>
      </c>
      <c r="F2371" s="33">
        <v>0.2</v>
      </c>
    </row>
    <row r="2372" spans="1:6" x14ac:dyDescent="0.2">
      <c r="A2372" s="33">
        <v>10</v>
      </c>
      <c r="B2372" s="33" t="s">
        <v>23</v>
      </c>
      <c r="C2372" s="33">
        <v>1998</v>
      </c>
      <c r="D2372" s="33" t="s">
        <v>4424</v>
      </c>
      <c r="E2372" s="33"/>
      <c r="F2372" s="33">
        <v>0.2</v>
      </c>
    </row>
    <row r="2373" spans="1:6" x14ac:dyDescent="0.2">
      <c r="A2373" s="33">
        <v>10</v>
      </c>
      <c r="B2373" s="33" t="s">
        <v>23</v>
      </c>
      <c r="C2373" s="33">
        <v>2012</v>
      </c>
      <c r="D2373" s="33" t="s">
        <v>4425</v>
      </c>
      <c r="E2373" s="33"/>
      <c r="F2373" s="33">
        <v>0.2</v>
      </c>
    </row>
    <row r="2374" spans="1:6" x14ac:dyDescent="0.2">
      <c r="A2374" s="33">
        <v>10</v>
      </c>
      <c r="B2374" s="33" t="s">
        <v>23</v>
      </c>
      <c r="C2374" s="33">
        <v>2466</v>
      </c>
      <c r="D2374" s="33" t="s">
        <v>4426</v>
      </c>
      <c r="E2374" s="33"/>
      <c r="F2374" s="33">
        <v>0.2</v>
      </c>
    </row>
    <row r="2375" spans="1:6" x14ac:dyDescent="0.2">
      <c r="A2375" s="33">
        <v>10</v>
      </c>
      <c r="B2375" s="33" t="s">
        <v>471</v>
      </c>
      <c r="C2375" s="33">
        <v>23003</v>
      </c>
      <c r="D2375" s="33" t="s">
        <v>4427</v>
      </c>
      <c r="E2375" s="33">
        <v>4</v>
      </c>
      <c r="F2375" s="33">
        <v>0.2</v>
      </c>
    </row>
    <row r="2376" spans="1:6" x14ac:dyDescent="0.2">
      <c r="A2376" s="33">
        <v>10</v>
      </c>
      <c r="B2376" s="33" t="s">
        <v>277</v>
      </c>
      <c r="C2376" s="33">
        <v>18323</v>
      </c>
      <c r="D2376" s="33" t="s">
        <v>4428</v>
      </c>
      <c r="E2376" s="33"/>
      <c r="F2376" s="33">
        <v>0.2</v>
      </c>
    </row>
    <row r="2377" spans="1:6" x14ac:dyDescent="0.2">
      <c r="A2377" s="33">
        <v>10</v>
      </c>
      <c r="B2377" s="33" t="s">
        <v>277</v>
      </c>
      <c r="C2377" s="33">
        <v>18453</v>
      </c>
      <c r="D2377" s="33" t="s">
        <v>4429</v>
      </c>
      <c r="E2377" s="33">
        <v>4</v>
      </c>
      <c r="F2377" s="33">
        <v>0.2</v>
      </c>
    </row>
    <row r="2378" spans="1:6" x14ac:dyDescent="0.2">
      <c r="A2378" s="33">
        <v>10</v>
      </c>
      <c r="B2378" s="33" t="s">
        <v>277</v>
      </c>
      <c r="C2378" s="33">
        <v>18442</v>
      </c>
      <c r="D2378" s="33" t="s">
        <v>4430</v>
      </c>
      <c r="E2378" s="33">
        <v>2</v>
      </c>
      <c r="F2378" s="33">
        <v>0.2</v>
      </c>
    </row>
    <row r="2379" spans="1:6" x14ac:dyDescent="0.2">
      <c r="A2379" s="33">
        <v>10</v>
      </c>
      <c r="B2379" s="33" t="s">
        <v>277</v>
      </c>
      <c r="C2379" s="33">
        <v>18508</v>
      </c>
      <c r="D2379" s="33" t="s">
        <v>4431</v>
      </c>
      <c r="E2379" s="33">
        <v>4</v>
      </c>
      <c r="F2379" s="33">
        <v>0.2</v>
      </c>
    </row>
    <row r="2380" spans="1:6" x14ac:dyDescent="0.2">
      <c r="A2380" s="33">
        <v>10</v>
      </c>
      <c r="B2380" s="33" t="s">
        <v>277</v>
      </c>
      <c r="C2380" s="33">
        <v>18488</v>
      </c>
      <c r="D2380" s="33" t="s">
        <v>4432</v>
      </c>
      <c r="E2380" s="33"/>
      <c r="F2380" s="33">
        <v>0.2</v>
      </c>
    </row>
    <row r="2381" spans="1:6" x14ac:dyDescent="0.2">
      <c r="A2381" s="33">
        <v>10</v>
      </c>
      <c r="B2381" s="33" t="s">
        <v>277</v>
      </c>
      <c r="C2381" s="33">
        <v>18498</v>
      </c>
      <c r="D2381" s="33" t="s">
        <v>4433</v>
      </c>
      <c r="E2381" s="33">
        <v>3</v>
      </c>
      <c r="F2381" s="33">
        <v>0.2</v>
      </c>
    </row>
    <row r="2382" spans="1:6" x14ac:dyDescent="0.2">
      <c r="A2382" s="33">
        <v>10</v>
      </c>
      <c r="B2382" s="33" t="s">
        <v>277</v>
      </c>
      <c r="C2382" s="33">
        <v>18497</v>
      </c>
      <c r="D2382" s="33" t="s">
        <v>4434</v>
      </c>
      <c r="E2382" s="33"/>
      <c r="F2382" s="33">
        <v>0.2</v>
      </c>
    </row>
    <row r="2383" spans="1:6" x14ac:dyDescent="0.2">
      <c r="A2383" s="33">
        <v>10</v>
      </c>
      <c r="B2383" s="33" t="s">
        <v>277</v>
      </c>
      <c r="C2383" s="33">
        <v>18500</v>
      </c>
      <c r="D2383" s="33" t="s">
        <v>4435</v>
      </c>
      <c r="E2383" s="33"/>
      <c r="F2383" s="33">
        <v>0.2</v>
      </c>
    </row>
    <row r="2384" spans="1:6" x14ac:dyDescent="0.2">
      <c r="A2384" s="33">
        <v>10</v>
      </c>
      <c r="B2384" s="33" t="s">
        <v>277</v>
      </c>
      <c r="C2384" s="33">
        <v>18486</v>
      </c>
      <c r="D2384" s="33" t="s">
        <v>4436</v>
      </c>
      <c r="E2384" s="33">
        <v>3</v>
      </c>
      <c r="F2384" s="33">
        <v>0.2</v>
      </c>
    </row>
    <row r="2385" spans="1:6" x14ac:dyDescent="0.2">
      <c r="A2385" s="33">
        <v>10</v>
      </c>
      <c r="B2385" s="33" t="s">
        <v>277</v>
      </c>
      <c r="C2385" s="33">
        <v>18505</v>
      </c>
      <c r="D2385" s="33" t="s">
        <v>4437</v>
      </c>
      <c r="E2385" s="33">
        <v>2</v>
      </c>
      <c r="F2385" s="33">
        <v>0.2</v>
      </c>
    </row>
    <row r="2386" spans="1:6" x14ac:dyDescent="0.2">
      <c r="A2386" s="33">
        <v>10</v>
      </c>
      <c r="B2386" s="33" t="s">
        <v>277</v>
      </c>
      <c r="C2386" s="33">
        <v>18475</v>
      </c>
      <c r="D2386" s="33" t="s">
        <v>4438</v>
      </c>
      <c r="E2386" s="33"/>
      <c r="F2386" s="33">
        <v>0.2</v>
      </c>
    </row>
    <row r="2387" spans="1:6" x14ac:dyDescent="0.2">
      <c r="A2387" s="33">
        <v>10</v>
      </c>
      <c r="B2387" s="33" t="s">
        <v>277</v>
      </c>
      <c r="C2387" s="33">
        <v>18494</v>
      </c>
      <c r="D2387" s="33" t="s">
        <v>4439</v>
      </c>
      <c r="E2387" s="33">
        <v>2</v>
      </c>
      <c r="F2387" s="33">
        <v>0.2</v>
      </c>
    </row>
    <row r="2388" spans="1:6" x14ac:dyDescent="0.2">
      <c r="A2388" s="33">
        <v>10</v>
      </c>
      <c r="B2388" s="33" t="s">
        <v>277</v>
      </c>
      <c r="C2388" s="33">
        <v>18204</v>
      </c>
      <c r="D2388" s="33" t="s">
        <v>4440</v>
      </c>
      <c r="E2388" s="33"/>
      <c r="F2388" s="33">
        <v>0.2</v>
      </c>
    </row>
    <row r="2389" spans="1:6" x14ac:dyDescent="0.2">
      <c r="A2389" s="33">
        <v>10</v>
      </c>
      <c r="B2389" s="33" t="s">
        <v>277</v>
      </c>
      <c r="C2389" s="33">
        <v>18228</v>
      </c>
      <c r="D2389" s="33" t="s">
        <v>4441</v>
      </c>
      <c r="E2389" s="33"/>
      <c r="F2389" s="33">
        <v>0.2</v>
      </c>
    </row>
    <row r="2390" spans="1:6" x14ac:dyDescent="0.2">
      <c r="A2390" s="33">
        <v>10</v>
      </c>
      <c r="B2390" s="33" t="s">
        <v>277</v>
      </c>
      <c r="C2390" s="33">
        <v>18582</v>
      </c>
      <c r="D2390" s="33" t="s">
        <v>4442</v>
      </c>
      <c r="E2390" s="33"/>
      <c r="F2390" s="33">
        <v>0.2</v>
      </c>
    </row>
    <row r="2391" spans="1:6" x14ac:dyDescent="0.2">
      <c r="A2391" s="33">
        <v>10</v>
      </c>
      <c r="B2391" s="33" t="s">
        <v>277</v>
      </c>
      <c r="C2391" s="33">
        <v>18583</v>
      </c>
      <c r="D2391" s="33" t="s">
        <v>4443</v>
      </c>
      <c r="E2391" s="33">
        <v>4</v>
      </c>
      <c r="F2391" s="33">
        <v>0.2</v>
      </c>
    </row>
    <row r="2392" spans="1:6" x14ac:dyDescent="0.2">
      <c r="A2392" s="33">
        <v>10</v>
      </c>
      <c r="B2392" s="33" t="s">
        <v>277</v>
      </c>
      <c r="C2392" s="33">
        <v>18586</v>
      </c>
      <c r="D2392" s="33" t="s">
        <v>4444</v>
      </c>
      <c r="E2392" s="33">
        <v>2</v>
      </c>
      <c r="F2392" s="33">
        <v>0.2</v>
      </c>
    </row>
    <row r="2393" spans="1:6" x14ac:dyDescent="0.2">
      <c r="A2393" s="33">
        <v>10</v>
      </c>
      <c r="B2393" s="33" t="s">
        <v>277</v>
      </c>
      <c r="C2393" s="33">
        <v>18000</v>
      </c>
      <c r="D2393" s="33" t="s">
        <v>4445</v>
      </c>
      <c r="E2393" s="33">
        <v>4</v>
      </c>
      <c r="F2393" s="33">
        <v>0.2</v>
      </c>
    </row>
    <row r="2394" spans="1:6" x14ac:dyDescent="0.2">
      <c r="A2394" s="33">
        <v>10</v>
      </c>
      <c r="B2394" s="33" t="s">
        <v>277</v>
      </c>
      <c r="C2394" s="33">
        <v>18518</v>
      </c>
      <c r="D2394" s="33" t="s">
        <v>4446</v>
      </c>
      <c r="E2394" s="33"/>
      <c r="F2394" s="33">
        <v>0.2</v>
      </c>
    </row>
    <row r="2395" spans="1:6" x14ac:dyDescent="0.2">
      <c r="A2395" s="33">
        <v>10</v>
      </c>
      <c r="B2395" s="33" t="s">
        <v>277</v>
      </c>
      <c r="C2395" s="33">
        <v>18520</v>
      </c>
      <c r="D2395" s="33" t="s">
        <v>4447</v>
      </c>
      <c r="E2395" s="33"/>
      <c r="F2395" s="33">
        <v>0.2</v>
      </c>
    </row>
    <row r="2396" spans="1:6" x14ac:dyDescent="0.2">
      <c r="A2396" s="33">
        <v>10</v>
      </c>
      <c r="B2396" s="33" t="s">
        <v>277</v>
      </c>
      <c r="C2396" s="33">
        <v>18006</v>
      </c>
      <c r="D2396" s="33" t="s">
        <v>4448</v>
      </c>
      <c r="E2396" s="33">
        <v>3</v>
      </c>
      <c r="F2396" s="33">
        <v>0.2</v>
      </c>
    </row>
    <row r="2397" spans="1:6" x14ac:dyDescent="0.2">
      <c r="A2397" s="33">
        <v>10</v>
      </c>
      <c r="B2397" s="33" t="s">
        <v>277</v>
      </c>
      <c r="C2397" s="33">
        <v>18427</v>
      </c>
      <c r="D2397" s="33" t="s">
        <v>4449</v>
      </c>
      <c r="E2397" s="33"/>
      <c r="F2397" s="33">
        <v>0.2</v>
      </c>
    </row>
    <row r="2398" spans="1:6" x14ac:dyDescent="0.2">
      <c r="A2398" s="33">
        <v>10</v>
      </c>
      <c r="B2398" s="33" t="s">
        <v>277</v>
      </c>
      <c r="C2398" s="33">
        <v>18281</v>
      </c>
      <c r="D2398" s="33" t="s">
        <v>4450</v>
      </c>
      <c r="E2398" s="33"/>
      <c r="F2398" s="33">
        <v>0.2</v>
      </c>
    </row>
    <row r="2399" spans="1:6" x14ac:dyDescent="0.2">
      <c r="A2399" s="33">
        <v>10</v>
      </c>
      <c r="B2399" s="33" t="s">
        <v>277</v>
      </c>
      <c r="C2399" s="33">
        <v>18298</v>
      </c>
      <c r="D2399" s="33" t="s">
        <v>4451</v>
      </c>
      <c r="E2399" s="33">
        <v>3</v>
      </c>
      <c r="F2399" s="33">
        <v>0.2</v>
      </c>
    </row>
    <row r="2400" spans="1:6" x14ac:dyDescent="0.2">
      <c r="A2400" s="33">
        <v>10</v>
      </c>
      <c r="B2400" s="33" t="s">
        <v>277</v>
      </c>
      <c r="C2400" s="33">
        <v>18290</v>
      </c>
      <c r="D2400" s="33" t="s">
        <v>4452</v>
      </c>
      <c r="E2400" s="33"/>
      <c r="F2400" s="33">
        <v>0.2</v>
      </c>
    </row>
    <row r="2401" spans="1:6" x14ac:dyDescent="0.2">
      <c r="A2401" s="33">
        <v>10</v>
      </c>
      <c r="B2401" s="33" t="s">
        <v>277</v>
      </c>
      <c r="C2401" s="33">
        <v>18292</v>
      </c>
      <c r="D2401" s="33" t="s">
        <v>4453</v>
      </c>
      <c r="E2401" s="33">
        <v>4</v>
      </c>
      <c r="F2401" s="33">
        <v>0.2</v>
      </c>
    </row>
    <row r="2402" spans="1:6" x14ac:dyDescent="0.2">
      <c r="A2402" s="33">
        <v>10</v>
      </c>
      <c r="B2402" s="33" t="s">
        <v>277</v>
      </c>
      <c r="C2402" s="33">
        <v>18279</v>
      </c>
      <c r="D2402" s="33" t="s">
        <v>4454</v>
      </c>
      <c r="E2402" s="33">
        <v>4</v>
      </c>
      <c r="F2402" s="33">
        <v>0.2</v>
      </c>
    </row>
    <row r="2403" spans="1:6" x14ac:dyDescent="0.2">
      <c r="A2403" s="33">
        <v>10</v>
      </c>
      <c r="B2403" s="33" t="s">
        <v>277</v>
      </c>
      <c r="C2403" s="33">
        <v>18285</v>
      </c>
      <c r="D2403" s="33" t="s">
        <v>4455</v>
      </c>
      <c r="E2403" s="33"/>
      <c r="F2403" s="33">
        <v>0.2</v>
      </c>
    </row>
    <row r="2404" spans="1:6" x14ac:dyDescent="0.2">
      <c r="A2404" s="33">
        <v>10</v>
      </c>
      <c r="B2404" s="33" t="s">
        <v>277</v>
      </c>
      <c r="C2404" s="33">
        <v>18276</v>
      </c>
      <c r="D2404" s="33" t="s">
        <v>4456</v>
      </c>
      <c r="E2404" s="33">
        <v>1</v>
      </c>
      <c r="F2404" s="33">
        <v>0.2</v>
      </c>
    </row>
    <row r="2405" spans="1:6" x14ac:dyDescent="0.2">
      <c r="A2405" s="33">
        <v>10</v>
      </c>
      <c r="B2405" s="33" t="s">
        <v>277</v>
      </c>
      <c r="C2405" s="33">
        <v>18431</v>
      </c>
      <c r="D2405" s="33" t="s">
        <v>4457</v>
      </c>
      <c r="E2405" s="33">
        <v>3</v>
      </c>
      <c r="F2405" s="33">
        <v>0.2</v>
      </c>
    </row>
    <row r="2406" spans="1:6" x14ac:dyDescent="0.2">
      <c r="A2406" s="33">
        <v>10</v>
      </c>
      <c r="B2406" s="33" t="s">
        <v>277</v>
      </c>
      <c r="C2406" s="33">
        <v>18046</v>
      </c>
      <c r="D2406" s="33" t="s">
        <v>4458</v>
      </c>
      <c r="E2406" s="33">
        <v>4</v>
      </c>
      <c r="F2406" s="33">
        <v>0.2</v>
      </c>
    </row>
    <row r="2407" spans="1:6" x14ac:dyDescent="0.2">
      <c r="A2407" s="33">
        <v>10</v>
      </c>
      <c r="B2407" s="33" t="s">
        <v>277</v>
      </c>
      <c r="C2407" s="33">
        <v>18075</v>
      </c>
      <c r="D2407" s="33" t="s">
        <v>4459</v>
      </c>
      <c r="E2407" s="33">
        <v>2</v>
      </c>
      <c r="F2407" s="33">
        <v>0.2</v>
      </c>
    </row>
    <row r="2408" spans="1:6" x14ac:dyDescent="0.2">
      <c r="A2408" s="33">
        <v>10</v>
      </c>
      <c r="B2408" s="33" t="s">
        <v>277</v>
      </c>
      <c r="C2408" s="33">
        <v>18256</v>
      </c>
      <c r="D2408" s="33" t="s">
        <v>4460</v>
      </c>
      <c r="E2408" s="33"/>
      <c r="F2408" s="33">
        <v>0.2</v>
      </c>
    </row>
    <row r="2409" spans="1:6" x14ac:dyDescent="0.2">
      <c r="A2409" s="33">
        <v>10</v>
      </c>
      <c r="B2409" s="33" t="s">
        <v>277</v>
      </c>
      <c r="C2409" s="33">
        <v>18262</v>
      </c>
      <c r="D2409" s="33" t="s">
        <v>4461</v>
      </c>
      <c r="E2409" s="33"/>
      <c r="F2409" s="33">
        <v>0.2</v>
      </c>
    </row>
    <row r="2410" spans="1:6" x14ac:dyDescent="0.2">
      <c r="A2410" s="33">
        <v>10</v>
      </c>
      <c r="B2410" s="33" t="s">
        <v>277</v>
      </c>
      <c r="C2410" s="33">
        <v>18253</v>
      </c>
      <c r="D2410" s="33" t="s">
        <v>4462</v>
      </c>
      <c r="E2410" s="33">
        <v>2</v>
      </c>
      <c r="F2410" s="33">
        <v>0.2</v>
      </c>
    </row>
    <row r="2411" spans="1:6" x14ac:dyDescent="0.2">
      <c r="A2411" s="33">
        <v>10</v>
      </c>
      <c r="B2411" s="33" t="s">
        <v>277</v>
      </c>
      <c r="C2411" s="33">
        <v>18254</v>
      </c>
      <c r="D2411" s="33" t="s">
        <v>4463</v>
      </c>
      <c r="E2411" s="33">
        <v>3</v>
      </c>
      <c r="F2411" s="33">
        <v>0.2</v>
      </c>
    </row>
    <row r="2412" spans="1:6" x14ac:dyDescent="0.2">
      <c r="A2412" s="33">
        <v>10</v>
      </c>
      <c r="B2412" s="33" t="s">
        <v>277</v>
      </c>
      <c r="C2412" s="33">
        <v>18338</v>
      </c>
      <c r="D2412" s="33" t="s">
        <v>4464</v>
      </c>
      <c r="E2412" s="33"/>
      <c r="F2412" s="33">
        <v>0.2</v>
      </c>
    </row>
    <row r="2413" spans="1:6" x14ac:dyDescent="0.2">
      <c r="A2413" s="33">
        <v>10</v>
      </c>
      <c r="B2413" s="33" t="s">
        <v>277</v>
      </c>
      <c r="C2413" s="33">
        <v>18359</v>
      </c>
      <c r="D2413" s="33" t="s">
        <v>4465</v>
      </c>
      <c r="E2413" s="33">
        <v>2</v>
      </c>
      <c r="F2413" s="33">
        <v>1</v>
      </c>
    </row>
    <row r="2414" spans="1:6" x14ac:dyDescent="0.2">
      <c r="A2414" s="33">
        <v>10</v>
      </c>
      <c r="B2414" s="33" t="s">
        <v>277</v>
      </c>
      <c r="C2414" s="33">
        <v>18361</v>
      </c>
      <c r="D2414" s="33" t="s">
        <v>4466</v>
      </c>
      <c r="E2414" s="33">
        <v>2</v>
      </c>
      <c r="F2414" s="33">
        <v>0.2</v>
      </c>
    </row>
    <row r="2415" spans="1:6" x14ac:dyDescent="0.2">
      <c r="A2415" s="33">
        <v>10</v>
      </c>
      <c r="B2415" s="33" t="s">
        <v>277</v>
      </c>
      <c r="C2415" s="33">
        <v>18469</v>
      </c>
      <c r="D2415" s="33" t="s">
        <v>4467</v>
      </c>
      <c r="E2415" s="33">
        <v>3</v>
      </c>
      <c r="F2415" s="33">
        <v>0.2</v>
      </c>
    </row>
    <row r="2416" spans="1:6" x14ac:dyDescent="0.2">
      <c r="A2416" s="33">
        <v>10</v>
      </c>
      <c r="B2416" s="33" t="s">
        <v>894</v>
      </c>
      <c r="C2416" s="33">
        <v>35</v>
      </c>
      <c r="D2416" s="33" t="s">
        <v>1951</v>
      </c>
      <c r="E2416" s="33"/>
      <c r="F2416" s="33">
        <v>0.2</v>
      </c>
    </row>
    <row r="2417" spans="1:6" x14ac:dyDescent="0.2">
      <c r="A2417" s="33">
        <v>10</v>
      </c>
      <c r="B2417" s="33" t="s">
        <v>894</v>
      </c>
      <c r="C2417" s="33">
        <v>69</v>
      </c>
      <c r="D2417" s="33" t="s">
        <v>4468</v>
      </c>
      <c r="E2417" s="33">
        <v>4</v>
      </c>
      <c r="F2417" s="33">
        <v>0.2</v>
      </c>
    </row>
    <row r="2418" spans="1:6" x14ac:dyDescent="0.2">
      <c r="A2418" s="33">
        <v>10</v>
      </c>
      <c r="B2418" s="33" t="s">
        <v>894</v>
      </c>
      <c r="C2418" s="33">
        <v>91</v>
      </c>
      <c r="D2418" s="33" t="s">
        <v>4469</v>
      </c>
      <c r="E2418" s="33">
        <v>3</v>
      </c>
      <c r="F2418" s="33">
        <v>0.2</v>
      </c>
    </row>
    <row r="2419" spans="1:6" x14ac:dyDescent="0.2">
      <c r="A2419" s="33">
        <v>10</v>
      </c>
      <c r="B2419" s="33" t="s">
        <v>894</v>
      </c>
      <c r="C2419" s="33">
        <v>129</v>
      </c>
      <c r="D2419" s="33" t="s">
        <v>4470</v>
      </c>
      <c r="E2419" s="33"/>
      <c r="F2419" s="33">
        <v>0.2</v>
      </c>
    </row>
    <row r="2420" spans="1:6" x14ac:dyDescent="0.2">
      <c r="A2420" s="33">
        <v>10</v>
      </c>
      <c r="B2420" s="33" t="s">
        <v>894</v>
      </c>
      <c r="C2420" s="33">
        <v>327</v>
      </c>
      <c r="D2420" s="33" t="s">
        <v>1960</v>
      </c>
      <c r="E2420" s="33"/>
      <c r="F2420" s="33">
        <v>0.2</v>
      </c>
    </row>
    <row r="2421" spans="1:6" x14ac:dyDescent="0.2">
      <c r="A2421" s="33">
        <v>10</v>
      </c>
      <c r="B2421" s="33" t="s">
        <v>894</v>
      </c>
      <c r="C2421" s="33">
        <v>23774</v>
      </c>
      <c r="D2421" s="33" t="s">
        <v>4471</v>
      </c>
      <c r="E2421" s="33"/>
      <c r="F2421" s="33">
        <v>0.2</v>
      </c>
    </row>
    <row r="2422" spans="1:6" x14ac:dyDescent="0.2">
      <c r="A2422" s="33">
        <v>10</v>
      </c>
      <c r="B2422" s="33" t="s">
        <v>894</v>
      </c>
      <c r="C2422" s="33">
        <v>7563</v>
      </c>
      <c r="D2422" s="33" t="s">
        <v>4472</v>
      </c>
      <c r="E2422" s="33"/>
      <c r="F2422" s="33">
        <v>0.2</v>
      </c>
    </row>
    <row r="2423" spans="1:6" x14ac:dyDescent="0.2">
      <c r="A2423" s="33">
        <v>10</v>
      </c>
      <c r="B2423" s="33" t="s">
        <v>894</v>
      </c>
      <c r="C2423" s="33">
        <v>1192</v>
      </c>
      <c r="D2423" s="33" t="s">
        <v>4473</v>
      </c>
      <c r="E2423" s="33">
        <v>4</v>
      </c>
      <c r="F2423" s="33">
        <v>0.2</v>
      </c>
    </row>
    <row r="2424" spans="1:6" x14ac:dyDescent="0.2">
      <c r="A2424" s="33">
        <v>10</v>
      </c>
      <c r="B2424" s="33" t="s">
        <v>894</v>
      </c>
      <c r="C2424" s="33">
        <v>22265</v>
      </c>
      <c r="D2424" s="33" t="s">
        <v>4474</v>
      </c>
      <c r="E2424" s="33">
        <v>4</v>
      </c>
      <c r="F2424" s="33">
        <v>0.2</v>
      </c>
    </row>
    <row r="2425" spans="1:6" x14ac:dyDescent="0.2">
      <c r="A2425" s="33">
        <v>10</v>
      </c>
      <c r="B2425" s="33" t="s">
        <v>894</v>
      </c>
      <c r="C2425" s="33">
        <v>11153</v>
      </c>
      <c r="D2425" s="33" t="s">
        <v>4475</v>
      </c>
      <c r="E2425" s="33"/>
      <c r="F2425" s="33">
        <v>0.2</v>
      </c>
    </row>
    <row r="2426" spans="1:6" x14ac:dyDescent="0.2">
      <c r="A2426" s="33">
        <v>10</v>
      </c>
      <c r="B2426" s="33" t="s">
        <v>894</v>
      </c>
      <c r="C2426" s="33">
        <v>8179</v>
      </c>
      <c r="D2426" s="33" t="s">
        <v>4476</v>
      </c>
      <c r="E2426" s="33"/>
      <c r="F2426" s="33">
        <v>0.2</v>
      </c>
    </row>
    <row r="2427" spans="1:6" x14ac:dyDescent="0.2">
      <c r="A2427" s="33">
        <v>10</v>
      </c>
      <c r="B2427" s="33" t="s">
        <v>894</v>
      </c>
      <c r="C2427" s="33">
        <v>10304</v>
      </c>
      <c r="D2427" s="33" t="s">
        <v>4477</v>
      </c>
      <c r="E2427" s="33"/>
      <c r="F2427" s="33">
        <v>0.2</v>
      </c>
    </row>
    <row r="2428" spans="1:6" x14ac:dyDescent="0.2">
      <c r="A2428" s="33">
        <v>10</v>
      </c>
      <c r="B2428" s="33" t="s">
        <v>894</v>
      </c>
      <c r="C2428" s="33">
        <v>3219</v>
      </c>
      <c r="D2428" s="33" t="s">
        <v>4478</v>
      </c>
      <c r="E2428" s="33">
        <v>3</v>
      </c>
      <c r="F2428" s="33">
        <v>0.2</v>
      </c>
    </row>
    <row r="2429" spans="1:6" x14ac:dyDescent="0.2">
      <c r="A2429" s="33">
        <v>10</v>
      </c>
      <c r="B2429" s="33" t="s">
        <v>894</v>
      </c>
      <c r="C2429" s="33">
        <v>4098</v>
      </c>
      <c r="D2429" s="33" t="s">
        <v>2014</v>
      </c>
      <c r="E2429" s="33"/>
      <c r="F2429" s="33">
        <v>0.2</v>
      </c>
    </row>
    <row r="2430" spans="1:6" x14ac:dyDescent="0.2">
      <c r="A2430" s="33">
        <v>10</v>
      </c>
      <c r="B2430" s="33" t="s">
        <v>894</v>
      </c>
      <c r="C2430" s="33">
        <v>4107</v>
      </c>
      <c r="D2430" s="33" t="s">
        <v>4479</v>
      </c>
      <c r="E2430" s="33"/>
      <c r="F2430" s="33">
        <v>0.2</v>
      </c>
    </row>
    <row r="2431" spans="1:6" x14ac:dyDescent="0.2">
      <c r="A2431" s="33">
        <v>10</v>
      </c>
      <c r="B2431" s="33" t="s">
        <v>894</v>
      </c>
      <c r="C2431" s="33">
        <v>4108</v>
      </c>
      <c r="D2431" s="33" t="s">
        <v>4480</v>
      </c>
      <c r="E2431" s="33"/>
      <c r="F2431" s="33">
        <v>0.2</v>
      </c>
    </row>
    <row r="2432" spans="1:6" x14ac:dyDescent="0.2">
      <c r="A2432" s="33">
        <v>10</v>
      </c>
      <c r="B2432" s="33" t="s">
        <v>894</v>
      </c>
      <c r="C2432" s="33">
        <v>11210</v>
      </c>
      <c r="D2432" s="33" t="s">
        <v>4481</v>
      </c>
      <c r="E2432" s="33"/>
      <c r="F2432" s="33">
        <v>0.2</v>
      </c>
    </row>
    <row r="2433" spans="1:6" x14ac:dyDescent="0.2">
      <c r="A2433" s="33">
        <v>10</v>
      </c>
      <c r="B2433" s="33" t="s">
        <v>894</v>
      </c>
      <c r="C2433" s="33">
        <v>5008</v>
      </c>
      <c r="D2433" s="33" t="s">
        <v>4482</v>
      </c>
      <c r="E2433" s="33"/>
      <c r="F2433" s="33">
        <v>0.2</v>
      </c>
    </row>
    <row r="2434" spans="1:6" x14ac:dyDescent="0.2">
      <c r="A2434" s="33">
        <v>10</v>
      </c>
      <c r="B2434" s="33" t="s">
        <v>894</v>
      </c>
      <c r="C2434" s="33">
        <v>5012</v>
      </c>
      <c r="D2434" s="33" t="s">
        <v>2021</v>
      </c>
      <c r="E2434" s="33"/>
      <c r="F2434" s="33">
        <v>0.2</v>
      </c>
    </row>
    <row r="2435" spans="1:6" x14ac:dyDescent="0.2">
      <c r="A2435" s="33">
        <v>10</v>
      </c>
      <c r="B2435" s="33" t="s">
        <v>894</v>
      </c>
      <c r="C2435" s="33">
        <v>15348</v>
      </c>
      <c r="D2435" s="33" t="s">
        <v>4483</v>
      </c>
      <c r="E2435" s="33"/>
      <c r="F2435" s="33">
        <v>0.2</v>
      </c>
    </row>
    <row r="2436" spans="1:6" x14ac:dyDescent="0.2">
      <c r="A2436" s="33">
        <v>10</v>
      </c>
      <c r="B2436" s="33" t="s">
        <v>894</v>
      </c>
      <c r="C2436" s="33">
        <v>10888</v>
      </c>
      <c r="D2436" s="33" t="s">
        <v>4484</v>
      </c>
      <c r="E2436" s="33"/>
      <c r="F2436" s="33">
        <v>0.2</v>
      </c>
    </row>
    <row r="2437" spans="1:6" x14ac:dyDescent="0.2">
      <c r="A2437" s="33">
        <v>10</v>
      </c>
      <c r="B2437" s="33" t="s">
        <v>894</v>
      </c>
      <c r="C2437" s="33">
        <v>22290</v>
      </c>
      <c r="D2437" s="33" t="s">
        <v>4485</v>
      </c>
      <c r="E2437" s="33"/>
      <c r="F2437" s="33">
        <v>0.2</v>
      </c>
    </row>
    <row r="2438" spans="1:6" x14ac:dyDescent="0.2">
      <c r="A2438" s="33">
        <v>10</v>
      </c>
      <c r="B2438" s="33" t="s">
        <v>894</v>
      </c>
      <c r="C2438" s="33">
        <v>7950</v>
      </c>
      <c r="D2438" s="33" t="s">
        <v>4486</v>
      </c>
      <c r="E2438" s="33"/>
      <c r="F2438" s="33">
        <v>0.2</v>
      </c>
    </row>
    <row r="2439" spans="1:6" x14ac:dyDescent="0.2">
      <c r="A2439" s="33">
        <v>10</v>
      </c>
      <c r="B2439" s="33" t="s">
        <v>894</v>
      </c>
      <c r="C2439" s="33">
        <v>15672</v>
      </c>
      <c r="D2439" s="33" t="s">
        <v>4487</v>
      </c>
      <c r="E2439" s="33"/>
      <c r="F2439" s="33">
        <v>0.2</v>
      </c>
    </row>
    <row r="2440" spans="1:6" x14ac:dyDescent="0.2">
      <c r="A2440" s="33">
        <v>10</v>
      </c>
      <c r="B2440" s="33" t="s">
        <v>894</v>
      </c>
      <c r="C2440" s="33">
        <v>7953</v>
      </c>
      <c r="D2440" s="33" t="s">
        <v>4488</v>
      </c>
      <c r="E2440" s="33"/>
      <c r="F2440" s="33">
        <v>0.2</v>
      </c>
    </row>
    <row r="2441" spans="1:6" x14ac:dyDescent="0.2">
      <c r="A2441" s="33">
        <v>10</v>
      </c>
      <c r="B2441" s="33" t="s">
        <v>894</v>
      </c>
      <c r="C2441" s="33">
        <v>14601</v>
      </c>
      <c r="D2441" s="33" t="s">
        <v>4489</v>
      </c>
      <c r="E2441" s="33"/>
      <c r="F2441" s="33">
        <v>0.2</v>
      </c>
    </row>
    <row r="2442" spans="1:6" x14ac:dyDescent="0.2">
      <c r="A2442" s="33">
        <v>10</v>
      </c>
      <c r="B2442" s="33" t="s">
        <v>894</v>
      </c>
      <c r="C2442" s="33">
        <v>15818</v>
      </c>
      <c r="D2442" s="33" t="s">
        <v>4490</v>
      </c>
      <c r="E2442" s="33"/>
      <c r="F2442" s="33">
        <v>0.2</v>
      </c>
    </row>
    <row r="2443" spans="1:6" x14ac:dyDescent="0.2">
      <c r="A2443" s="33">
        <v>10</v>
      </c>
      <c r="B2443" s="33" t="s">
        <v>894</v>
      </c>
      <c r="C2443" s="33">
        <v>7281</v>
      </c>
      <c r="D2443" s="33" t="s">
        <v>2052</v>
      </c>
      <c r="E2443" s="33"/>
      <c r="F2443" s="33">
        <v>0.2</v>
      </c>
    </row>
    <row r="2444" spans="1:6" x14ac:dyDescent="0.2">
      <c r="A2444" s="33">
        <v>10</v>
      </c>
      <c r="B2444" s="33" t="s">
        <v>436</v>
      </c>
      <c r="C2444" s="33">
        <v>31000</v>
      </c>
      <c r="D2444" s="33" t="s">
        <v>545</v>
      </c>
      <c r="E2444" s="33"/>
      <c r="F2444" s="33">
        <v>0.2</v>
      </c>
    </row>
    <row r="2445" spans="1:6" x14ac:dyDescent="0.2">
      <c r="A2445" s="33">
        <v>10</v>
      </c>
      <c r="B2445" s="33" t="s">
        <v>436</v>
      </c>
      <c r="C2445" s="33">
        <v>31001</v>
      </c>
      <c r="D2445" s="33" t="s">
        <v>4491</v>
      </c>
      <c r="E2445" s="33">
        <v>2</v>
      </c>
      <c r="F2445" s="33">
        <v>0.2</v>
      </c>
    </row>
    <row r="2446" spans="1:6" x14ac:dyDescent="0.2">
      <c r="A2446" s="33">
        <v>10</v>
      </c>
      <c r="B2446" s="33" t="s">
        <v>436</v>
      </c>
      <c r="C2446" s="33">
        <v>31092</v>
      </c>
      <c r="D2446" s="33" t="s">
        <v>4492</v>
      </c>
      <c r="E2446" s="33"/>
      <c r="F2446" s="33">
        <v>0.2</v>
      </c>
    </row>
    <row r="2447" spans="1:6" x14ac:dyDescent="0.2">
      <c r="A2447" s="33">
        <v>10</v>
      </c>
      <c r="B2447" s="33" t="s">
        <v>436</v>
      </c>
      <c r="C2447" s="33">
        <v>27514</v>
      </c>
      <c r="D2447" s="33" t="s">
        <v>4493</v>
      </c>
      <c r="E2447" s="33">
        <v>3</v>
      </c>
      <c r="F2447" s="33">
        <v>0.2</v>
      </c>
    </row>
    <row r="2448" spans="1:6" x14ac:dyDescent="0.2">
      <c r="A2448" s="33">
        <v>10</v>
      </c>
      <c r="B2448" s="33" t="s">
        <v>436</v>
      </c>
      <c r="C2448" s="33">
        <v>31008</v>
      </c>
      <c r="D2448" s="33" t="s">
        <v>4494</v>
      </c>
      <c r="E2448" s="33">
        <v>2</v>
      </c>
      <c r="F2448" s="33">
        <v>0.2</v>
      </c>
    </row>
    <row r="2449" spans="1:6" x14ac:dyDescent="0.2">
      <c r="A2449" s="33">
        <v>10</v>
      </c>
      <c r="B2449" s="33" t="s">
        <v>436</v>
      </c>
      <c r="C2449" s="33">
        <v>31174</v>
      </c>
      <c r="D2449" s="33" t="s">
        <v>563</v>
      </c>
      <c r="E2449" s="33"/>
      <c r="F2449" s="33">
        <v>0.2</v>
      </c>
    </row>
    <row r="2450" spans="1:6" x14ac:dyDescent="0.2">
      <c r="A2450" s="33">
        <v>10</v>
      </c>
      <c r="B2450" s="33" t="s">
        <v>436</v>
      </c>
      <c r="C2450" s="33">
        <v>31101</v>
      </c>
      <c r="D2450" s="33" t="s">
        <v>4495</v>
      </c>
      <c r="E2450" s="33">
        <v>3</v>
      </c>
      <c r="F2450" s="33">
        <v>1</v>
      </c>
    </row>
    <row r="2451" spans="1:6" x14ac:dyDescent="0.2">
      <c r="A2451" s="33">
        <v>10</v>
      </c>
      <c r="B2451" s="33" t="s">
        <v>436</v>
      </c>
      <c r="C2451" s="33">
        <v>31186</v>
      </c>
      <c r="D2451" s="33" t="s">
        <v>4496</v>
      </c>
      <c r="E2451" s="33">
        <v>1</v>
      </c>
      <c r="F2451" s="33">
        <v>1</v>
      </c>
    </row>
    <row r="2452" spans="1:6" x14ac:dyDescent="0.2">
      <c r="A2452" s="33">
        <v>10</v>
      </c>
      <c r="B2452" s="33" t="s">
        <v>436</v>
      </c>
      <c r="C2452" s="33">
        <v>31066</v>
      </c>
      <c r="D2452" s="33" t="s">
        <v>574</v>
      </c>
      <c r="E2452" s="33"/>
      <c r="F2452" s="33">
        <v>0.2</v>
      </c>
    </row>
    <row r="2453" spans="1:6" x14ac:dyDescent="0.2">
      <c r="A2453" s="33">
        <v>10</v>
      </c>
      <c r="B2453" s="33" t="s">
        <v>436</v>
      </c>
      <c r="C2453" s="33">
        <v>31253</v>
      </c>
      <c r="D2453" s="33" t="s">
        <v>4497</v>
      </c>
      <c r="E2453" s="33"/>
      <c r="F2453" s="33">
        <v>0.2</v>
      </c>
    </row>
    <row r="2454" spans="1:6" x14ac:dyDescent="0.2">
      <c r="A2454" s="33">
        <v>10</v>
      </c>
      <c r="B2454" s="33" t="s">
        <v>436</v>
      </c>
      <c r="C2454" s="33">
        <v>29377</v>
      </c>
      <c r="D2454" s="33" t="s">
        <v>2092</v>
      </c>
      <c r="E2454" s="33">
        <v>3</v>
      </c>
      <c r="F2454" s="33">
        <v>0.2</v>
      </c>
    </row>
    <row r="2455" spans="1:6" x14ac:dyDescent="0.2">
      <c r="A2455" s="33">
        <v>10</v>
      </c>
      <c r="B2455" s="33" t="s">
        <v>436</v>
      </c>
      <c r="C2455" s="33">
        <v>32964</v>
      </c>
      <c r="D2455" s="33" t="s">
        <v>2094</v>
      </c>
      <c r="E2455" s="33">
        <v>2</v>
      </c>
      <c r="F2455" s="33">
        <v>0.2</v>
      </c>
    </row>
    <row r="2456" spans="1:6" x14ac:dyDescent="0.2">
      <c r="A2456" s="33">
        <v>10</v>
      </c>
      <c r="B2456" s="33" t="s">
        <v>37</v>
      </c>
      <c r="C2456" s="33">
        <v>8007</v>
      </c>
      <c r="D2456" s="33" t="s">
        <v>2190</v>
      </c>
      <c r="E2456" s="33">
        <v>4</v>
      </c>
      <c r="F2456" s="33">
        <v>1</v>
      </c>
    </row>
    <row r="2457" spans="1:6" x14ac:dyDescent="0.2">
      <c r="A2457" s="33">
        <v>10</v>
      </c>
      <c r="B2457" s="33" t="s">
        <v>37</v>
      </c>
      <c r="C2457" s="33">
        <v>8004</v>
      </c>
      <c r="D2457" s="33" t="s">
        <v>4498</v>
      </c>
      <c r="E2457" s="33">
        <v>4</v>
      </c>
      <c r="F2457" s="33">
        <v>0.2</v>
      </c>
    </row>
    <row r="2458" spans="1:6" x14ac:dyDescent="0.2">
      <c r="A2458" s="33">
        <v>10</v>
      </c>
      <c r="B2458" s="33" t="s">
        <v>187</v>
      </c>
      <c r="C2458" s="33">
        <v>17646</v>
      </c>
      <c r="D2458" s="33" t="s">
        <v>4499</v>
      </c>
      <c r="E2458" s="33">
        <v>4</v>
      </c>
      <c r="F2458" s="33">
        <v>0.2</v>
      </c>
    </row>
    <row r="2459" spans="1:6" x14ac:dyDescent="0.2">
      <c r="A2459" s="33">
        <v>10</v>
      </c>
      <c r="B2459" s="33" t="s">
        <v>187</v>
      </c>
      <c r="C2459" s="33">
        <v>17760</v>
      </c>
      <c r="D2459" s="33" t="s">
        <v>4500</v>
      </c>
      <c r="E2459" s="33">
        <v>4</v>
      </c>
      <c r="F2459" s="33">
        <v>0.2</v>
      </c>
    </row>
    <row r="2460" spans="1:6" x14ac:dyDescent="0.2">
      <c r="A2460" s="33">
        <v>10</v>
      </c>
      <c r="B2460" s="33" t="s">
        <v>187</v>
      </c>
      <c r="C2460" s="33">
        <v>17683</v>
      </c>
      <c r="D2460" s="33" t="s">
        <v>4501</v>
      </c>
      <c r="E2460" s="33">
        <v>4</v>
      </c>
      <c r="F2460" s="33">
        <v>0.2</v>
      </c>
    </row>
    <row r="2461" spans="1:6" x14ac:dyDescent="0.2">
      <c r="A2461" s="33">
        <v>10</v>
      </c>
      <c r="B2461" s="33" t="s">
        <v>31</v>
      </c>
      <c r="C2461" s="33">
        <v>5800</v>
      </c>
      <c r="D2461" s="33" t="s">
        <v>4502</v>
      </c>
      <c r="E2461" s="33">
        <v>4</v>
      </c>
      <c r="F2461" s="33">
        <v>0.2</v>
      </c>
    </row>
    <row r="2462" spans="1:6" x14ac:dyDescent="0.2">
      <c r="A2462" s="33">
        <v>10</v>
      </c>
      <c r="B2462" s="33" t="s">
        <v>31</v>
      </c>
      <c r="C2462" s="33">
        <v>6100</v>
      </c>
      <c r="D2462" s="33" t="s">
        <v>4503</v>
      </c>
      <c r="E2462" s="33">
        <v>3</v>
      </c>
      <c r="F2462" s="33">
        <v>0.2</v>
      </c>
    </row>
    <row r="2463" spans="1:6" x14ac:dyDescent="0.2">
      <c r="A2463" s="33">
        <v>10</v>
      </c>
      <c r="B2463" s="33" t="s">
        <v>31</v>
      </c>
      <c r="C2463" s="33">
        <v>7200</v>
      </c>
      <c r="D2463" s="33" t="s">
        <v>4504</v>
      </c>
      <c r="E2463" s="33"/>
      <c r="F2463" s="33">
        <v>0.2</v>
      </c>
    </row>
    <row r="2464" spans="1:6" x14ac:dyDescent="0.2">
      <c r="A2464" s="33">
        <v>10</v>
      </c>
      <c r="B2464" s="33" t="s">
        <v>31</v>
      </c>
      <c r="C2464" s="33">
        <v>8200</v>
      </c>
      <c r="D2464" s="33" t="s">
        <v>4505</v>
      </c>
      <c r="E2464" s="33">
        <v>3</v>
      </c>
      <c r="F2464" s="33">
        <v>0.2</v>
      </c>
    </row>
    <row r="2465" spans="1:6" x14ac:dyDescent="0.2">
      <c r="A2465" s="33">
        <v>10</v>
      </c>
      <c r="B2465" s="33" t="s">
        <v>31</v>
      </c>
      <c r="C2465" s="33">
        <v>10100</v>
      </c>
      <c r="D2465" s="33" t="s">
        <v>4506</v>
      </c>
      <c r="E2465" s="33">
        <v>4</v>
      </c>
      <c r="F2465" s="33">
        <v>0.2</v>
      </c>
    </row>
    <row r="2466" spans="1:6" x14ac:dyDescent="0.2">
      <c r="A2466" s="33">
        <v>10</v>
      </c>
      <c r="B2466" s="33" t="s">
        <v>31</v>
      </c>
      <c r="C2466" s="33">
        <v>29900</v>
      </c>
      <c r="D2466" s="33" t="s">
        <v>4507</v>
      </c>
      <c r="E2466" s="33">
        <v>4</v>
      </c>
      <c r="F2466" s="33">
        <v>0.2</v>
      </c>
    </row>
    <row r="2467" spans="1:6" x14ac:dyDescent="0.2">
      <c r="A2467" s="33">
        <v>10</v>
      </c>
      <c r="B2467" s="33" t="s">
        <v>31</v>
      </c>
      <c r="C2467" s="33">
        <v>30300</v>
      </c>
      <c r="D2467" s="33" t="s">
        <v>2400</v>
      </c>
      <c r="E2467" s="33"/>
      <c r="F2467" s="33">
        <v>0.2</v>
      </c>
    </row>
    <row r="2468" spans="1:6" x14ac:dyDescent="0.2">
      <c r="A2468" s="33">
        <v>10</v>
      </c>
      <c r="B2468" s="33" t="s">
        <v>31</v>
      </c>
      <c r="C2468" s="33">
        <v>30800</v>
      </c>
      <c r="D2468" s="33" t="s">
        <v>3179</v>
      </c>
      <c r="E2468" s="33"/>
      <c r="F2468" s="33">
        <v>0.2</v>
      </c>
    </row>
    <row r="2469" spans="1:6" x14ac:dyDescent="0.2">
      <c r="A2469" s="33">
        <v>10</v>
      </c>
      <c r="B2469" s="33" t="s">
        <v>31</v>
      </c>
      <c r="C2469" s="33">
        <v>32300</v>
      </c>
      <c r="D2469" s="33" t="s">
        <v>4508</v>
      </c>
      <c r="E2469" s="33">
        <v>2</v>
      </c>
      <c r="F2469" s="33">
        <v>0.2</v>
      </c>
    </row>
    <row r="2470" spans="1:6" x14ac:dyDescent="0.2">
      <c r="A2470" s="33">
        <v>10</v>
      </c>
      <c r="B2470" s="33" t="s">
        <v>31</v>
      </c>
      <c r="C2470" s="33">
        <v>34600</v>
      </c>
      <c r="D2470" s="33" t="s">
        <v>4509</v>
      </c>
      <c r="E2470" s="33">
        <v>4</v>
      </c>
      <c r="F2470" s="33">
        <v>0.2</v>
      </c>
    </row>
    <row r="2471" spans="1:6" x14ac:dyDescent="0.2">
      <c r="A2471" s="33">
        <v>10</v>
      </c>
      <c r="B2471" s="33" t="s">
        <v>31</v>
      </c>
      <c r="C2471" s="33">
        <v>34800</v>
      </c>
      <c r="D2471" s="33" t="s">
        <v>4510</v>
      </c>
      <c r="E2471" s="33">
        <v>3</v>
      </c>
      <c r="F2471" s="33">
        <v>0.2</v>
      </c>
    </row>
    <row r="2472" spans="1:6" x14ac:dyDescent="0.2">
      <c r="A2472" s="33">
        <v>10</v>
      </c>
      <c r="B2472" s="33" t="s">
        <v>31</v>
      </c>
      <c r="C2472" s="33">
        <v>37800</v>
      </c>
      <c r="D2472" s="33" t="s">
        <v>3180</v>
      </c>
      <c r="E2472" s="33">
        <v>3</v>
      </c>
      <c r="F2472" s="33">
        <v>0.2</v>
      </c>
    </row>
    <row r="2473" spans="1:6" x14ac:dyDescent="0.2">
      <c r="A2473" s="33">
        <v>10</v>
      </c>
      <c r="B2473" s="33" t="s">
        <v>31</v>
      </c>
      <c r="C2473" s="33">
        <v>38050</v>
      </c>
      <c r="D2473" s="33" t="s">
        <v>4511</v>
      </c>
      <c r="E2473" s="33"/>
      <c r="F2473" s="33">
        <v>0.2</v>
      </c>
    </row>
    <row r="2474" spans="1:6" x14ac:dyDescent="0.2">
      <c r="A2474" s="33">
        <v>10</v>
      </c>
      <c r="B2474" s="33" t="s">
        <v>31</v>
      </c>
      <c r="C2474" s="33">
        <v>41100</v>
      </c>
      <c r="D2474" s="33" t="s">
        <v>3181</v>
      </c>
      <c r="E2474" s="33"/>
      <c r="F2474" s="33">
        <v>0.2</v>
      </c>
    </row>
    <row r="2475" spans="1:6" x14ac:dyDescent="0.2">
      <c r="A2475" s="33">
        <v>10</v>
      </c>
      <c r="B2475" s="33" t="s">
        <v>31</v>
      </c>
      <c r="C2475" s="33">
        <v>42400</v>
      </c>
      <c r="D2475" s="33" t="s">
        <v>4512</v>
      </c>
      <c r="E2475" s="33"/>
      <c r="F2475" s="33">
        <v>0.2</v>
      </c>
    </row>
    <row r="2476" spans="1:6" x14ac:dyDescent="0.2">
      <c r="A2476" s="33">
        <v>10</v>
      </c>
      <c r="B2476" s="33" t="s">
        <v>31</v>
      </c>
      <c r="C2476" s="33">
        <v>42800</v>
      </c>
      <c r="D2476" s="33" t="s">
        <v>4513</v>
      </c>
      <c r="E2476" s="33"/>
      <c r="F2476" s="33">
        <v>0.2</v>
      </c>
    </row>
    <row r="2477" spans="1:6" x14ac:dyDescent="0.2">
      <c r="A2477" s="33">
        <v>10</v>
      </c>
      <c r="B2477" s="33" t="s">
        <v>31</v>
      </c>
      <c r="C2477" s="33">
        <v>46100</v>
      </c>
      <c r="D2477" s="33" t="s">
        <v>2404</v>
      </c>
      <c r="E2477" s="33"/>
      <c r="F2477" s="33">
        <v>0.2</v>
      </c>
    </row>
    <row r="2478" spans="1:6" x14ac:dyDescent="0.2">
      <c r="A2478" s="33">
        <v>10</v>
      </c>
      <c r="B2478" s="33" t="s">
        <v>31</v>
      </c>
      <c r="C2478" s="33">
        <v>49100</v>
      </c>
      <c r="D2478" s="33" t="s">
        <v>4514</v>
      </c>
      <c r="E2478" s="33"/>
      <c r="F2478" s="33">
        <v>0.2</v>
      </c>
    </row>
    <row r="2479" spans="1:6" x14ac:dyDescent="0.2">
      <c r="A2479" s="33">
        <v>10</v>
      </c>
      <c r="B2479" s="33" t="s">
        <v>31</v>
      </c>
      <c r="C2479" s="33">
        <v>49300</v>
      </c>
      <c r="D2479" s="33" t="s">
        <v>4515</v>
      </c>
      <c r="E2479" s="33">
        <v>2</v>
      </c>
      <c r="F2479" s="33">
        <v>0.2</v>
      </c>
    </row>
    <row r="2480" spans="1:6" x14ac:dyDescent="0.2">
      <c r="A2480" s="33">
        <v>10</v>
      </c>
      <c r="B2480" s="33" t="s">
        <v>31</v>
      </c>
      <c r="C2480" s="33">
        <v>56400</v>
      </c>
      <c r="D2480" s="33" t="s">
        <v>4516</v>
      </c>
      <c r="E2480" s="33"/>
      <c r="F2480" s="33">
        <v>0.2</v>
      </c>
    </row>
    <row r="2481" spans="1:6" x14ac:dyDescent="0.2">
      <c r="A2481" s="33">
        <v>10</v>
      </c>
      <c r="B2481" s="33" t="s">
        <v>31</v>
      </c>
      <c r="C2481" s="33">
        <v>58000</v>
      </c>
      <c r="D2481" s="33" t="s">
        <v>4517</v>
      </c>
      <c r="E2481" s="33">
        <v>4</v>
      </c>
      <c r="F2481" s="33">
        <v>0.2</v>
      </c>
    </row>
    <row r="2482" spans="1:6" x14ac:dyDescent="0.2">
      <c r="A2482" s="33">
        <v>10</v>
      </c>
      <c r="B2482" s="33" t="s">
        <v>31</v>
      </c>
      <c r="C2482" s="33">
        <v>58150</v>
      </c>
      <c r="D2482" s="33" t="s">
        <v>4518</v>
      </c>
      <c r="E2482" s="33"/>
      <c r="F2482" s="33">
        <v>0.2</v>
      </c>
    </row>
    <row r="2483" spans="1:6" x14ac:dyDescent="0.2">
      <c r="A2483" s="33">
        <v>10</v>
      </c>
      <c r="B2483" s="33" t="s">
        <v>31</v>
      </c>
      <c r="C2483" s="33">
        <v>62700</v>
      </c>
      <c r="D2483" s="33" t="s">
        <v>3185</v>
      </c>
      <c r="E2483" s="33"/>
      <c r="F2483" s="33">
        <v>0.2</v>
      </c>
    </row>
    <row r="2484" spans="1:6" x14ac:dyDescent="0.2">
      <c r="A2484" s="33">
        <v>10</v>
      </c>
      <c r="B2484" s="33" t="s">
        <v>31</v>
      </c>
      <c r="C2484" s="33">
        <v>65300</v>
      </c>
      <c r="D2484" s="33" t="s">
        <v>4519</v>
      </c>
      <c r="E2484" s="33">
        <v>4</v>
      </c>
      <c r="F2484" s="33">
        <v>0.2</v>
      </c>
    </row>
    <row r="2485" spans="1:6" x14ac:dyDescent="0.2">
      <c r="A2485" s="33">
        <v>10</v>
      </c>
      <c r="B2485" s="33" t="s">
        <v>31</v>
      </c>
      <c r="C2485" s="33">
        <v>65500</v>
      </c>
      <c r="D2485" s="33" t="s">
        <v>4520</v>
      </c>
      <c r="E2485" s="33"/>
      <c r="F2485" s="33">
        <v>0.2</v>
      </c>
    </row>
    <row r="2486" spans="1:6" x14ac:dyDescent="0.2">
      <c r="A2486" s="33">
        <v>10</v>
      </c>
      <c r="B2486" s="33" t="s">
        <v>31</v>
      </c>
      <c r="C2486" s="33">
        <v>65900</v>
      </c>
      <c r="D2486" s="33" t="s">
        <v>4521</v>
      </c>
      <c r="E2486" s="33">
        <v>2</v>
      </c>
      <c r="F2486" s="33">
        <v>0.2</v>
      </c>
    </row>
    <row r="2487" spans="1:6" x14ac:dyDescent="0.2">
      <c r="A2487" s="33">
        <v>10</v>
      </c>
      <c r="B2487" s="33" t="s">
        <v>31</v>
      </c>
      <c r="C2487" s="33">
        <v>67000</v>
      </c>
      <c r="D2487" s="33" t="s">
        <v>4522</v>
      </c>
      <c r="E2487" s="33">
        <v>4</v>
      </c>
      <c r="F2487" s="33">
        <v>0.2</v>
      </c>
    </row>
    <row r="2488" spans="1:6" x14ac:dyDescent="0.2">
      <c r="A2488" s="33">
        <v>10</v>
      </c>
      <c r="B2488" s="33" t="s">
        <v>31</v>
      </c>
      <c r="C2488" s="33">
        <v>67100</v>
      </c>
      <c r="D2488" s="33" t="s">
        <v>4523</v>
      </c>
      <c r="E2488" s="33"/>
      <c r="F2488" s="33">
        <v>0.2</v>
      </c>
    </row>
    <row r="2489" spans="1:6" x14ac:dyDescent="0.2">
      <c r="A2489" s="33">
        <v>10</v>
      </c>
      <c r="B2489" s="33" t="s">
        <v>31</v>
      </c>
      <c r="C2489" s="33">
        <v>67800</v>
      </c>
      <c r="D2489" s="33" t="s">
        <v>4524</v>
      </c>
      <c r="E2489" s="33">
        <v>3</v>
      </c>
      <c r="F2489" s="33">
        <v>0.2</v>
      </c>
    </row>
    <row r="2490" spans="1:6" x14ac:dyDescent="0.2">
      <c r="A2490" s="33">
        <v>10</v>
      </c>
      <c r="B2490" s="33" t="s">
        <v>31</v>
      </c>
      <c r="C2490" s="33">
        <v>67900</v>
      </c>
      <c r="D2490" s="33" t="s">
        <v>4525</v>
      </c>
      <c r="E2490" s="33"/>
      <c r="F2490" s="33">
        <v>0.2</v>
      </c>
    </row>
    <row r="2491" spans="1:6" x14ac:dyDescent="0.2">
      <c r="A2491" s="33">
        <v>10</v>
      </c>
      <c r="B2491" s="33" t="s">
        <v>31</v>
      </c>
      <c r="C2491" s="33">
        <v>68200</v>
      </c>
      <c r="D2491" s="33" t="s">
        <v>4526</v>
      </c>
      <c r="E2491" s="33">
        <v>2</v>
      </c>
      <c r="F2491" s="33">
        <v>0.2</v>
      </c>
    </row>
    <row r="2492" spans="1:6" x14ac:dyDescent="0.2">
      <c r="A2492" s="33">
        <v>10</v>
      </c>
      <c r="B2492" s="33" t="s">
        <v>31</v>
      </c>
      <c r="C2492" s="33">
        <v>68400</v>
      </c>
      <c r="D2492" s="33" t="s">
        <v>4527</v>
      </c>
      <c r="E2492" s="33"/>
      <c r="F2492" s="33">
        <v>0.2</v>
      </c>
    </row>
    <row r="2493" spans="1:6" x14ac:dyDescent="0.2">
      <c r="A2493" s="33">
        <v>10</v>
      </c>
      <c r="B2493" s="33" t="s">
        <v>31</v>
      </c>
      <c r="C2493" s="33">
        <v>70200</v>
      </c>
      <c r="D2493" s="33" t="s">
        <v>4528</v>
      </c>
      <c r="E2493" s="33">
        <v>3</v>
      </c>
      <c r="F2493" s="33">
        <v>0.2</v>
      </c>
    </row>
    <row r="2494" spans="1:6" x14ac:dyDescent="0.2">
      <c r="A2494" s="33">
        <v>10</v>
      </c>
      <c r="B2494" s="33" t="s">
        <v>31</v>
      </c>
      <c r="C2494" s="33">
        <v>72400</v>
      </c>
      <c r="D2494" s="33" t="s">
        <v>4529</v>
      </c>
      <c r="E2494" s="33">
        <v>4</v>
      </c>
      <c r="F2494" s="33">
        <v>0.2</v>
      </c>
    </row>
    <row r="2495" spans="1:6" x14ac:dyDescent="0.2">
      <c r="A2495" s="33">
        <v>10</v>
      </c>
      <c r="B2495" s="33" t="s">
        <v>31</v>
      </c>
      <c r="C2495" s="33">
        <v>74200</v>
      </c>
      <c r="D2495" s="33" t="s">
        <v>4530</v>
      </c>
      <c r="E2495" s="33">
        <v>4</v>
      </c>
      <c r="F2495" s="33">
        <v>0.2</v>
      </c>
    </row>
    <row r="2496" spans="1:6" x14ac:dyDescent="0.2">
      <c r="A2496" s="33">
        <v>10</v>
      </c>
      <c r="B2496" s="33" t="s">
        <v>31</v>
      </c>
      <c r="C2496" s="33">
        <v>81200</v>
      </c>
      <c r="D2496" s="33" t="s">
        <v>3187</v>
      </c>
      <c r="E2496" s="33">
        <v>2</v>
      </c>
      <c r="F2496" s="33">
        <v>0.2</v>
      </c>
    </row>
    <row r="2497" spans="1:6" x14ac:dyDescent="0.2">
      <c r="A2497" s="33">
        <v>10</v>
      </c>
      <c r="B2497" s="33" t="s">
        <v>31</v>
      </c>
      <c r="C2497" s="33">
        <v>82200</v>
      </c>
      <c r="D2497" s="33" t="s">
        <v>3189</v>
      </c>
      <c r="E2497" s="33"/>
      <c r="F2497" s="33">
        <v>0.2</v>
      </c>
    </row>
    <row r="2498" spans="1:6" x14ac:dyDescent="0.2">
      <c r="A2498" s="33">
        <v>10</v>
      </c>
      <c r="B2498" s="33" t="s">
        <v>31</v>
      </c>
      <c r="C2498" s="33">
        <v>82300</v>
      </c>
      <c r="D2498" s="33" t="s">
        <v>3190</v>
      </c>
      <c r="E2498" s="33"/>
      <c r="F2498" s="33">
        <v>0.2</v>
      </c>
    </row>
    <row r="2499" spans="1:6" x14ac:dyDescent="0.2">
      <c r="A2499" s="33">
        <v>10</v>
      </c>
      <c r="B2499" s="33" t="s">
        <v>31</v>
      </c>
      <c r="C2499" s="33">
        <v>97700</v>
      </c>
      <c r="D2499" s="33" t="s">
        <v>4531</v>
      </c>
      <c r="E2499" s="33">
        <v>4</v>
      </c>
      <c r="F2499" s="33">
        <v>0.2</v>
      </c>
    </row>
    <row r="2500" spans="1:6" x14ac:dyDescent="0.2">
      <c r="A2500" s="33">
        <v>10</v>
      </c>
      <c r="B2500" s="33" t="s">
        <v>31</v>
      </c>
      <c r="C2500" s="33">
        <v>98500</v>
      </c>
      <c r="D2500" s="33" t="s">
        <v>4532</v>
      </c>
      <c r="E2500" s="33"/>
      <c r="F2500" s="33">
        <v>0.2</v>
      </c>
    </row>
    <row r="2501" spans="1:6" x14ac:dyDescent="0.2">
      <c r="A2501" s="33">
        <v>10</v>
      </c>
      <c r="B2501" s="33" t="s">
        <v>31</v>
      </c>
      <c r="C2501" s="33">
        <v>100600</v>
      </c>
      <c r="D2501" s="33" t="s">
        <v>4533</v>
      </c>
      <c r="E2501" s="33">
        <v>4</v>
      </c>
      <c r="F2501" s="33">
        <v>0.2</v>
      </c>
    </row>
    <row r="2502" spans="1:6" x14ac:dyDescent="0.2">
      <c r="A2502" s="33">
        <v>10</v>
      </c>
      <c r="B2502" s="33" t="s">
        <v>31</v>
      </c>
      <c r="C2502" s="33">
        <v>108600</v>
      </c>
      <c r="D2502" s="33" t="s">
        <v>3194</v>
      </c>
      <c r="E2502" s="33">
        <v>4</v>
      </c>
      <c r="F2502" s="33">
        <v>0.2</v>
      </c>
    </row>
    <row r="2503" spans="1:6" x14ac:dyDescent="0.2">
      <c r="A2503" s="33">
        <v>10</v>
      </c>
      <c r="B2503" s="33" t="s">
        <v>31</v>
      </c>
      <c r="C2503" s="33">
        <v>109100</v>
      </c>
      <c r="D2503" s="33" t="s">
        <v>4534</v>
      </c>
      <c r="E2503" s="33"/>
      <c r="F2503" s="33">
        <v>0.2</v>
      </c>
    </row>
    <row r="2504" spans="1:6" x14ac:dyDescent="0.2">
      <c r="A2504" s="33">
        <v>10</v>
      </c>
      <c r="B2504" s="33" t="s">
        <v>31</v>
      </c>
      <c r="C2504" s="33">
        <v>109400</v>
      </c>
      <c r="D2504" s="33" t="s">
        <v>4535</v>
      </c>
      <c r="E2504" s="33">
        <v>3</v>
      </c>
      <c r="F2504" s="33">
        <v>0.2</v>
      </c>
    </row>
    <row r="2505" spans="1:6" x14ac:dyDescent="0.2">
      <c r="A2505" s="33">
        <v>10</v>
      </c>
      <c r="B2505" s="33" t="s">
        <v>31</v>
      </c>
      <c r="C2505" s="33">
        <v>110000</v>
      </c>
      <c r="D2505" s="33" t="s">
        <v>4536</v>
      </c>
      <c r="E2505" s="33">
        <v>3</v>
      </c>
      <c r="F2505" s="33">
        <v>0.2</v>
      </c>
    </row>
    <row r="2506" spans="1:6" x14ac:dyDescent="0.2">
      <c r="A2506" s="33">
        <v>10</v>
      </c>
      <c r="B2506" s="33" t="s">
        <v>31</v>
      </c>
      <c r="C2506" s="33">
        <v>110100</v>
      </c>
      <c r="D2506" s="33" t="s">
        <v>626</v>
      </c>
      <c r="E2506" s="33">
        <v>3</v>
      </c>
      <c r="F2506" s="33">
        <v>0.2</v>
      </c>
    </row>
    <row r="2507" spans="1:6" x14ac:dyDescent="0.2">
      <c r="A2507" s="33">
        <v>10</v>
      </c>
      <c r="B2507" s="33" t="s">
        <v>31</v>
      </c>
      <c r="C2507" s="33">
        <v>118400</v>
      </c>
      <c r="D2507" s="33" t="s">
        <v>4537</v>
      </c>
      <c r="E2507" s="33"/>
      <c r="F2507" s="33">
        <v>0.2</v>
      </c>
    </row>
    <row r="2508" spans="1:6" x14ac:dyDescent="0.2">
      <c r="A2508" s="33">
        <v>10</v>
      </c>
      <c r="B2508" s="33" t="s">
        <v>31</v>
      </c>
      <c r="C2508" s="33">
        <v>118700</v>
      </c>
      <c r="D2508" s="33" t="s">
        <v>4538</v>
      </c>
      <c r="E2508" s="33">
        <v>4</v>
      </c>
      <c r="F2508" s="33">
        <v>0.2</v>
      </c>
    </row>
    <row r="2509" spans="1:6" x14ac:dyDescent="0.2">
      <c r="A2509" s="33">
        <v>10</v>
      </c>
      <c r="B2509" s="33" t="s">
        <v>31</v>
      </c>
      <c r="C2509" s="33">
        <v>123600</v>
      </c>
      <c r="D2509" s="33" t="s">
        <v>3197</v>
      </c>
      <c r="E2509" s="33"/>
      <c r="F2509" s="33">
        <v>0.2</v>
      </c>
    </row>
    <row r="2510" spans="1:6" x14ac:dyDescent="0.2">
      <c r="A2510" s="33">
        <v>10</v>
      </c>
      <c r="B2510" s="33" t="s">
        <v>31</v>
      </c>
      <c r="C2510" s="33">
        <v>125400</v>
      </c>
      <c r="D2510" s="33" t="s">
        <v>1034</v>
      </c>
      <c r="E2510" s="33">
        <v>4</v>
      </c>
      <c r="F2510" s="33">
        <v>0.2</v>
      </c>
    </row>
    <row r="2511" spans="1:6" x14ac:dyDescent="0.2">
      <c r="A2511" s="33">
        <v>10</v>
      </c>
      <c r="B2511" s="33" t="s">
        <v>31</v>
      </c>
      <c r="C2511" s="33">
        <v>129500</v>
      </c>
      <c r="D2511" s="33" t="s">
        <v>4539</v>
      </c>
      <c r="E2511" s="33">
        <v>3</v>
      </c>
      <c r="F2511" s="33">
        <v>0.2</v>
      </c>
    </row>
    <row r="2512" spans="1:6" x14ac:dyDescent="0.2">
      <c r="A2512" s="33">
        <v>10</v>
      </c>
      <c r="B2512" s="33" t="s">
        <v>31</v>
      </c>
      <c r="C2512" s="33">
        <v>135200</v>
      </c>
      <c r="D2512" s="33" t="s">
        <v>3199</v>
      </c>
      <c r="E2512" s="33"/>
      <c r="F2512" s="33">
        <v>0.2</v>
      </c>
    </row>
    <row r="2513" spans="1:6" x14ac:dyDescent="0.2">
      <c r="A2513" s="33">
        <v>10</v>
      </c>
      <c r="B2513" s="33" t="s">
        <v>31</v>
      </c>
      <c r="C2513" s="33">
        <v>146450</v>
      </c>
      <c r="D2513" s="33" t="s">
        <v>3205</v>
      </c>
      <c r="E2513" s="33"/>
      <c r="F2513" s="33">
        <v>0.2</v>
      </c>
    </row>
    <row r="2514" spans="1:6" x14ac:dyDescent="0.2">
      <c r="A2514" s="33">
        <v>10</v>
      </c>
      <c r="B2514" s="33" t="s">
        <v>31</v>
      </c>
      <c r="C2514" s="33">
        <v>157000</v>
      </c>
      <c r="D2514" s="33" t="s">
        <v>168</v>
      </c>
      <c r="E2514" s="33"/>
      <c r="F2514" s="33">
        <v>0.2</v>
      </c>
    </row>
    <row r="2515" spans="1:6" x14ac:dyDescent="0.2">
      <c r="A2515" s="33">
        <v>10</v>
      </c>
      <c r="B2515" s="33" t="s">
        <v>31</v>
      </c>
      <c r="C2515" s="33">
        <v>160000</v>
      </c>
      <c r="D2515" s="33" t="s">
        <v>4540</v>
      </c>
      <c r="E2515" s="33"/>
      <c r="F2515" s="33">
        <v>0.2</v>
      </c>
    </row>
    <row r="2516" spans="1:6" x14ac:dyDescent="0.2">
      <c r="A2516" s="33">
        <v>10</v>
      </c>
      <c r="B2516" s="33" t="s">
        <v>31</v>
      </c>
      <c r="C2516" s="33">
        <v>160100</v>
      </c>
      <c r="D2516" s="33" t="s">
        <v>4541</v>
      </c>
      <c r="E2516" s="33">
        <v>3</v>
      </c>
      <c r="F2516" s="33">
        <v>0.2</v>
      </c>
    </row>
    <row r="2517" spans="1:6" x14ac:dyDescent="0.2">
      <c r="A2517" s="33">
        <v>10</v>
      </c>
      <c r="B2517" s="33" t="s">
        <v>31</v>
      </c>
      <c r="C2517" s="33">
        <v>161000</v>
      </c>
      <c r="D2517" s="33" t="s">
        <v>4542</v>
      </c>
      <c r="E2517" s="33"/>
      <c r="F2517" s="33">
        <v>0.2</v>
      </c>
    </row>
    <row r="2518" spans="1:6" x14ac:dyDescent="0.2">
      <c r="A2518" s="33">
        <v>10</v>
      </c>
      <c r="B2518" s="33" t="s">
        <v>31</v>
      </c>
      <c r="C2518" s="33">
        <v>175400</v>
      </c>
      <c r="D2518" s="33" t="s">
        <v>4543</v>
      </c>
      <c r="E2518" s="33">
        <v>4</v>
      </c>
      <c r="F2518" s="33">
        <v>0.2</v>
      </c>
    </row>
    <row r="2519" spans="1:6" x14ac:dyDescent="0.2">
      <c r="A2519" s="33">
        <v>10</v>
      </c>
      <c r="B2519" s="33" t="s">
        <v>31</v>
      </c>
      <c r="C2519" s="33">
        <v>176100</v>
      </c>
      <c r="D2519" s="33" t="s">
        <v>634</v>
      </c>
      <c r="E2519" s="33">
        <v>3</v>
      </c>
      <c r="F2519" s="33">
        <v>0.2</v>
      </c>
    </row>
    <row r="2520" spans="1:6" x14ac:dyDescent="0.2">
      <c r="A2520" s="33">
        <v>10</v>
      </c>
      <c r="B2520" s="33" t="s">
        <v>31</v>
      </c>
      <c r="C2520" s="33">
        <v>176600</v>
      </c>
      <c r="D2520" s="33" t="s">
        <v>4544</v>
      </c>
      <c r="E2520" s="33"/>
      <c r="F2520" s="33">
        <v>0.2</v>
      </c>
    </row>
    <row r="2521" spans="1:6" x14ac:dyDescent="0.2">
      <c r="A2521" s="33">
        <v>10</v>
      </c>
      <c r="B2521" s="33" t="s">
        <v>31</v>
      </c>
      <c r="C2521" s="33">
        <v>176900</v>
      </c>
      <c r="D2521" s="33" t="s">
        <v>4545</v>
      </c>
      <c r="E2521" s="33">
        <v>3</v>
      </c>
      <c r="F2521" s="33">
        <v>0.2</v>
      </c>
    </row>
    <row r="2522" spans="1:6" x14ac:dyDescent="0.2">
      <c r="A2522" s="33">
        <v>10</v>
      </c>
      <c r="B2522" s="33" t="s">
        <v>31</v>
      </c>
      <c r="C2522" s="33">
        <v>207200</v>
      </c>
      <c r="D2522" s="33" t="s">
        <v>4546</v>
      </c>
      <c r="E2522" s="33"/>
      <c r="F2522" s="33">
        <v>0.2</v>
      </c>
    </row>
    <row r="2523" spans="1:6" x14ac:dyDescent="0.2">
      <c r="A2523" s="33">
        <v>10</v>
      </c>
      <c r="B2523" s="33" t="s">
        <v>31</v>
      </c>
      <c r="C2523" s="33">
        <v>209700</v>
      </c>
      <c r="D2523" s="33" t="s">
        <v>3211</v>
      </c>
      <c r="E2523" s="33">
        <v>4</v>
      </c>
      <c r="F2523" s="33">
        <v>0.2</v>
      </c>
    </row>
    <row r="2524" spans="1:6" x14ac:dyDescent="0.2">
      <c r="A2524" s="33">
        <v>10</v>
      </c>
      <c r="B2524" s="33" t="s">
        <v>31</v>
      </c>
      <c r="C2524" s="33">
        <v>221200</v>
      </c>
      <c r="D2524" s="33" t="s">
        <v>3221</v>
      </c>
      <c r="E2524" s="33"/>
      <c r="F2524" s="33">
        <v>0.2</v>
      </c>
    </row>
    <row r="2525" spans="1:6" x14ac:dyDescent="0.2">
      <c r="A2525" s="33">
        <v>10</v>
      </c>
      <c r="B2525" s="33" t="s">
        <v>31</v>
      </c>
      <c r="C2525" s="33">
        <v>221300</v>
      </c>
      <c r="D2525" s="33" t="s">
        <v>3222</v>
      </c>
      <c r="E2525" s="33"/>
      <c r="F2525" s="33">
        <v>0.2</v>
      </c>
    </row>
    <row r="2526" spans="1:6" x14ac:dyDescent="0.2">
      <c r="A2526" s="33">
        <v>10</v>
      </c>
      <c r="B2526" s="33" t="s">
        <v>31</v>
      </c>
      <c r="C2526" s="33">
        <v>225000</v>
      </c>
      <c r="D2526" s="33" t="s">
        <v>4547</v>
      </c>
      <c r="E2526" s="33"/>
      <c r="F2526" s="33">
        <v>0.2</v>
      </c>
    </row>
    <row r="2527" spans="1:6" x14ac:dyDescent="0.2">
      <c r="A2527" s="33">
        <v>10</v>
      </c>
      <c r="B2527" s="33" t="s">
        <v>31</v>
      </c>
      <c r="C2527" s="33">
        <v>225600</v>
      </c>
      <c r="D2527" s="33" t="s">
        <v>4548</v>
      </c>
      <c r="E2527" s="33"/>
      <c r="F2527" s="33">
        <v>0.2</v>
      </c>
    </row>
    <row r="2528" spans="1:6" x14ac:dyDescent="0.2">
      <c r="A2528" s="33">
        <v>10</v>
      </c>
      <c r="B2528" s="33" t="s">
        <v>31</v>
      </c>
      <c r="C2528" s="33">
        <v>226600</v>
      </c>
      <c r="D2528" s="33" t="s">
        <v>4549</v>
      </c>
      <c r="E2528" s="33">
        <v>4</v>
      </c>
      <c r="F2528" s="33">
        <v>0.2</v>
      </c>
    </row>
    <row r="2529" spans="1:6" x14ac:dyDescent="0.2">
      <c r="A2529" s="33">
        <v>10</v>
      </c>
      <c r="B2529" s="33" t="s">
        <v>31</v>
      </c>
      <c r="C2529" s="33">
        <v>226800</v>
      </c>
      <c r="D2529" s="33" t="s">
        <v>4550</v>
      </c>
      <c r="E2529" s="33"/>
      <c r="F2529" s="33">
        <v>0.2</v>
      </c>
    </row>
    <row r="2530" spans="1:6" x14ac:dyDescent="0.2">
      <c r="A2530" s="33">
        <v>10</v>
      </c>
      <c r="B2530" s="33" t="s">
        <v>31</v>
      </c>
      <c r="C2530" s="33">
        <v>228900</v>
      </c>
      <c r="D2530" s="33" t="s">
        <v>4551</v>
      </c>
      <c r="E2530" s="33">
        <v>3</v>
      </c>
      <c r="F2530" s="33">
        <v>0.2</v>
      </c>
    </row>
    <row r="2531" spans="1:6" x14ac:dyDescent="0.2">
      <c r="A2531" s="33">
        <v>10</v>
      </c>
      <c r="B2531" s="33" t="s">
        <v>31</v>
      </c>
      <c r="C2531" s="33">
        <v>229100</v>
      </c>
      <c r="D2531" s="33" t="s">
        <v>4552</v>
      </c>
      <c r="E2531" s="33">
        <v>2</v>
      </c>
      <c r="F2531" s="33">
        <v>0.2</v>
      </c>
    </row>
    <row r="2532" spans="1:6" x14ac:dyDescent="0.2">
      <c r="A2532" s="33">
        <v>10</v>
      </c>
      <c r="B2532" s="33" t="s">
        <v>31</v>
      </c>
      <c r="C2532" s="33">
        <v>229400</v>
      </c>
      <c r="D2532" s="33" t="s">
        <v>4553</v>
      </c>
      <c r="E2532" s="33">
        <v>3</v>
      </c>
      <c r="F2532" s="33">
        <v>0.2</v>
      </c>
    </row>
    <row r="2533" spans="1:6" x14ac:dyDescent="0.2">
      <c r="A2533" s="33">
        <v>10</v>
      </c>
      <c r="B2533" s="33" t="s">
        <v>31</v>
      </c>
      <c r="C2533" s="33">
        <v>230100</v>
      </c>
      <c r="D2533" s="33" t="s">
        <v>4554</v>
      </c>
      <c r="E2533" s="33">
        <v>2</v>
      </c>
      <c r="F2533" s="33">
        <v>0.2</v>
      </c>
    </row>
    <row r="2534" spans="1:6" x14ac:dyDescent="0.2">
      <c r="A2534" s="33">
        <v>10</v>
      </c>
      <c r="B2534" s="33" t="s">
        <v>31</v>
      </c>
      <c r="C2534" s="33">
        <v>230900</v>
      </c>
      <c r="D2534" s="33" t="s">
        <v>4555</v>
      </c>
      <c r="E2534" s="33">
        <v>4</v>
      </c>
      <c r="F2534" s="33">
        <v>0.2</v>
      </c>
    </row>
    <row r="2535" spans="1:6" x14ac:dyDescent="0.2">
      <c r="A2535" s="33">
        <v>10</v>
      </c>
      <c r="B2535" s="33" t="s">
        <v>31</v>
      </c>
      <c r="C2535" s="33">
        <v>231900</v>
      </c>
      <c r="D2535" s="33" t="s">
        <v>4556</v>
      </c>
      <c r="E2535" s="33">
        <v>2</v>
      </c>
      <c r="F2535" s="33">
        <v>0.2</v>
      </c>
    </row>
    <row r="2536" spans="1:6" x14ac:dyDescent="0.2">
      <c r="A2536" s="33">
        <v>10</v>
      </c>
      <c r="B2536" s="33" t="s">
        <v>31</v>
      </c>
      <c r="C2536" s="33">
        <v>232000</v>
      </c>
      <c r="D2536" s="33" t="s">
        <v>4557</v>
      </c>
      <c r="E2536" s="33">
        <v>4</v>
      </c>
      <c r="F2536" s="33">
        <v>0.2</v>
      </c>
    </row>
    <row r="2537" spans="1:6" x14ac:dyDescent="0.2">
      <c r="A2537" s="33">
        <v>10</v>
      </c>
      <c r="B2537" s="33" t="s">
        <v>31</v>
      </c>
      <c r="C2537" s="33">
        <v>234200</v>
      </c>
      <c r="D2537" s="33" t="s">
        <v>3223</v>
      </c>
      <c r="E2537" s="33"/>
      <c r="F2537" s="33">
        <v>0.2</v>
      </c>
    </row>
    <row r="2538" spans="1:6" x14ac:dyDescent="0.2">
      <c r="A2538" s="33">
        <v>10</v>
      </c>
      <c r="B2538" s="33" t="s">
        <v>31</v>
      </c>
      <c r="C2538" s="33">
        <v>234700</v>
      </c>
      <c r="D2538" s="33" t="s">
        <v>4558</v>
      </c>
      <c r="E2538" s="33">
        <v>3</v>
      </c>
      <c r="F2538" s="33">
        <v>0.2</v>
      </c>
    </row>
    <row r="2539" spans="1:6" x14ac:dyDescent="0.2">
      <c r="A2539" s="33">
        <v>10</v>
      </c>
      <c r="B2539" s="33" t="s">
        <v>31</v>
      </c>
      <c r="C2539" s="33">
        <v>235200</v>
      </c>
      <c r="D2539" s="33" t="s">
        <v>3224</v>
      </c>
      <c r="E2539" s="33"/>
      <c r="F2539" s="33">
        <v>0.2</v>
      </c>
    </row>
    <row r="2540" spans="1:6" x14ac:dyDescent="0.2">
      <c r="A2540" s="33">
        <v>10</v>
      </c>
      <c r="B2540" s="33" t="s">
        <v>31</v>
      </c>
      <c r="C2540" s="33">
        <v>235600</v>
      </c>
      <c r="D2540" s="33" t="s">
        <v>3225</v>
      </c>
      <c r="E2540" s="33"/>
      <c r="F2540" s="33">
        <v>0.2</v>
      </c>
    </row>
    <row r="2541" spans="1:6" x14ac:dyDescent="0.2">
      <c r="A2541" s="33">
        <v>10</v>
      </c>
      <c r="B2541" s="33" t="s">
        <v>31</v>
      </c>
      <c r="C2541" s="33">
        <v>243000</v>
      </c>
      <c r="D2541" s="33" t="s">
        <v>4559</v>
      </c>
      <c r="E2541" s="33">
        <v>4</v>
      </c>
      <c r="F2541" s="33">
        <v>0.2</v>
      </c>
    </row>
    <row r="2542" spans="1:6" x14ac:dyDescent="0.2">
      <c r="A2542" s="33">
        <v>10</v>
      </c>
      <c r="B2542" s="33" t="s">
        <v>31</v>
      </c>
      <c r="C2542" s="33">
        <v>243100</v>
      </c>
      <c r="D2542" s="33" t="s">
        <v>4560</v>
      </c>
      <c r="E2542" s="33">
        <v>2</v>
      </c>
      <c r="F2542" s="33">
        <v>0.2</v>
      </c>
    </row>
    <row r="2543" spans="1:6" x14ac:dyDescent="0.2">
      <c r="A2543" s="33">
        <v>10</v>
      </c>
      <c r="B2543" s="33" t="s">
        <v>31</v>
      </c>
      <c r="C2543" s="33">
        <v>253800</v>
      </c>
      <c r="D2543" s="33" t="s">
        <v>3227</v>
      </c>
      <c r="E2543" s="33">
        <v>3</v>
      </c>
      <c r="F2543" s="33">
        <v>0.2</v>
      </c>
    </row>
    <row r="2544" spans="1:6" x14ac:dyDescent="0.2">
      <c r="A2544" s="33">
        <v>10</v>
      </c>
      <c r="B2544" s="33" t="s">
        <v>31</v>
      </c>
      <c r="C2544" s="33">
        <v>256200</v>
      </c>
      <c r="D2544" s="33" t="s">
        <v>4561</v>
      </c>
      <c r="E2544" s="33">
        <v>4</v>
      </c>
      <c r="F2544" s="33">
        <v>0.2</v>
      </c>
    </row>
    <row r="2545" spans="1:6" x14ac:dyDescent="0.2">
      <c r="A2545" s="33">
        <v>10</v>
      </c>
      <c r="B2545" s="33" t="s">
        <v>31</v>
      </c>
      <c r="C2545" s="33">
        <v>258300</v>
      </c>
      <c r="D2545" s="33" t="s">
        <v>4562</v>
      </c>
      <c r="E2545" s="33">
        <v>3</v>
      </c>
      <c r="F2545" s="33">
        <v>0.2</v>
      </c>
    </row>
    <row r="2546" spans="1:6" x14ac:dyDescent="0.2">
      <c r="A2546" s="33">
        <v>10</v>
      </c>
      <c r="B2546" s="33" t="s">
        <v>31</v>
      </c>
      <c r="C2546" s="33">
        <v>262300</v>
      </c>
      <c r="D2546" s="33" t="s">
        <v>4563</v>
      </c>
      <c r="E2546" s="33">
        <v>4</v>
      </c>
      <c r="F2546" s="33">
        <v>0.2</v>
      </c>
    </row>
    <row r="2547" spans="1:6" x14ac:dyDescent="0.2">
      <c r="A2547" s="33">
        <v>10</v>
      </c>
      <c r="B2547" s="33" t="s">
        <v>31</v>
      </c>
      <c r="C2547" s="33">
        <v>270200</v>
      </c>
      <c r="D2547" s="33" t="s">
        <v>3230</v>
      </c>
      <c r="E2547" s="33">
        <v>3</v>
      </c>
      <c r="F2547" s="33">
        <v>0.2</v>
      </c>
    </row>
    <row r="2548" spans="1:6" x14ac:dyDescent="0.2">
      <c r="A2548" s="33">
        <v>10</v>
      </c>
      <c r="B2548" s="33" t="s">
        <v>31</v>
      </c>
      <c r="C2548" s="33">
        <v>270400</v>
      </c>
      <c r="D2548" s="33" t="s">
        <v>4564</v>
      </c>
      <c r="E2548" s="33">
        <v>3</v>
      </c>
      <c r="F2548" s="33">
        <v>0.2</v>
      </c>
    </row>
    <row r="2549" spans="1:6" x14ac:dyDescent="0.2">
      <c r="A2549" s="33">
        <v>10</v>
      </c>
      <c r="B2549" s="33" t="s">
        <v>31</v>
      </c>
      <c r="C2549" s="33">
        <v>270700</v>
      </c>
      <c r="D2549" s="33" t="s">
        <v>4565</v>
      </c>
      <c r="E2549" s="33"/>
      <c r="F2549" s="33">
        <v>0.2</v>
      </c>
    </row>
    <row r="2550" spans="1:6" x14ac:dyDescent="0.2">
      <c r="A2550" s="33">
        <v>10</v>
      </c>
      <c r="B2550" s="33" t="s">
        <v>31</v>
      </c>
      <c r="C2550" s="33">
        <v>271300</v>
      </c>
      <c r="D2550" s="33" t="s">
        <v>4566</v>
      </c>
      <c r="E2550" s="33">
        <v>2</v>
      </c>
      <c r="F2550" s="33">
        <v>0.2</v>
      </c>
    </row>
    <row r="2551" spans="1:6" x14ac:dyDescent="0.2">
      <c r="A2551" s="33">
        <v>10</v>
      </c>
      <c r="B2551" s="33" t="s">
        <v>31</v>
      </c>
      <c r="C2551" s="33">
        <v>273500</v>
      </c>
      <c r="D2551" s="33" t="s">
        <v>3231</v>
      </c>
      <c r="E2551" s="33">
        <v>4</v>
      </c>
      <c r="F2551" s="33">
        <v>0.2</v>
      </c>
    </row>
    <row r="2552" spans="1:6" x14ac:dyDescent="0.2">
      <c r="A2552" s="33">
        <v>10</v>
      </c>
      <c r="B2552" s="33" t="s">
        <v>31</v>
      </c>
      <c r="C2552" s="33">
        <v>276900</v>
      </c>
      <c r="D2552" s="33" t="s">
        <v>3233</v>
      </c>
      <c r="E2552" s="33">
        <v>4</v>
      </c>
      <c r="F2552" s="33">
        <v>0.2</v>
      </c>
    </row>
    <row r="2553" spans="1:6" x14ac:dyDescent="0.2">
      <c r="A2553" s="33">
        <v>10</v>
      </c>
      <c r="B2553" s="33" t="s">
        <v>31</v>
      </c>
      <c r="C2553" s="33">
        <v>290800</v>
      </c>
      <c r="D2553" s="33" t="s">
        <v>4567</v>
      </c>
      <c r="E2553" s="33">
        <v>4</v>
      </c>
      <c r="F2553" s="33">
        <v>0.2</v>
      </c>
    </row>
    <row r="2554" spans="1:6" x14ac:dyDescent="0.2">
      <c r="A2554" s="33">
        <v>10</v>
      </c>
      <c r="B2554" s="33" t="s">
        <v>31</v>
      </c>
      <c r="C2554" s="33">
        <v>291100</v>
      </c>
      <c r="D2554" s="33" t="s">
        <v>571</v>
      </c>
      <c r="E2554" s="33"/>
      <c r="F2554" s="33">
        <v>0.2</v>
      </c>
    </row>
    <row r="2555" spans="1:6" x14ac:dyDescent="0.2">
      <c r="A2555" s="33">
        <v>10</v>
      </c>
      <c r="B2555" s="33" t="s">
        <v>31</v>
      </c>
      <c r="C2555" s="33">
        <v>291200</v>
      </c>
      <c r="D2555" s="33" t="s">
        <v>3234</v>
      </c>
      <c r="E2555" s="33"/>
      <c r="F2555" s="33">
        <v>0.2</v>
      </c>
    </row>
    <row r="2556" spans="1:6" x14ac:dyDescent="0.2">
      <c r="A2556" s="33">
        <v>10</v>
      </c>
      <c r="B2556" s="33" t="s">
        <v>31</v>
      </c>
      <c r="C2556" s="33">
        <v>291300</v>
      </c>
      <c r="D2556" s="33" t="s">
        <v>4568</v>
      </c>
      <c r="E2556" s="33">
        <v>2</v>
      </c>
      <c r="F2556" s="33">
        <v>0.2</v>
      </c>
    </row>
    <row r="2557" spans="1:6" x14ac:dyDescent="0.2">
      <c r="A2557" s="33">
        <v>10</v>
      </c>
      <c r="B2557" s="33" t="s">
        <v>31</v>
      </c>
      <c r="C2557" s="33">
        <v>312200</v>
      </c>
      <c r="D2557" s="33" t="s">
        <v>4569</v>
      </c>
      <c r="E2557" s="33">
        <v>3</v>
      </c>
      <c r="F2557" s="33">
        <v>0.2</v>
      </c>
    </row>
    <row r="2558" spans="1:6" x14ac:dyDescent="0.2">
      <c r="A2558" s="33">
        <v>10</v>
      </c>
      <c r="B2558" s="33" t="s">
        <v>31</v>
      </c>
      <c r="C2558" s="33">
        <v>337100</v>
      </c>
      <c r="D2558" s="33" t="s">
        <v>4570</v>
      </c>
      <c r="E2558" s="33">
        <v>4</v>
      </c>
      <c r="F2558" s="33">
        <v>0.2</v>
      </c>
    </row>
    <row r="2559" spans="1:6" x14ac:dyDescent="0.2">
      <c r="A2559" s="33">
        <v>10</v>
      </c>
      <c r="B2559" s="33" t="s">
        <v>31</v>
      </c>
      <c r="C2559" s="33">
        <v>343000</v>
      </c>
      <c r="D2559" s="33" t="s">
        <v>3244</v>
      </c>
      <c r="E2559" s="33">
        <v>4</v>
      </c>
      <c r="F2559" s="33">
        <v>0.2</v>
      </c>
    </row>
    <row r="2560" spans="1:6" x14ac:dyDescent="0.2">
      <c r="A2560" s="33">
        <v>10</v>
      </c>
      <c r="B2560" s="33" t="s">
        <v>31</v>
      </c>
      <c r="C2560" s="33">
        <v>351400</v>
      </c>
      <c r="D2560" s="33" t="s">
        <v>4571</v>
      </c>
      <c r="E2560" s="33">
        <v>4</v>
      </c>
      <c r="F2560" s="33">
        <v>0.2</v>
      </c>
    </row>
    <row r="2561" spans="1:6" x14ac:dyDescent="0.2">
      <c r="A2561" s="33">
        <v>10</v>
      </c>
      <c r="B2561" s="33" t="s">
        <v>31</v>
      </c>
      <c r="C2561" s="33">
        <v>377900</v>
      </c>
      <c r="D2561" s="33" t="s">
        <v>4572</v>
      </c>
      <c r="E2561" s="33">
        <v>3</v>
      </c>
      <c r="F2561" s="33">
        <v>0.2</v>
      </c>
    </row>
    <row r="2562" spans="1:6" x14ac:dyDescent="0.2">
      <c r="A2562" s="33">
        <v>10</v>
      </c>
      <c r="B2562" s="33" t="s">
        <v>31</v>
      </c>
      <c r="C2562" s="33">
        <v>379560</v>
      </c>
      <c r="D2562" s="33" t="s">
        <v>4573</v>
      </c>
      <c r="E2562" s="33">
        <v>2</v>
      </c>
      <c r="F2562" s="33">
        <v>0.2</v>
      </c>
    </row>
    <row r="2563" spans="1:6" x14ac:dyDescent="0.2">
      <c r="A2563" s="33">
        <v>10</v>
      </c>
      <c r="B2563" s="33" t="s">
        <v>31</v>
      </c>
      <c r="C2563" s="33">
        <v>380500</v>
      </c>
      <c r="D2563" s="33" t="s">
        <v>4574</v>
      </c>
      <c r="E2563" s="33">
        <v>4</v>
      </c>
      <c r="F2563" s="33">
        <v>0.2</v>
      </c>
    </row>
    <row r="2564" spans="1:6" x14ac:dyDescent="0.2">
      <c r="A2564" s="33">
        <v>10</v>
      </c>
      <c r="B2564" s="33" t="s">
        <v>31</v>
      </c>
      <c r="C2564" s="33">
        <v>381300</v>
      </c>
      <c r="D2564" s="33" t="s">
        <v>4575</v>
      </c>
      <c r="E2564" s="33"/>
      <c r="F2564" s="33">
        <v>0.2</v>
      </c>
    </row>
    <row r="2565" spans="1:6" x14ac:dyDescent="0.2">
      <c r="A2565" s="33">
        <v>10</v>
      </c>
      <c r="B2565" s="33" t="s">
        <v>31</v>
      </c>
      <c r="C2565" s="33">
        <v>398300</v>
      </c>
      <c r="D2565" s="33" t="s">
        <v>3266</v>
      </c>
      <c r="E2565" s="33"/>
      <c r="F2565" s="33">
        <v>0.2</v>
      </c>
    </row>
    <row r="2566" spans="1:6" x14ac:dyDescent="0.2">
      <c r="A2566" s="33">
        <v>10</v>
      </c>
      <c r="B2566" s="33" t="s">
        <v>31</v>
      </c>
      <c r="C2566" s="33">
        <v>404300</v>
      </c>
      <c r="D2566" s="33" t="s">
        <v>585</v>
      </c>
      <c r="E2566" s="33">
        <v>4</v>
      </c>
      <c r="F2566" s="33">
        <v>0.2</v>
      </c>
    </row>
    <row r="2567" spans="1:6" x14ac:dyDescent="0.2">
      <c r="A2567" s="33">
        <v>10</v>
      </c>
      <c r="B2567" s="33" t="s">
        <v>31</v>
      </c>
      <c r="C2567" s="33">
        <v>404700</v>
      </c>
      <c r="D2567" s="33" t="s">
        <v>3267</v>
      </c>
      <c r="E2567" s="33"/>
      <c r="F2567" s="33">
        <v>0.2</v>
      </c>
    </row>
    <row r="2568" spans="1:6" x14ac:dyDescent="0.2">
      <c r="A2568" s="33">
        <v>10</v>
      </c>
      <c r="B2568" s="33" t="s">
        <v>31</v>
      </c>
      <c r="C2568" s="33">
        <v>405500</v>
      </c>
      <c r="D2568" s="33" t="s">
        <v>4576</v>
      </c>
      <c r="E2568" s="33">
        <v>4</v>
      </c>
      <c r="F2568" s="33">
        <v>0.2</v>
      </c>
    </row>
    <row r="2569" spans="1:6" x14ac:dyDescent="0.2">
      <c r="A2569" s="33">
        <v>10</v>
      </c>
      <c r="B2569" s="33" t="s">
        <v>31</v>
      </c>
      <c r="C2569" s="33">
        <v>405600</v>
      </c>
      <c r="D2569" s="33" t="s">
        <v>4577</v>
      </c>
      <c r="E2569" s="33">
        <v>2</v>
      </c>
      <c r="F2569" s="33">
        <v>0.2</v>
      </c>
    </row>
    <row r="2570" spans="1:6" x14ac:dyDescent="0.2">
      <c r="A2570" s="33">
        <v>10</v>
      </c>
      <c r="B2570" s="33" t="s">
        <v>31</v>
      </c>
      <c r="C2570" s="33">
        <v>405800</v>
      </c>
      <c r="D2570" s="33" t="s">
        <v>4578</v>
      </c>
      <c r="E2570" s="33">
        <v>4</v>
      </c>
      <c r="F2570" s="33">
        <v>0.2</v>
      </c>
    </row>
    <row r="2571" spans="1:6" x14ac:dyDescent="0.2">
      <c r="A2571" s="33">
        <v>10</v>
      </c>
      <c r="B2571" s="33" t="s">
        <v>31</v>
      </c>
      <c r="C2571" s="33">
        <v>422000</v>
      </c>
      <c r="D2571" s="33" t="s">
        <v>4579</v>
      </c>
      <c r="E2571" s="33"/>
      <c r="F2571" s="33">
        <v>0.2</v>
      </c>
    </row>
    <row r="2572" spans="1:6" x14ac:dyDescent="0.2">
      <c r="A2572" s="33">
        <v>10</v>
      </c>
      <c r="B2572" s="33" t="s">
        <v>31</v>
      </c>
      <c r="C2572" s="33">
        <v>425400</v>
      </c>
      <c r="D2572" s="33" t="s">
        <v>3270</v>
      </c>
      <c r="E2572" s="33"/>
      <c r="F2572" s="33">
        <v>0.2</v>
      </c>
    </row>
    <row r="2573" spans="1:6" x14ac:dyDescent="0.2">
      <c r="A2573" s="33">
        <v>10</v>
      </c>
      <c r="B2573" s="33" t="s">
        <v>31</v>
      </c>
      <c r="C2573" s="33">
        <v>431800</v>
      </c>
      <c r="D2573" s="33" t="s">
        <v>4580</v>
      </c>
      <c r="E2573" s="33">
        <v>2</v>
      </c>
      <c r="F2573" s="33">
        <v>0.2</v>
      </c>
    </row>
    <row r="2574" spans="1:6" x14ac:dyDescent="0.2">
      <c r="A2574" s="33">
        <v>10</v>
      </c>
      <c r="B2574" s="33" t="s">
        <v>31</v>
      </c>
      <c r="C2574" s="33">
        <v>433500</v>
      </c>
      <c r="D2574" s="33" t="s">
        <v>593</v>
      </c>
      <c r="E2574" s="33">
        <v>4</v>
      </c>
      <c r="F2574" s="33">
        <v>0.2</v>
      </c>
    </row>
    <row r="2575" spans="1:6" x14ac:dyDescent="0.2">
      <c r="A2575" s="33">
        <v>10</v>
      </c>
      <c r="B2575" s="33" t="s">
        <v>31</v>
      </c>
      <c r="C2575" s="33">
        <v>434300</v>
      </c>
      <c r="D2575" s="33" t="s">
        <v>4581</v>
      </c>
      <c r="E2575" s="33">
        <v>2</v>
      </c>
      <c r="F2575" s="33">
        <v>0.2</v>
      </c>
    </row>
    <row r="2576" spans="1:6" x14ac:dyDescent="0.2">
      <c r="A2576" s="33">
        <v>10</v>
      </c>
      <c r="B2576" s="33" t="s">
        <v>31</v>
      </c>
      <c r="C2576" s="33">
        <v>438400</v>
      </c>
      <c r="D2576" s="33" t="s">
        <v>3272</v>
      </c>
      <c r="E2576" s="33"/>
      <c r="F2576" s="33">
        <v>0.2</v>
      </c>
    </row>
    <row r="2577" spans="1:6" x14ac:dyDescent="0.2">
      <c r="A2577" s="33">
        <v>10</v>
      </c>
      <c r="B2577" s="33" t="s">
        <v>31</v>
      </c>
      <c r="C2577" s="33">
        <v>439200</v>
      </c>
      <c r="D2577" s="33" t="s">
        <v>3276</v>
      </c>
      <c r="E2577" s="33"/>
      <c r="F2577" s="33">
        <v>0.2</v>
      </c>
    </row>
    <row r="2578" spans="1:6" x14ac:dyDescent="0.2">
      <c r="A2578" s="33">
        <v>10</v>
      </c>
      <c r="B2578" s="33" t="s">
        <v>31</v>
      </c>
      <c r="C2578" s="33">
        <v>439500</v>
      </c>
      <c r="D2578" s="33" t="s">
        <v>3277</v>
      </c>
      <c r="E2578" s="33">
        <v>3</v>
      </c>
      <c r="F2578" s="33">
        <v>0.2</v>
      </c>
    </row>
    <row r="2579" spans="1:6" x14ac:dyDescent="0.2">
      <c r="A2579" s="33">
        <v>10</v>
      </c>
      <c r="B2579" s="33" t="s">
        <v>31</v>
      </c>
      <c r="C2579" s="33">
        <v>439850</v>
      </c>
      <c r="D2579" s="33" t="s">
        <v>203</v>
      </c>
      <c r="E2579" s="33"/>
      <c r="F2579" s="33">
        <v>0.2</v>
      </c>
    </row>
    <row r="2580" spans="1:6" x14ac:dyDescent="0.2">
      <c r="A2580" s="33">
        <v>10</v>
      </c>
      <c r="B2580" s="33" t="s">
        <v>31</v>
      </c>
      <c r="C2580" s="33">
        <v>444000</v>
      </c>
      <c r="D2580" s="33" t="s">
        <v>4582</v>
      </c>
      <c r="E2580" s="33">
        <v>4</v>
      </c>
      <c r="F2580" s="33">
        <v>0.2</v>
      </c>
    </row>
    <row r="2581" spans="1:6" x14ac:dyDescent="0.2">
      <c r="A2581" s="33">
        <v>10</v>
      </c>
      <c r="B2581" s="33" t="s">
        <v>31</v>
      </c>
      <c r="C2581" s="33">
        <v>455200</v>
      </c>
      <c r="D2581" s="33" t="s">
        <v>4583</v>
      </c>
      <c r="E2581" s="33">
        <v>3</v>
      </c>
      <c r="F2581" s="33">
        <v>0.2</v>
      </c>
    </row>
    <row r="2582" spans="1:6" x14ac:dyDescent="0.2">
      <c r="A2582" s="33">
        <v>10</v>
      </c>
      <c r="B2582" s="33" t="s">
        <v>45</v>
      </c>
      <c r="C2582" s="33">
        <v>26430</v>
      </c>
      <c r="D2582" s="33" t="s">
        <v>4584</v>
      </c>
      <c r="E2582" s="33"/>
      <c r="F2582" s="33">
        <v>1</v>
      </c>
    </row>
    <row r="2583" spans="1:6" x14ac:dyDescent="0.2">
      <c r="A2583" s="33">
        <v>11</v>
      </c>
      <c r="B2583" s="33" t="s">
        <v>65</v>
      </c>
      <c r="C2583" s="33">
        <v>3130</v>
      </c>
      <c r="D2583" s="33" t="s">
        <v>595</v>
      </c>
      <c r="E2583" s="33">
        <v>1</v>
      </c>
      <c r="F2583" s="33">
        <v>1</v>
      </c>
    </row>
    <row r="2584" spans="1:6" x14ac:dyDescent="0.2">
      <c r="A2584" s="33">
        <v>11</v>
      </c>
      <c r="B2584" s="33" t="s">
        <v>65</v>
      </c>
      <c r="C2584" s="33">
        <v>3370</v>
      </c>
      <c r="D2584" s="33" t="s">
        <v>643</v>
      </c>
      <c r="E2584" s="33">
        <v>1</v>
      </c>
      <c r="F2584" s="33">
        <v>1</v>
      </c>
    </row>
    <row r="2585" spans="1:6" x14ac:dyDescent="0.2">
      <c r="A2585" s="33">
        <v>11</v>
      </c>
      <c r="B2585" s="33" t="s">
        <v>65</v>
      </c>
      <c r="C2585" s="33">
        <v>5140</v>
      </c>
      <c r="D2585" s="33" t="s">
        <v>603</v>
      </c>
      <c r="E2585" s="33">
        <v>1</v>
      </c>
      <c r="F2585" s="33">
        <v>1</v>
      </c>
    </row>
    <row r="2586" spans="1:6" x14ac:dyDescent="0.2">
      <c r="A2586" s="33">
        <v>11</v>
      </c>
      <c r="B2586" s="33" t="s">
        <v>65</v>
      </c>
      <c r="C2586" s="33">
        <v>3080</v>
      </c>
      <c r="D2586" s="33" t="s">
        <v>607</v>
      </c>
      <c r="E2586" s="33">
        <v>1</v>
      </c>
      <c r="F2586" s="33">
        <v>0.2</v>
      </c>
    </row>
    <row r="2587" spans="1:6" x14ac:dyDescent="0.2">
      <c r="A2587" s="33">
        <v>11</v>
      </c>
      <c r="B2587" s="33" t="s">
        <v>65</v>
      </c>
      <c r="C2587" s="33">
        <v>4070</v>
      </c>
      <c r="D2587" s="33" t="s">
        <v>612</v>
      </c>
      <c r="E2587" s="33">
        <v>1</v>
      </c>
      <c r="F2587" s="33">
        <v>0.2</v>
      </c>
    </row>
    <row r="2588" spans="1:6" x14ac:dyDescent="0.2">
      <c r="A2588" s="33">
        <v>11</v>
      </c>
      <c r="B2588" s="33" t="s">
        <v>65</v>
      </c>
      <c r="C2588" s="33">
        <v>3360</v>
      </c>
      <c r="D2588" s="33" t="s">
        <v>671</v>
      </c>
      <c r="E2588" s="33">
        <v>1</v>
      </c>
      <c r="F2588" s="33">
        <v>0.2</v>
      </c>
    </row>
    <row r="2589" spans="1:6" x14ac:dyDescent="0.2">
      <c r="A2589" s="33">
        <v>11</v>
      </c>
      <c r="B2589" s="33" t="s">
        <v>23</v>
      </c>
      <c r="C2589" s="33">
        <v>1129</v>
      </c>
      <c r="D2589" s="33" t="s">
        <v>1790</v>
      </c>
      <c r="E2589" s="33">
        <v>4</v>
      </c>
      <c r="F2589" s="33">
        <v>0.2</v>
      </c>
    </row>
    <row r="2590" spans="1:6" x14ac:dyDescent="0.2">
      <c r="A2590" s="33">
        <v>11</v>
      </c>
      <c r="B2590" s="33" t="s">
        <v>23</v>
      </c>
      <c r="C2590" s="33">
        <v>147</v>
      </c>
      <c r="D2590" s="33" t="s">
        <v>4585</v>
      </c>
      <c r="E2590" s="33">
        <v>2</v>
      </c>
      <c r="F2590" s="33">
        <v>0.2</v>
      </c>
    </row>
    <row r="2591" spans="1:6" x14ac:dyDescent="0.2">
      <c r="A2591" s="33">
        <v>11</v>
      </c>
      <c r="B2591" s="33" t="s">
        <v>23</v>
      </c>
      <c r="C2591" s="33">
        <v>149</v>
      </c>
      <c r="D2591" s="33" t="s">
        <v>4415</v>
      </c>
      <c r="E2591" s="33">
        <v>4</v>
      </c>
      <c r="F2591" s="33">
        <v>0.2</v>
      </c>
    </row>
    <row r="2592" spans="1:6" x14ac:dyDescent="0.2">
      <c r="A2592" s="33">
        <v>11</v>
      </c>
      <c r="B2592" s="33" t="s">
        <v>23</v>
      </c>
      <c r="C2592" s="33">
        <v>150</v>
      </c>
      <c r="D2592" s="33" t="s">
        <v>558</v>
      </c>
      <c r="E2592" s="33">
        <v>4</v>
      </c>
      <c r="F2592" s="33">
        <v>0.2</v>
      </c>
    </row>
    <row r="2593" spans="1:6" x14ac:dyDescent="0.2">
      <c r="A2593" s="33">
        <v>11</v>
      </c>
      <c r="B2593" s="33" t="s">
        <v>23</v>
      </c>
      <c r="C2593" s="33">
        <v>2492</v>
      </c>
      <c r="D2593" s="33" t="s">
        <v>1797</v>
      </c>
      <c r="E2593" s="33">
        <v>1</v>
      </c>
      <c r="F2593" s="33">
        <v>1</v>
      </c>
    </row>
    <row r="2594" spans="1:6" x14ac:dyDescent="0.2">
      <c r="A2594" s="33">
        <v>11</v>
      </c>
      <c r="B2594" s="33" t="s">
        <v>23</v>
      </c>
      <c r="C2594" s="33">
        <v>1676</v>
      </c>
      <c r="D2594" s="33" t="s">
        <v>4586</v>
      </c>
      <c r="E2594" s="33"/>
      <c r="F2594" s="33">
        <v>0.2</v>
      </c>
    </row>
    <row r="2595" spans="1:6" x14ac:dyDescent="0.2">
      <c r="A2595" s="33">
        <v>11</v>
      </c>
      <c r="B2595" s="33" t="s">
        <v>23</v>
      </c>
      <c r="C2595" s="33">
        <v>3791</v>
      </c>
      <c r="D2595" s="33" t="s">
        <v>4587</v>
      </c>
      <c r="E2595" s="33"/>
      <c r="F2595" s="33">
        <v>0.2</v>
      </c>
    </row>
    <row r="2596" spans="1:6" x14ac:dyDescent="0.2">
      <c r="A2596" s="33">
        <v>11</v>
      </c>
      <c r="B2596" s="33" t="s">
        <v>23</v>
      </c>
      <c r="C2596" s="33">
        <v>1743</v>
      </c>
      <c r="D2596" s="33" t="s">
        <v>4588</v>
      </c>
      <c r="E2596" s="33">
        <v>2</v>
      </c>
      <c r="F2596" s="33">
        <v>0.2</v>
      </c>
    </row>
    <row r="2597" spans="1:6" x14ac:dyDescent="0.2">
      <c r="A2597" s="33">
        <v>11</v>
      </c>
      <c r="B2597" s="33" t="s">
        <v>23</v>
      </c>
      <c r="C2597" s="33">
        <v>1746</v>
      </c>
      <c r="D2597" s="33" t="s">
        <v>4589</v>
      </c>
      <c r="E2597" s="33">
        <v>1</v>
      </c>
      <c r="F2597" s="33">
        <v>1</v>
      </c>
    </row>
    <row r="2598" spans="1:6" x14ac:dyDescent="0.2">
      <c r="A2598" s="33">
        <v>11</v>
      </c>
      <c r="B2598" s="33" t="s">
        <v>23</v>
      </c>
      <c r="C2598" s="33">
        <v>6452</v>
      </c>
      <c r="D2598" s="33" t="s">
        <v>1801</v>
      </c>
      <c r="E2598" s="33"/>
      <c r="F2598" s="33">
        <v>1</v>
      </c>
    </row>
    <row r="2599" spans="1:6" x14ac:dyDescent="0.2">
      <c r="A2599" s="33">
        <v>11</v>
      </c>
      <c r="B2599" s="33" t="s">
        <v>23</v>
      </c>
      <c r="C2599" s="33">
        <v>3799</v>
      </c>
      <c r="D2599" s="33" t="s">
        <v>1803</v>
      </c>
      <c r="E2599" s="33"/>
      <c r="F2599" s="33">
        <v>1</v>
      </c>
    </row>
    <row r="2600" spans="1:6" x14ac:dyDescent="0.2">
      <c r="A2600" s="33">
        <v>11</v>
      </c>
      <c r="B2600" s="33" t="s">
        <v>23</v>
      </c>
      <c r="C2600" s="33">
        <v>1758</v>
      </c>
      <c r="D2600" s="33" t="s">
        <v>4590</v>
      </c>
      <c r="E2600" s="33"/>
      <c r="F2600" s="33">
        <v>0.2</v>
      </c>
    </row>
    <row r="2601" spans="1:6" x14ac:dyDescent="0.2">
      <c r="A2601" s="33">
        <v>11</v>
      </c>
      <c r="B2601" s="33" t="s">
        <v>23</v>
      </c>
      <c r="C2601" s="33">
        <v>1759</v>
      </c>
      <c r="D2601" s="33" t="s">
        <v>1805</v>
      </c>
      <c r="E2601" s="33">
        <v>2</v>
      </c>
      <c r="F2601" s="33">
        <v>1</v>
      </c>
    </row>
    <row r="2602" spans="1:6" x14ac:dyDescent="0.2">
      <c r="A2602" s="33">
        <v>11</v>
      </c>
      <c r="B2602" s="33" t="s">
        <v>23</v>
      </c>
      <c r="C2602" s="33">
        <v>1767</v>
      </c>
      <c r="D2602" s="33" t="s">
        <v>1057</v>
      </c>
      <c r="E2602" s="33">
        <v>4</v>
      </c>
      <c r="F2602" s="33">
        <v>0.2</v>
      </c>
    </row>
    <row r="2603" spans="1:6" x14ac:dyDescent="0.2">
      <c r="A2603" s="33">
        <v>11</v>
      </c>
      <c r="B2603" s="33" t="s">
        <v>23</v>
      </c>
      <c r="C2603" s="33">
        <v>3805</v>
      </c>
      <c r="D2603" s="33" t="s">
        <v>4591</v>
      </c>
      <c r="E2603" s="33"/>
      <c r="F2603" s="33">
        <v>0.2</v>
      </c>
    </row>
    <row r="2604" spans="1:6" x14ac:dyDescent="0.2">
      <c r="A2604" s="33">
        <v>11</v>
      </c>
      <c r="B2604" s="33" t="s">
        <v>23</v>
      </c>
      <c r="C2604" s="33">
        <v>1773</v>
      </c>
      <c r="D2604" s="33" t="s">
        <v>1807</v>
      </c>
      <c r="E2604" s="33">
        <v>3</v>
      </c>
      <c r="F2604" s="33">
        <v>0.2</v>
      </c>
    </row>
    <row r="2605" spans="1:6" x14ac:dyDescent="0.2">
      <c r="A2605" s="33">
        <v>11</v>
      </c>
      <c r="B2605" s="33" t="s">
        <v>23</v>
      </c>
      <c r="C2605" s="33">
        <v>1777</v>
      </c>
      <c r="D2605" s="33" t="s">
        <v>1808</v>
      </c>
      <c r="E2605" s="33">
        <v>1</v>
      </c>
      <c r="F2605" s="33">
        <v>0.2</v>
      </c>
    </row>
    <row r="2606" spans="1:6" x14ac:dyDescent="0.2">
      <c r="A2606" s="33">
        <v>11</v>
      </c>
      <c r="B2606" s="33" t="s">
        <v>23</v>
      </c>
      <c r="C2606" s="33">
        <v>1781</v>
      </c>
      <c r="D2606" s="33" t="s">
        <v>1810</v>
      </c>
      <c r="E2606" s="33">
        <v>1</v>
      </c>
      <c r="F2606" s="33">
        <v>1</v>
      </c>
    </row>
    <row r="2607" spans="1:6" x14ac:dyDescent="0.2">
      <c r="A2607" s="33">
        <v>11</v>
      </c>
      <c r="B2607" s="33" t="s">
        <v>23</v>
      </c>
      <c r="C2607" s="33">
        <v>377</v>
      </c>
      <c r="D2607" s="33" t="s">
        <v>4592</v>
      </c>
      <c r="E2607" s="33"/>
      <c r="F2607" s="33">
        <v>0.2</v>
      </c>
    </row>
    <row r="2608" spans="1:6" x14ac:dyDescent="0.2">
      <c r="A2608" s="33">
        <v>11</v>
      </c>
      <c r="B2608" s="33" t="s">
        <v>23</v>
      </c>
      <c r="C2608" s="33">
        <v>2714</v>
      </c>
      <c r="D2608" s="33" t="s">
        <v>4593</v>
      </c>
      <c r="E2608" s="33"/>
      <c r="F2608" s="33">
        <v>0.2</v>
      </c>
    </row>
    <row r="2609" spans="1:6" x14ac:dyDescent="0.2">
      <c r="A2609" s="33">
        <v>11</v>
      </c>
      <c r="B2609" s="33" t="s">
        <v>23</v>
      </c>
      <c r="C2609" s="33">
        <v>2382</v>
      </c>
      <c r="D2609" s="33" t="s">
        <v>4594</v>
      </c>
      <c r="E2609" s="33"/>
      <c r="F2609" s="33">
        <v>0.2</v>
      </c>
    </row>
    <row r="2610" spans="1:6" x14ac:dyDescent="0.2">
      <c r="A2610" s="33">
        <v>11</v>
      </c>
      <c r="B2610" s="33" t="s">
        <v>23</v>
      </c>
      <c r="C2610" s="33">
        <v>2398</v>
      </c>
      <c r="D2610" s="33" t="s">
        <v>1822</v>
      </c>
      <c r="E2610" s="33">
        <v>4</v>
      </c>
      <c r="F2610" s="33">
        <v>0.2</v>
      </c>
    </row>
    <row r="2611" spans="1:6" x14ac:dyDescent="0.2">
      <c r="A2611" s="33">
        <v>11</v>
      </c>
      <c r="B2611" s="33" t="s">
        <v>23</v>
      </c>
      <c r="C2611" s="33">
        <v>2421</v>
      </c>
      <c r="D2611" s="33" t="s">
        <v>4595</v>
      </c>
      <c r="E2611" s="33"/>
      <c r="F2611" s="33">
        <v>0.2</v>
      </c>
    </row>
    <row r="2612" spans="1:6" x14ac:dyDescent="0.2">
      <c r="A2612" s="33">
        <v>11</v>
      </c>
      <c r="B2612" s="33" t="s">
        <v>23</v>
      </c>
      <c r="C2612" s="33">
        <v>2441</v>
      </c>
      <c r="D2612" s="33" t="s">
        <v>806</v>
      </c>
      <c r="E2612" s="33">
        <v>2</v>
      </c>
      <c r="F2612" s="33">
        <v>0.2</v>
      </c>
    </row>
    <row r="2613" spans="1:6" x14ac:dyDescent="0.2">
      <c r="A2613" s="33">
        <v>11</v>
      </c>
      <c r="B2613" s="33" t="s">
        <v>23</v>
      </c>
      <c r="C2613" s="33">
        <v>2443</v>
      </c>
      <c r="D2613" s="33" t="s">
        <v>4596</v>
      </c>
      <c r="E2613" s="33"/>
      <c r="F2613" s="33">
        <v>0.2</v>
      </c>
    </row>
    <row r="2614" spans="1:6" x14ac:dyDescent="0.2">
      <c r="A2614" s="33">
        <v>11</v>
      </c>
      <c r="B2614" s="33" t="s">
        <v>23</v>
      </c>
      <c r="C2614" s="33">
        <v>2453</v>
      </c>
      <c r="D2614" s="33" t="s">
        <v>1825</v>
      </c>
      <c r="E2614" s="33">
        <v>1</v>
      </c>
      <c r="F2614" s="33">
        <v>1</v>
      </c>
    </row>
    <row r="2615" spans="1:6" x14ac:dyDescent="0.2">
      <c r="A2615" s="33">
        <v>11</v>
      </c>
      <c r="B2615" s="33" t="s">
        <v>23</v>
      </c>
      <c r="C2615" s="33">
        <v>2466</v>
      </c>
      <c r="D2615" s="33" t="s">
        <v>4426</v>
      </c>
      <c r="E2615" s="33"/>
      <c r="F2615" s="33">
        <v>0.2</v>
      </c>
    </row>
    <row r="2616" spans="1:6" x14ac:dyDescent="0.2">
      <c r="A2616" s="33">
        <v>11</v>
      </c>
      <c r="B2616" s="33" t="s">
        <v>23</v>
      </c>
      <c r="C2616" s="33">
        <v>2669</v>
      </c>
      <c r="D2616" s="33" t="s">
        <v>618</v>
      </c>
      <c r="E2616" s="33">
        <v>4</v>
      </c>
      <c r="F2616" s="33">
        <v>0.2</v>
      </c>
    </row>
    <row r="2617" spans="1:6" x14ac:dyDescent="0.2">
      <c r="A2617" s="33">
        <v>11</v>
      </c>
      <c r="B2617" s="33" t="s">
        <v>23</v>
      </c>
      <c r="C2617" s="33">
        <v>2479</v>
      </c>
      <c r="D2617" s="33" t="s">
        <v>1061</v>
      </c>
      <c r="E2617" s="33">
        <v>4</v>
      </c>
      <c r="F2617" s="33">
        <v>0.2</v>
      </c>
    </row>
    <row r="2618" spans="1:6" x14ac:dyDescent="0.2">
      <c r="A2618" s="33">
        <v>11</v>
      </c>
      <c r="B2618" s="33" t="s">
        <v>23</v>
      </c>
      <c r="C2618" s="33">
        <v>2483</v>
      </c>
      <c r="D2618" s="33" t="s">
        <v>3922</v>
      </c>
      <c r="E2618" s="33"/>
      <c r="F2618" s="33">
        <v>0.2</v>
      </c>
    </row>
    <row r="2619" spans="1:6" x14ac:dyDescent="0.2">
      <c r="A2619" s="33">
        <v>11</v>
      </c>
      <c r="B2619" s="33" t="s">
        <v>23</v>
      </c>
      <c r="C2619" s="33">
        <v>2485</v>
      </c>
      <c r="D2619" s="33" t="s">
        <v>4597</v>
      </c>
      <c r="E2619" s="33">
        <v>4</v>
      </c>
      <c r="F2619" s="33">
        <v>0.2</v>
      </c>
    </row>
    <row r="2620" spans="1:6" x14ac:dyDescent="0.2">
      <c r="A2620" s="33">
        <v>11</v>
      </c>
      <c r="B2620" s="33" t="s">
        <v>23</v>
      </c>
      <c r="C2620" s="33">
        <v>2487</v>
      </c>
      <c r="D2620" s="33" t="s">
        <v>3923</v>
      </c>
      <c r="E2620" s="33"/>
      <c r="F2620" s="33">
        <v>0.2</v>
      </c>
    </row>
    <row r="2621" spans="1:6" x14ac:dyDescent="0.2">
      <c r="A2621" s="33">
        <v>11</v>
      </c>
      <c r="B2621" s="33" t="s">
        <v>23</v>
      </c>
      <c r="C2621" s="33">
        <v>2482</v>
      </c>
      <c r="D2621" s="33" t="s">
        <v>4598</v>
      </c>
      <c r="E2621" s="33"/>
      <c r="F2621" s="33">
        <v>0.2</v>
      </c>
    </row>
    <row r="2622" spans="1:6" x14ac:dyDescent="0.2">
      <c r="A2622" s="33">
        <v>11</v>
      </c>
      <c r="B2622" s="33" t="s">
        <v>471</v>
      </c>
      <c r="C2622" s="33">
        <v>21379</v>
      </c>
      <c r="D2622" s="33" t="s">
        <v>1892</v>
      </c>
      <c r="E2622" s="33"/>
      <c r="F2622" s="33">
        <v>0.2</v>
      </c>
    </row>
    <row r="2623" spans="1:6" x14ac:dyDescent="0.2">
      <c r="A2623" s="33">
        <v>11</v>
      </c>
      <c r="B2623" s="33" t="s">
        <v>471</v>
      </c>
      <c r="C2623" s="33">
        <v>21326</v>
      </c>
      <c r="D2623" s="33" t="s">
        <v>1893</v>
      </c>
      <c r="E2623" s="33">
        <v>4</v>
      </c>
      <c r="F2623" s="33">
        <v>1</v>
      </c>
    </row>
    <row r="2624" spans="1:6" x14ac:dyDescent="0.2">
      <c r="A2624" s="33">
        <v>11</v>
      </c>
      <c r="B2624" s="33" t="s">
        <v>471</v>
      </c>
      <c r="C2624" s="33">
        <v>21342</v>
      </c>
      <c r="D2624" s="33" t="s">
        <v>1894</v>
      </c>
      <c r="E2624" s="33">
        <v>2</v>
      </c>
      <c r="F2624" s="33">
        <v>0.2</v>
      </c>
    </row>
    <row r="2625" spans="1:6" x14ac:dyDescent="0.2">
      <c r="A2625" s="33">
        <v>11</v>
      </c>
      <c r="B2625" s="33" t="s">
        <v>894</v>
      </c>
      <c r="C2625" s="33">
        <v>35</v>
      </c>
      <c r="D2625" s="33" t="s">
        <v>1951</v>
      </c>
      <c r="E2625" s="33"/>
      <c r="F2625" s="33">
        <v>0.2</v>
      </c>
    </row>
    <row r="2626" spans="1:6" x14ac:dyDescent="0.2">
      <c r="A2626" s="33">
        <v>11</v>
      </c>
      <c r="B2626" s="33" t="s">
        <v>894</v>
      </c>
      <c r="C2626" s="33">
        <v>39</v>
      </c>
      <c r="D2626" s="33" t="s">
        <v>4599</v>
      </c>
      <c r="E2626" s="33"/>
      <c r="F2626" s="33">
        <v>0.2</v>
      </c>
    </row>
    <row r="2627" spans="1:6" x14ac:dyDescent="0.2">
      <c r="A2627" s="33">
        <v>11</v>
      </c>
      <c r="B2627" s="33" t="s">
        <v>894</v>
      </c>
      <c r="C2627" s="33">
        <v>54</v>
      </c>
      <c r="D2627" s="33" t="s">
        <v>4600</v>
      </c>
      <c r="E2627" s="33">
        <v>4</v>
      </c>
      <c r="F2627" s="33">
        <v>0.2</v>
      </c>
    </row>
    <row r="2628" spans="1:6" x14ac:dyDescent="0.2">
      <c r="A2628" s="33">
        <v>11</v>
      </c>
      <c r="B2628" s="33" t="s">
        <v>894</v>
      </c>
      <c r="C2628" s="33">
        <v>109</v>
      </c>
      <c r="D2628" s="33" t="s">
        <v>4601</v>
      </c>
      <c r="E2628" s="33"/>
      <c r="F2628" s="33">
        <v>0.2</v>
      </c>
    </row>
    <row r="2629" spans="1:6" x14ac:dyDescent="0.2">
      <c r="A2629" s="33">
        <v>11</v>
      </c>
      <c r="B2629" s="33" t="s">
        <v>894</v>
      </c>
      <c r="C2629" s="33">
        <v>252</v>
      </c>
      <c r="D2629" s="33" t="s">
        <v>3946</v>
      </c>
      <c r="E2629" s="33">
        <v>3</v>
      </c>
      <c r="F2629" s="33">
        <v>0.2</v>
      </c>
    </row>
    <row r="2630" spans="1:6" x14ac:dyDescent="0.2">
      <c r="A2630" s="33">
        <v>11</v>
      </c>
      <c r="B2630" s="33" t="s">
        <v>894</v>
      </c>
      <c r="C2630" s="33">
        <v>418</v>
      </c>
      <c r="D2630" s="33" t="s">
        <v>1962</v>
      </c>
      <c r="E2630" s="33">
        <v>4</v>
      </c>
      <c r="F2630" s="33">
        <v>1</v>
      </c>
    </row>
    <row r="2631" spans="1:6" x14ac:dyDescent="0.2">
      <c r="A2631" s="33">
        <v>11</v>
      </c>
      <c r="B2631" s="33" t="s">
        <v>894</v>
      </c>
      <c r="C2631" s="33">
        <v>4505</v>
      </c>
      <c r="D2631" s="33" t="s">
        <v>4602</v>
      </c>
      <c r="E2631" s="33"/>
      <c r="F2631" s="33">
        <v>0.2</v>
      </c>
    </row>
    <row r="2632" spans="1:6" x14ac:dyDescent="0.2">
      <c r="A2632" s="33">
        <v>11</v>
      </c>
      <c r="B2632" s="33" t="s">
        <v>894</v>
      </c>
      <c r="C2632" s="33">
        <v>1206</v>
      </c>
      <c r="D2632" s="33" t="s">
        <v>4603</v>
      </c>
      <c r="E2632" s="33"/>
      <c r="F2632" s="33">
        <v>0.2</v>
      </c>
    </row>
    <row r="2633" spans="1:6" x14ac:dyDescent="0.2">
      <c r="A2633" s="33">
        <v>11</v>
      </c>
      <c r="B2633" s="33" t="s">
        <v>894</v>
      </c>
      <c r="C2633" s="33">
        <v>1193</v>
      </c>
      <c r="D2633" s="33" t="s">
        <v>4604</v>
      </c>
      <c r="E2633" s="33">
        <v>4</v>
      </c>
      <c r="F2633" s="33">
        <v>0.2</v>
      </c>
    </row>
    <row r="2634" spans="1:6" x14ac:dyDescent="0.2">
      <c r="A2634" s="33">
        <v>11</v>
      </c>
      <c r="B2634" s="33" t="s">
        <v>894</v>
      </c>
      <c r="C2634" s="33">
        <v>1250</v>
      </c>
      <c r="D2634" s="33" t="s">
        <v>4605</v>
      </c>
      <c r="E2634" s="33"/>
      <c r="F2634" s="33">
        <v>0.2</v>
      </c>
    </row>
    <row r="2635" spans="1:6" x14ac:dyDescent="0.2">
      <c r="A2635" s="33">
        <v>11</v>
      </c>
      <c r="B2635" s="33" t="s">
        <v>894</v>
      </c>
      <c r="C2635" s="33">
        <v>1957</v>
      </c>
      <c r="D2635" s="33" t="s">
        <v>1981</v>
      </c>
      <c r="E2635" s="33"/>
      <c r="F2635" s="33">
        <v>0.2</v>
      </c>
    </row>
    <row r="2636" spans="1:6" x14ac:dyDescent="0.2">
      <c r="A2636" s="33">
        <v>11</v>
      </c>
      <c r="B2636" s="33" t="s">
        <v>894</v>
      </c>
      <c r="C2636" s="33">
        <v>22261</v>
      </c>
      <c r="D2636" s="33" t="s">
        <v>4606</v>
      </c>
      <c r="E2636" s="33"/>
      <c r="F2636" s="33">
        <v>0.2</v>
      </c>
    </row>
    <row r="2637" spans="1:6" x14ac:dyDescent="0.2">
      <c r="A2637" s="33">
        <v>11</v>
      </c>
      <c r="B2637" s="33" t="s">
        <v>894</v>
      </c>
      <c r="C2637" s="33">
        <v>2318</v>
      </c>
      <c r="D2637" s="33" t="s">
        <v>4607</v>
      </c>
      <c r="E2637" s="33">
        <v>4</v>
      </c>
      <c r="F2637" s="33">
        <v>0.2</v>
      </c>
    </row>
    <row r="2638" spans="1:6" x14ac:dyDescent="0.2">
      <c r="A2638" s="33">
        <v>11</v>
      </c>
      <c r="B2638" s="33" t="s">
        <v>894</v>
      </c>
      <c r="C2638" s="33">
        <v>2471</v>
      </c>
      <c r="D2638" s="33" t="s">
        <v>1987</v>
      </c>
      <c r="E2638" s="33">
        <v>4</v>
      </c>
      <c r="F2638" s="33">
        <v>0.2</v>
      </c>
    </row>
    <row r="2639" spans="1:6" x14ac:dyDescent="0.2">
      <c r="A2639" s="33">
        <v>11</v>
      </c>
      <c r="B2639" s="33" t="s">
        <v>894</v>
      </c>
      <c r="C2639" s="33">
        <v>2671</v>
      </c>
      <c r="D2639" s="33" t="s">
        <v>4007</v>
      </c>
      <c r="E2639" s="33"/>
      <c r="F2639" s="33">
        <v>0.2</v>
      </c>
    </row>
    <row r="2640" spans="1:6" x14ac:dyDescent="0.2">
      <c r="A2640" s="33">
        <v>11</v>
      </c>
      <c r="B2640" s="33" t="s">
        <v>894</v>
      </c>
      <c r="C2640" s="33">
        <v>2862</v>
      </c>
      <c r="D2640" s="33" t="s">
        <v>4608</v>
      </c>
      <c r="E2640" s="33"/>
      <c r="F2640" s="33">
        <v>0.2</v>
      </c>
    </row>
    <row r="2641" spans="1:6" x14ac:dyDescent="0.2">
      <c r="A2641" s="33">
        <v>11</v>
      </c>
      <c r="B2641" s="33" t="s">
        <v>894</v>
      </c>
      <c r="C2641" s="33">
        <v>7678</v>
      </c>
      <c r="D2641" s="33" t="s">
        <v>4609</v>
      </c>
      <c r="E2641" s="33"/>
      <c r="F2641" s="33">
        <v>0.2</v>
      </c>
    </row>
    <row r="2642" spans="1:6" x14ac:dyDescent="0.2">
      <c r="A2642" s="33">
        <v>11</v>
      </c>
      <c r="B2642" s="33" t="s">
        <v>894</v>
      </c>
      <c r="C2642" s="33">
        <v>3785</v>
      </c>
      <c r="D2642" s="33" t="s">
        <v>4610</v>
      </c>
      <c r="E2642" s="33"/>
      <c r="F2642" s="33">
        <v>0.2</v>
      </c>
    </row>
    <row r="2643" spans="1:6" x14ac:dyDescent="0.2">
      <c r="A2643" s="33">
        <v>11</v>
      </c>
      <c r="B2643" s="33" t="s">
        <v>894</v>
      </c>
      <c r="C2643" s="33">
        <v>4063</v>
      </c>
      <c r="D2643" s="33" t="s">
        <v>2013</v>
      </c>
      <c r="E2643" s="33"/>
      <c r="F2643" s="33">
        <v>0.2</v>
      </c>
    </row>
    <row r="2644" spans="1:6" x14ac:dyDescent="0.2">
      <c r="A2644" s="33">
        <v>11</v>
      </c>
      <c r="B2644" s="33" t="s">
        <v>894</v>
      </c>
      <c r="C2644" s="33">
        <v>4200</v>
      </c>
      <c r="D2644" s="33" t="s">
        <v>4611</v>
      </c>
      <c r="E2644" s="33">
        <v>3</v>
      </c>
      <c r="F2644" s="33">
        <v>0.2</v>
      </c>
    </row>
    <row r="2645" spans="1:6" x14ac:dyDescent="0.2">
      <c r="A2645" s="33">
        <v>11</v>
      </c>
      <c r="B2645" s="33" t="s">
        <v>894</v>
      </c>
      <c r="C2645" s="33">
        <v>4277</v>
      </c>
      <c r="D2645" s="33" t="s">
        <v>4612</v>
      </c>
      <c r="E2645" s="33"/>
      <c r="F2645" s="33">
        <v>0.2</v>
      </c>
    </row>
    <row r="2646" spans="1:6" x14ac:dyDescent="0.2">
      <c r="A2646" s="33">
        <v>11</v>
      </c>
      <c r="B2646" s="33" t="s">
        <v>894</v>
      </c>
      <c r="C2646" s="33">
        <v>4323</v>
      </c>
      <c r="D2646" s="33" t="s">
        <v>4613</v>
      </c>
      <c r="E2646" s="33"/>
      <c r="F2646" s="33">
        <v>0.2</v>
      </c>
    </row>
    <row r="2647" spans="1:6" x14ac:dyDescent="0.2">
      <c r="A2647" s="33">
        <v>11</v>
      </c>
      <c r="B2647" s="33" t="s">
        <v>894</v>
      </c>
      <c r="C2647" s="33">
        <v>11865</v>
      </c>
      <c r="D2647" s="33" t="s">
        <v>4614</v>
      </c>
      <c r="E2647" s="33"/>
      <c r="F2647" s="33">
        <v>0.2</v>
      </c>
    </row>
    <row r="2648" spans="1:6" x14ac:dyDescent="0.2">
      <c r="A2648" s="33">
        <v>11</v>
      </c>
      <c r="B2648" s="33" t="s">
        <v>894</v>
      </c>
      <c r="C2648" s="33">
        <v>5180</v>
      </c>
      <c r="D2648" s="33" t="s">
        <v>4615</v>
      </c>
      <c r="E2648" s="33"/>
      <c r="F2648" s="33">
        <v>0.2</v>
      </c>
    </row>
    <row r="2649" spans="1:6" x14ac:dyDescent="0.2">
      <c r="A2649" s="33">
        <v>11</v>
      </c>
      <c r="B2649" s="33" t="s">
        <v>894</v>
      </c>
      <c r="C2649" s="33">
        <v>1311</v>
      </c>
      <c r="D2649" s="33" t="s">
        <v>4616</v>
      </c>
      <c r="E2649" s="33"/>
      <c r="F2649" s="33">
        <v>0.2</v>
      </c>
    </row>
    <row r="2650" spans="1:6" x14ac:dyDescent="0.2">
      <c r="A2650" s="33">
        <v>11</v>
      </c>
      <c r="B2650" s="33" t="s">
        <v>894</v>
      </c>
      <c r="C2650" s="33">
        <v>5502</v>
      </c>
      <c r="D2650" s="33" t="s">
        <v>2031</v>
      </c>
      <c r="E2650" s="33"/>
      <c r="F2650" s="33">
        <v>0.2</v>
      </c>
    </row>
    <row r="2651" spans="1:6" x14ac:dyDescent="0.2">
      <c r="A2651" s="33">
        <v>11</v>
      </c>
      <c r="B2651" s="33" t="s">
        <v>894</v>
      </c>
      <c r="C2651" s="33">
        <v>5516</v>
      </c>
      <c r="D2651" s="33" t="s">
        <v>4082</v>
      </c>
      <c r="E2651" s="33"/>
      <c r="F2651" s="33">
        <v>0.2</v>
      </c>
    </row>
    <row r="2652" spans="1:6" x14ac:dyDescent="0.2">
      <c r="A2652" s="33">
        <v>11</v>
      </c>
      <c r="B2652" s="33" t="s">
        <v>894</v>
      </c>
      <c r="C2652" s="33">
        <v>5603</v>
      </c>
      <c r="D2652" s="33" t="s">
        <v>4617</v>
      </c>
      <c r="E2652" s="33"/>
      <c r="F2652" s="33">
        <v>0.2</v>
      </c>
    </row>
    <row r="2653" spans="1:6" x14ac:dyDescent="0.2">
      <c r="A2653" s="33">
        <v>11</v>
      </c>
      <c r="B2653" s="33" t="s">
        <v>894</v>
      </c>
      <c r="C2653" s="33">
        <v>6454</v>
      </c>
      <c r="D2653" s="33" t="s">
        <v>2038</v>
      </c>
      <c r="E2653" s="33">
        <v>3</v>
      </c>
      <c r="F2653" s="33">
        <v>1</v>
      </c>
    </row>
    <row r="2654" spans="1:6" x14ac:dyDescent="0.2">
      <c r="A2654" s="33">
        <v>11</v>
      </c>
      <c r="B2654" s="33" t="s">
        <v>894</v>
      </c>
      <c r="C2654" s="33">
        <v>8044</v>
      </c>
      <c r="D2654" s="33" t="s">
        <v>4618</v>
      </c>
      <c r="E2654" s="33"/>
      <c r="F2654" s="33">
        <v>0.2</v>
      </c>
    </row>
    <row r="2655" spans="1:6" x14ac:dyDescent="0.2">
      <c r="A2655" s="33">
        <v>11</v>
      </c>
      <c r="B2655" s="33" t="s">
        <v>894</v>
      </c>
      <c r="C2655" s="33">
        <v>7149</v>
      </c>
      <c r="D2655" s="33" t="s">
        <v>4619</v>
      </c>
      <c r="E2655" s="33"/>
      <c r="F2655" s="33">
        <v>0.2</v>
      </c>
    </row>
    <row r="2656" spans="1:6" x14ac:dyDescent="0.2">
      <c r="A2656" s="33">
        <v>11</v>
      </c>
      <c r="B2656" s="33" t="s">
        <v>894</v>
      </c>
      <c r="C2656" s="33">
        <v>7261</v>
      </c>
      <c r="D2656" s="33" t="s">
        <v>4620</v>
      </c>
      <c r="E2656" s="33"/>
      <c r="F2656" s="33">
        <v>0.2</v>
      </c>
    </row>
    <row r="2657" spans="1:6" x14ac:dyDescent="0.2">
      <c r="A2657" s="33">
        <v>11</v>
      </c>
      <c r="B2657" s="33" t="s">
        <v>894</v>
      </c>
      <c r="C2657" s="33">
        <v>7277</v>
      </c>
      <c r="D2657" s="33" t="s">
        <v>4621</v>
      </c>
      <c r="E2657" s="33">
        <v>3</v>
      </c>
      <c r="F2657" s="33">
        <v>0.2</v>
      </c>
    </row>
    <row r="2658" spans="1:6" x14ac:dyDescent="0.2">
      <c r="A2658" s="33">
        <v>11</v>
      </c>
      <c r="B2658" s="33" t="s">
        <v>436</v>
      </c>
      <c r="C2658" s="33">
        <v>30916</v>
      </c>
      <c r="D2658" s="33" t="s">
        <v>2088</v>
      </c>
      <c r="E2658" s="33">
        <v>3</v>
      </c>
      <c r="F2658" s="33">
        <v>1</v>
      </c>
    </row>
    <row r="2659" spans="1:6" x14ac:dyDescent="0.2">
      <c r="A2659" s="33">
        <v>11</v>
      </c>
      <c r="B2659" s="33" t="s">
        <v>436</v>
      </c>
      <c r="C2659" s="33">
        <v>30956</v>
      </c>
      <c r="D2659" s="33" t="s">
        <v>4622</v>
      </c>
      <c r="E2659" s="33">
        <v>3</v>
      </c>
      <c r="F2659" s="33">
        <v>1</v>
      </c>
    </row>
    <row r="2660" spans="1:6" x14ac:dyDescent="0.2">
      <c r="A2660" s="33">
        <v>11</v>
      </c>
      <c r="B2660" s="33" t="s">
        <v>465</v>
      </c>
      <c r="C2660" s="33">
        <v>45</v>
      </c>
      <c r="D2660" s="33" t="s">
        <v>2099</v>
      </c>
      <c r="E2660" s="33">
        <v>4</v>
      </c>
      <c r="F2660" s="33">
        <v>0.2</v>
      </c>
    </row>
    <row r="2661" spans="1:6" x14ac:dyDescent="0.2">
      <c r="A2661" s="33">
        <v>11</v>
      </c>
      <c r="B2661" s="33" t="s">
        <v>465</v>
      </c>
      <c r="C2661" s="33">
        <v>271</v>
      </c>
      <c r="D2661" s="33" t="s">
        <v>2104</v>
      </c>
      <c r="E2661" s="33">
        <v>4</v>
      </c>
      <c r="F2661" s="33">
        <v>0.2</v>
      </c>
    </row>
    <row r="2662" spans="1:6" x14ac:dyDescent="0.2">
      <c r="A2662" s="33">
        <v>11</v>
      </c>
      <c r="B2662" s="33" t="s">
        <v>465</v>
      </c>
      <c r="C2662" s="33">
        <v>3567</v>
      </c>
      <c r="D2662" s="33" t="s">
        <v>4623</v>
      </c>
      <c r="E2662" s="33">
        <v>2</v>
      </c>
      <c r="F2662" s="33">
        <v>0.2</v>
      </c>
    </row>
    <row r="2663" spans="1:6" x14ac:dyDescent="0.2">
      <c r="A2663" s="33">
        <v>11</v>
      </c>
      <c r="B2663" s="33" t="s">
        <v>465</v>
      </c>
      <c r="C2663" s="33">
        <v>3774</v>
      </c>
      <c r="D2663" s="33" t="s">
        <v>2139</v>
      </c>
      <c r="E2663" s="33"/>
      <c r="F2663" s="33">
        <v>0.2</v>
      </c>
    </row>
    <row r="2664" spans="1:6" x14ac:dyDescent="0.2">
      <c r="A2664" s="33">
        <v>11</v>
      </c>
      <c r="B2664" s="33" t="s">
        <v>465</v>
      </c>
      <c r="C2664" s="33">
        <v>1297</v>
      </c>
      <c r="D2664" s="33" t="s">
        <v>4624</v>
      </c>
      <c r="E2664" s="33">
        <v>3</v>
      </c>
      <c r="F2664" s="33">
        <v>0.2</v>
      </c>
    </row>
    <row r="2665" spans="1:6" x14ac:dyDescent="0.2">
      <c r="A2665" s="33">
        <v>11</v>
      </c>
      <c r="B2665" s="33" t="s">
        <v>465</v>
      </c>
      <c r="C2665" s="33">
        <v>6039</v>
      </c>
      <c r="D2665" s="33" t="s">
        <v>2146</v>
      </c>
      <c r="E2665" s="33">
        <v>2</v>
      </c>
      <c r="F2665" s="33">
        <v>0.2</v>
      </c>
    </row>
    <row r="2666" spans="1:6" x14ac:dyDescent="0.2">
      <c r="A2666" s="33">
        <v>12</v>
      </c>
      <c r="B2666" s="33" t="s">
        <v>144</v>
      </c>
      <c r="C2666" s="33">
        <v>59343</v>
      </c>
      <c r="D2666" s="33" t="s">
        <v>649</v>
      </c>
      <c r="E2666" s="33">
        <v>4</v>
      </c>
      <c r="F2666" s="33">
        <v>1</v>
      </c>
    </row>
    <row r="2667" spans="1:6" x14ac:dyDescent="0.2">
      <c r="A2667" s="33">
        <v>12</v>
      </c>
      <c r="B2667" s="33" t="s">
        <v>144</v>
      </c>
      <c r="C2667" s="33">
        <v>59645</v>
      </c>
      <c r="D2667" s="33" t="s">
        <v>659</v>
      </c>
      <c r="E2667" s="33"/>
      <c r="F2667" s="33">
        <v>1</v>
      </c>
    </row>
    <row r="2668" spans="1:6" x14ac:dyDescent="0.2">
      <c r="A2668" s="33">
        <v>12</v>
      </c>
      <c r="B2668" s="33" t="s">
        <v>144</v>
      </c>
      <c r="C2668" s="33">
        <v>59437</v>
      </c>
      <c r="D2668" s="33" t="s">
        <v>665</v>
      </c>
      <c r="E2668" s="33">
        <v>2</v>
      </c>
      <c r="F2668" s="33">
        <v>0.2</v>
      </c>
    </row>
    <row r="2669" spans="1:6" x14ac:dyDescent="0.2">
      <c r="A2669" s="33">
        <v>12</v>
      </c>
      <c r="B2669" s="33" t="s">
        <v>65</v>
      </c>
      <c r="C2669" s="33">
        <v>5690</v>
      </c>
      <c r="D2669" s="33" t="s">
        <v>736</v>
      </c>
      <c r="E2669" s="33"/>
      <c r="F2669" s="33">
        <v>0.2</v>
      </c>
    </row>
    <row r="2670" spans="1:6" x14ac:dyDescent="0.2">
      <c r="A2670" s="33">
        <v>12</v>
      </c>
      <c r="B2670" s="33" t="s">
        <v>65</v>
      </c>
      <c r="C2670" s="33">
        <v>5640</v>
      </c>
      <c r="D2670" s="33" t="s">
        <v>629</v>
      </c>
      <c r="E2670" s="33">
        <v>1</v>
      </c>
      <c r="F2670" s="33">
        <v>0.2</v>
      </c>
    </row>
    <row r="2671" spans="1:6" x14ac:dyDescent="0.2">
      <c r="A2671" s="33">
        <v>12</v>
      </c>
      <c r="B2671" s="33" t="s">
        <v>65</v>
      </c>
      <c r="C2671" s="33">
        <v>3370</v>
      </c>
      <c r="D2671" s="33" t="s">
        <v>643</v>
      </c>
      <c r="E2671" s="33">
        <v>1</v>
      </c>
      <c r="F2671" s="33">
        <v>0.2</v>
      </c>
    </row>
    <row r="2672" spans="1:6" x14ac:dyDescent="0.2">
      <c r="A2672" s="33">
        <v>12</v>
      </c>
      <c r="B2672" s="33" t="s">
        <v>65</v>
      </c>
      <c r="C2672" s="33">
        <v>3560</v>
      </c>
      <c r="D2672" s="33" t="s">
        <v>653</v>
      </c>
      <c r="E2672" s="33">
        <v>1</v>
      </c>
      <c r="F2672" s="33">
        <v>0.2</v>
      </c>
    </row>
    <row r="2673" spans="1:6" x14ac:dyDescent="0.2">
      <c r="A2673" s="33">
        <v>12</v>
      </c>
      <c r="B2673" s="33" t="s">
        <v>65</v>
      </c>
      <c r="C2673" s="33">
        <v>3360</v>
      </c>
      <c r="D2673" s="33" t="s">
        <v>671</v>
      </c>
      <c r="E2673" s="33">
        <v>1</v>
      </c>
      <c r="F2673" s="33">
        <v>0.2</v>
      </c>
    </row>
    <row r="2674" spans="1:6" x14ac:dyDescent="0.2">
      <c r="A2674" s="33">
        <v>12</v>
      </c>
      <c r="B2674" s="33" t="s">
        <v>23</v>
      </c>
      <c r="C2674" s="33">
        <v>490</v>
      </c>
      <c r="D2674" s="33" t="s">
        <v>4409</v>
      </c>
      <c r="E2674" s="33">
        <v>2</v>
      </c>
      <c r="F2674" s="33">
        <v>1</v>
      </c>
    </row>
    <row r="2675" spans="1:6" x14ac:dyDescent="0.2">
      <c r="A2675" s="33">
        <v>12</v>
      </c>
      <c r="B2675" s="33" t="s">
        <v>23</v>
      </c>
      <c r="C2675" s="33">
        <v>3015</v>
      </c>
      <c r="D2675" s="33" t="s">
        <v>3157</v>
      </c>
      <c r="E2675" s="33">
        <v>2</v>
      </c>
      <c r="F2675" s="33">
        <v>0.2</v>
      </c>
    </row>
    <row r="2676" spans="1:6" x14ac:dyDescent="0.2">
      <c r="A2676" s="33">
        <v>12</v>
      </c>
      <c r="B2676" s="33" t="s">
        <v>23</v>
      </c>
      <c r="C2676" s="33">
        <v>493</v>
      </c>
      <c r="D2676" s="33" t="s">
        <v>140</v>
      </c>
      <c r="E2676" s="33">
        <v>2</v>
      </c>
      <c r="F2676" s="33">
        <v>0.2</v>
      </c>
    </row>
    <row r="2677" spans="1:6" x14ac:dyDescent="0.2">
      <c r="A2677" s="33">
        <v>12</v>
      </c>
      <c r="B2677" s="33" t="s">
        <v>23</v>
      </c>
      <c r="C2677" s="33">
        <v>497</v>
      </c>
      <c r="D2677" s="33" t="s">
        <v>1023</v>
      </c>
      <c r="E2677" s="33">
        <v>4</v>
      </c>
      <c r="F2677" s="33">
        <v>0.2</v>
      </c>
    </row>
    <row r="2678" spans="1:6" x14ac:dyDescent="0.2">
      <c r="A2678" s="33">
        <v>12</v>
      </c>
      <c r="B2678" s="33" t="s">
        <v>23</v>
      </c>
      <c r="C2678" s="33">
        <v>38</v>
      </c>
      <c r="D2678" s="33" t="s">
        <v>4625</v>
      </c>
      <c r="E2678" s="33">
        <v>2</v>
      </c>
      <c r="F2678" s="33">
        <v>0.2</v>
      </c>
    </row>
    <row r="2679" spans="1:6" x14ac:dyDescent="0.2">
      <c r="A2679" s="33">
        <v>12</v>
      </c>
      <c r="B2679" s="33" t="s">
        <v>23</v>
      </c>
      <c r="C2679" s="33">
        <v>977</v>
      </c>
      <c r="D2679" s="33" t="s">
        <v>4626</v>
      </c>
      <c r="E2679" s="33">
        <v>4</v>
      </c>
      <c r="F2679" s="33">
        <v>0.2</v>
      </c>
    </row>
    <row r="2680" spans="1:6" x14ac:dyDescent="0.2">
      <c r="A2680" s="33">
        <v>12</v>
      </c>
      <c r="B2680" s="33" t="s">
        <v>23</v>
      </c>
      <c r="C2680" s="33">
        <v>865</v>
      </c>
      <c r="D2680" s="33" t="s">
        <v>4627</v>
      </c>
      <c r="E2680" s="33"/>
      <c r="F2680" s="33">
        <v>0.2</v>
      </c>
    </row>
    <row r="2681" spans="1:6" x14ac:dyDescent="0.2">
      <c r="A2681" s="33">
        <v>12</v>
      </c>
      <c r="B2681" s="33" t="s">
        <v>23</v>
      </c>
      <c r="C2681" s="33">
        <v>1001</v>
      </c>
      <c r="D2681" s="33" t="s">
        <v>4411</v>
      </c>
      <c r="E2681" s="33"/>
      <c r="F2681" s="33">
        <v>0.2</v>
      </c>
    </row>
    <row r="2682" spans="1:6" x14ac:dyDescent="0.2">
      <c r="A2682" s="33">
        <v>12</v>
      </c>
      <c r="B2682" s="33" t="s">
        <v>23</v>
      </c>
      <c r="C2682" s="33">
        <v>1067</v>
      </c>
      <c r="D2682" s="33" t="s">
        <v>4628</v>
      </c>
      <c r="E2682" s="33">
        <v>4</v>
      </c>
      <c r="F2682" s="33">
        <v>0.2</v>
      </c>
    </row>
    <row r="2683" spans="1:6" x14ac:dyDescent="0.2">
      <c r="A2683" s="33">
        <v>12</v>
      </c>
      <c r="B2683" s="33" t="s">
        <v>23</v>
      </c>
      <c r="C2683" s="33">
        <v>1125</v>
      </c>
      <c r="D2683" s="33" t="s">
        <v>1788</v>
      </c>
      <c r="E2683" s="33">
        <v>4</v>
      </c>
      <c r="F2683" s="33">
        <v>1</v>
      </c>
    </row>
    <row r="2684" spans="1:6" x14ac:dyDescent="0.2">
      <c r="A2684" s="33">
        <v>12</v>
      </c>
      <c r="B2684" s="33" t="s">
        <v>23</v>
      </c>
      <c r="C2684" s="33">
        <v>638</v>
      </c>
      <c r="D2684" s="33" t="s">
        <v>4629</v>
      </c>
      <c r="E2684" s="33">
        <v>4</v>
      </c>
      <c r="F2684" s="33">
        <v>0.2</v>
      </c>
    </row>
    <row r="2685" spans="1:6" x14ac:dyDescent="0.2">
      <c r="A2685" s="33">
        <v>12</v>
      </c>
      <c r="B2685" s="33" t="s">
        <v>23</v>
      </c>
      <c r="C2685" s="33">
        <v>696</v>
      </c>
      <c r="D2685" s="33" t="s">
        <v>627</v>
      </c>
      <c r="E2685" s="33">
        <v>2</v>
      </c>
      <c r="F2685" s="33">
        <v>0.2</v>
      </c>
    </row>
    <row r="2686" spans="1:6" x14ac:dyDescent="0.2">
      <c r="A2686" s="33">
        <v>12</v>
      </c>
      <c r="B2686" s="33" t="s">
        <v>23</v>
      </c>
      <c r="C2686" s="33">
        <v>1319</v>
      </c>
      <c r="D2686" s="33" t="s">
        <v>1051</v>
      </c>
      <c r="E2686" s="33">
        <v>2</v>
      </c>
      <c r="F2686" s="33">
        <v>1</v>
      </c>
    </row>
    <row r="2687" spans="1:6" x14ac:dyDescent="0.2">
      <c r="A2687" s="33">
        <v>12</v>
      </c>
      <c r="B2687" s="33" t="s">
        <v>23</v>
      </c>
      <c r="C2687" s="33">
        <v>1416</v>
      </c>
      <c r="D2687" s="33" t="s">
        <v>560</v>
      </c>
      <c r="E2687" s="33">
        <v>3</v>
      </c>
      <c r="F2687" s="33">
        <v>0.2</v>
      </c>
    </row>
    <row r="2688" spans="1:6" x14ac:dyDescent="0.2">
      <c r="A2688" s="33">
        <v>12</v>
      </c>
      <c r="B2688" s="33" t="s">
        <v>23</v>
      </c>
      <c r="C2688" s="33">
        <v>1427</v>
      </c>
      <c r="D2688" s="33" t="s">
        <v>4416</v>
      </c>
      <c r="E2688" s="33">
        <v>2</v>
      </c>
      <c r="F2688" s="33">
        <v>0.2</v>
      </c>
    </row>
    <row r="2689" spans="1:6" x14ac:dyDescent="0.2">
      <c r="A2689" s="33">
        <v>12</v>
      </c>
      <c r="B2689" s="33" t="s">
        <v>23</v>
      </c>
      <c r="C2689" s="33">
        <v>1440</v>
      </c>
      <c r="D2689" s="33" t="s">
        <v>1036</v>
      </c>
      <c r="E2689" s="33">
        <v>3</v>
      </c>
      <c r="F2689" s="33">
        <v>1</v>
      </c>
    </row>
    <row r="2690" spans="1:6" x14ac:dyDescent="0.2">
      <c r="A2690" s="33">
        <v>12</v>
      </c>
      <c r="B2690" s="33" t="s">
        <v>23</v>
      </c>
      <c r="C2690" s="33">
        <v>1462</v>
      </c>
      <c r="D2690" s="33" t="s">
        <v>4630</v>
      </c>
      <c r="E2690" s="33"/>
      <c r="F2690" s="33">
        <v>0.2</v>
      </c>
    </row>
    <row r="2691" spans="1:6" x14ac:dyDescent="0.2">
      <c r="A2691" s="33">
        <v>12</v>
      </c>
      <c r="B2691" s="33" t="s">
        <v>23</v>
      </c>
      <c r="C2691" s="33">
        <v>1805</v>
      </c>
      <c r="D2691" s="33" t="s">
        <v>4417</v>
      </c>
      <c r="E2691" s="33">
        <v>3</v>
      </c>
      <c r="F2691" s="33">
        <v>1</v>
      </c>
    </row>
    <row r="2692" spans="1:6" x14ac:dyDescent="0.2">
      <c r="A2692" s="33">
        <v>12</v>
      </c>
      <c r="B2692" s="33" t="s">
        <v>23</v>
      </c>
      <c r="C2692" s="33">
        <v>2004</v>
      </c>
      <c r="D2692" s="33" t="s">
        <v>4631</v>
      </c>
      <c r="E2692" s="33">
        <v>3</v>
      </c>
      <c r="F2692" s="33">
        <v>0.2</v>
      </c>
    </row>
    <row r="2693" spans="1:6" x14ac:dyDescent="0.2">
      <c r="A2693" s="33">
        <v>12</v>
      </c>
      <c r="B2693" s="33" t="s">
        <v>23</v>
      </c>
      <c r="C2693" s="33">
        <v>1787</v>
      </c>
      <c r="D2693" s="33" t="s">
        <v>4632</v>
      </c>
      <c r="E2693" s="33">
        <v>4</v>
      </c>
      <c r="F2693" s="33">
        <v>0.2</v>
      </c>
    </row>
    <row r="2694" spans="1:6" x14ac:dyDescent="0.2">
      <c r="A2694" s="33">
        <v>12</v>
      </c>
      <c r="B2694" s="33" t="s">
        <v>23</v>
      </c>
      <c r="C2694" s="33">
        <v>1890</v>
      </c>
      <c r="D2694" s="33" t="s">
        <v>662</v>
      </c>
      <c r="E2694" s="33">
        <v>4</v>
      </c>
      <c r="F2694" s="33">
        <v>0.2</v>
      </c>
    </row>
    <row r="2695" spans="1:6" x14ac:dyDescent="0.2">
      <c r="A2695" s="33">
        <v>12</v>
      </c>
      <c r="B2695" s="33" t="s">
        <v>23</v>
      </c>
      <c r="C2695" s="33">
        <v>1991</v>
      </c>
      <c r="D2695" s="33" t="s">
        <v>1816</v>
      </c>
      <c r="E2695" s="33">
        <v>2</v>
      </c>
      <c r="F2695" s="33">
        <v>0.2</v>
      </c>
    </row>
    <row r="2696" spans="1:6" x14ac:dyDescent="0.2">
      <c r="A2696" s="33">
        <v>12</v>
      </c>
      <c r="B2696" s="33" t="s">
        <v>23</v>
      </c>
      <c r="C2696" s="33">
        <v>659</v>
      </c>
      <c r="D2696" s="33" t="s">
        <v>1043</v>
      </c>
      <c r="E2696" s="33"/>
      <c r="F2696" s="33">
        <v>0.2</v>
      </c>
    </row>
    <row r="2697" spans="1:6" x14ac:dyDescent="0.2">
      <c r="A2697" s="33">
        <v>12</v>
      </c>
      <c r="B2697" s="33" t="s">
        <v>23</v>
      </c>
      <c r="C2697" s="33">
        <v>670</v>
      </c>
      <c r="D2697" s="33" t="s">
        <v>1045</v>
      </c>
      <c r="E2697" s="33">
        <v>2</v>
      </c>
      <c r="F2697" s="33">
        <v>1</v>
      </c>
    </row>
    <row r="2698" spans="1:6" x14ac:dyDescent="0.2">
      <c r="A2698" s="33">
        <v>12</v>
      </c>
      <c r="B2698" s="33" t="s">
        <v>23</v>
      </c>
      <c r="C2698" s="33">
        <v>2061</v>
      </c>
      <c r="D2698" s="33" t="s">
        <v>663</v>
      </c>
      <c r="E2698" s="33">
        <v>4</v>
      </c>
      <c r="F2698" s="33">
        <v>0.2</v>
      </c>
    </row>
    <row r="2699" spans="1:6" x14ac:dyDescent="0.2">
      <c r="A2699" s="33">
        <v>12</v>
      </c>
      <c r="B2699" s="33" t="s">
        <v>23</v>
      </c>
      <c r="C2699" s="33">
        <v>2066</v>
      </c>
      <c r="D2699" s="33" t="s">
        <v>4633</v>
      </c>
      <c r="E2699" s="33">
        <v>4</v>
      </c>
      <c r="F2699" s="33">
        <v>1</v>
      </c>
    </row>
    <row r="2700" spans="1:6" x14ac:dyDescent="0.2">
      <c r="A2700" s="33">
        <v>12</v>
      </c>
      <c r="B2700" s="33" t="s">
        <v>23</v>
      </c>
      <c r="C2700" s="33">
        <v>3982</v>
      </c>
      <c r="D2700" s="33" t="s">
        <v>4634</v>
      </c>
      <c r="E2700" s="33"/>
      <c r="F2700" s="33">
        <v>0.2</v>
      </c>
    </row>
    <row r="2701" spans="1:6" x14ac:dyDescent="0.2">
      <c r="A2701" s="33">
        <v>12</v>
      </c>
      <c r="B2701" s="33" t="s">
        <v>23</v>
      </c>
      <c r="C2701" s="33">
        <v>412</v>
      </c>
      <c r="D2701" s="33" t="s">
        <v>4420</v>
      </c>
      <c r="E2701" s="33">
        <v>4</v>
      </c>
      <c r="F2701" s="33">
        <v>0.2</v>
      </c>
    </row>
    <row r="2702" spans="1:6" x14ac:dyDescent="0.2">
      <c r="A2702" s="33">
        <v>12</v>
      </c>
      <c r="B2702" s="33" t="s">
        <v>23</v>
      </c>
      <c r="C2702" s="33">
        <v>419</v>
      </c>
      <c r="D2702" s="33" t="s">
        <v>4635</v>
      </c>
      <c r="E2702" s="33">
        <v>3</v>
      </c>
      <c r="F2702" s="33">
        <v>0.2</v>
      </c>
    </row>
    <row r="2703" spans="1:6" x14ac:dyDescent="0.2">
      <c r="A2703" s="33">
        <v>12</v>
      </c>
      <c r="B2703" s="33" t="s">
        <v>23</v>
      </c>
      <c r="C2703" s="33">
        <v>2733</v>
      </c>
      <c r="D2703" s="33" t="s">
        <v>4636</v>
      </c>
      <c r="E2703" s="33"/>
      <c r="F2703" s="33">
        <v>0.2</v>
      </c>
    </row>
    <row r="2704" spans="1:6" x14ac:dyDescent="0.2">
      <c r="A2704" s="33">
        <v>12</v>
      </c>
      <c r="B2704" s="33" t="s">
        <v>23</v>
      </c>
      <c r="C2704" s="33">
        <v>2372</v>
      </c>
      <c r="D2704" s="33" t="s">
        <v>4637</v>
      </c>
      <c r="E2704" s="33">
        <v>4</v>
      </c>
      <c r="F2704" s="33">
        <v>0.2</v>
      </c>
    </row>
    <row r="2705" spans="1:6" x14ac:dyDescent="0.2">
      <c r="A2705" s="33">
        <v>12</v>
      </c>
      <c r="B2705" s="33" t="s">
        <v>23</v>
      </c>
      <c r="C2705" s="33">
        <v>2371</v>
      </c>
      <c r="D2705" s="33" t="s">
        <v>4638</v>
      </c>
      <c r="E2705" s="33">
        <v>4</v>
      </c>
      <c r="F2705" s="33">
        <v>0.2</v>
      </c>
    </row>
    <row r="2706" spans="1:6" x14ac:dyDescent="0.2">
      <c r="A2706" s="33">
        <v>12</v>
      </c>
      <c r="B2706" s="33" t="s">
        <v>23</v>
      </c>
      <c r="C2706" s="33">
        <v>478</v>
      </c>
      <c r="D2706" s="33" t="s">
        <v>4639</v>
      </c>
      <c r="E2706" s="33">
        <v>4</v>
      </c>
      <c r="F2706" s="33">
        <v>0.2</v>
      </c>
    </row>
    <row r="2707" spans="1:6" x14ac:dyDescent="0.2">
      <c r="A2707" s="33">
        <v>12</v>
      </c>
      <c r="B2707" s="33" t="s">
        <v>23</v>
      </c>
      <c r="C2707" s="33">
        <v>2367</v>
      </c>
      <c r="D2707" s="33" t="s">
        <v>4640</v>
      </c>
      <c r="E2707" s="33">
        <v>4</v>
      </c>
      <c r="F2707" s="33">
        <v>0.2</v>
      </c>
    </row>
    <row r="2708" spans="1:6" x14ac:dyDescent="0.2">
      <c r="A2708" s="33">
        <v>12</v>
      </c>
      <c r="B2708" s="33" t="s">
        <v>23</v>
      </c>
      <c r="C2708" s="33">
        <v>2370</v>
      </c>
      <c r="D2708" s="33" t="s">
        <v>4641</v>
      </c>
      <c r="E2708" s="33">
        <v>2</v>
      </c>
      <c r="F2708" s="33">
        <v>0.2</v>
      </c>
    </row>
    <row r="2709" spans="1:6" x14ac:dyDescent="0.2">
      <c r="A2709" s="33">
        <v>12</v>
      </c>
      <c r="B2709" s="33" t="s">
        <v>23</v>
      </c>
      <c r="C2709" s="33">
        <v>2377</v>
      </c>
      <c r="D2709" s="33" t="s">
        <v>4642</v>
      </c>
      <c r="E2709" s="33">
        <v>3</v>
      </c>
      <c r="F2709" s="33">
        <v>0.2</v>
      </c>
    </row>
    <row r="2710" spans="1:6" x14ac:dyDescent="0.2">
      <c r="A2710" s="33">
        <v>12</v>
      </c>
      <c r="B2710" s="33" t="s">
        <v>23</v>
      </c>
      <c r="C2710" s="33">
        <v>2000</v>
      </c>
      <c r="D2710" s="33" t="s">
        <v>668</v>
      </c>
      <c r="E2710" s="33">
        <v>4</v>
      </c>
      <c r="F2710" s="33">
        <v>0.2</v>
      </c>
    </row>
    <row r="2711" spans="1:6" x14ac:dyDescent="0.2">
      <c r="A2711" s="33">
        <v>12</v>
      </c>
      <c r="B2711" s="33" t="s">
        <v>23</v>
      </c>
      <c r="C2711" s="33">
        <v>2402</v>
      </c>
      <c r="D2711" s="33" t="s">
        <v>4643</v>
      </c>
      <c r="E2711" s="33">
        <v>1</v>
      </c>
      <c r="F2711" s="33">
        <v>1</v>
      </c>
    </row>
    <row r="2712" spans="1:6" x14ac:dyDescent="0.2">
      <c r="A2712" s="33">
        <v>12</v>
      </c>
      <c r="B2712" s="33" t="s">
        <v>23</v>
      </c>
      <c r="C2712" s="33">
        <v>2459</v>
      </c>
      <c r="D2712" s="33" t="s">
        <v>4644</v>
      </c>
      <c r="E2712" s="33">
        <v>4</v>
      </c>
      <c r="F2712" s="33">
        <v>0.2</v>
      </c>
    </row>
    <row r="2713" spans="1:6" x14ac:dyDescent="0.2">
      <c r="A2713" s="33">
        <v>12</v>
      </c>
      <c r="B2713" s="33" t="s">
        <v>23</v>
      </c>
      <c r="C2713" s="33">
        <v>2466</v>
      </c>
      <c r="D2713" s="33" t="s">
        <v>4426</v>
      </c>
      <c r="E2713" s="33"/>
      <c r="F2713" s="33">
        <v>0.2</v>
      </c>
    </row>
    <row r="2714" spans="1:6" x14ac:dyDescent="0.2">
      <c r="A2714" s="33">
        <v>12</v>
      </c>
      <c r="B2714" s="33" t="s">
        <v>471</v>
      </c>
      <c r="C2714" s="33">
        <v>21366</v>
      </c>
      <c r="D2714" s="33" t="s">
        <v>1891</v>
      </c>
      <c r="E2714" s="33"/>
      <c r="F2714" s="33">
        <v>0.2</v>
      </c>
    </row>
    <row r="2715" spans="1:6" x14ac:dyDescent="0.2">
      <c r="A2715" s="33">
        <v>12</v>
      </c>
      <c r="B2715" s="33" t="s">
        <v>277</v>
      </c>
      <c r="C2715" s="33">
        <v>18419</v>
      </c>
      <c r="D2715" s="33" t="s">
        <v>620</v>
      </c>
      <c r="E2715" s="33"/>
      <c r="F2715" s="33">
        <v>0.2</v>
      </c>
    </row>
    <row r="2716" spans="1:6" x14ac:dyDescent="0.2">
      <c r="A2716" s="33">
        <v>12</v>
      </c>
      <c r="B2716" s="33" t="s">
        <v>277</v>
      </c>
      <c r="C2716" s="33">
        <v>18422</v>
      </c>
      <c r="D2716" s="33" t="s">
        <v>623</v>
      </c>
      <c r="E2716" s="33"/>
      <c r="F2716" s="33">
        <v>0.2</v>
      </c>
    </row>
    <row r="2717" spans="1:6" x14ac:dyDescent="0.2">
      <c r="A2717" s="33">
        <v>12</v>
      </c>
      <c r="B2717" s="33" t="s">
        <v>277</v>
      </c>
      <c r="C2717" s="33">
        <v>18274</v>
      </c>
      <c r="D2717" s="33" t="s">
        <v>4645</v>
      </c>
      <c r="E2717" s="33">
        <v>3</v>
      </c>
      <c r="F2717" s="33">
        <v>0.2</v>
      </c>
    </row>
    <row r="2718" spans="1:6" x14ac:dyDescent="0.2">
      <c r="A2718" s="33">
        <v>12</v>
      </c>
      <c r="B2718" s="33" t="s">
        <v>277</v>
      </c>
      <c r="C2718" s="33">
        <v>18295</v>
      </c>
      <c r="D2718" s="33" t="s">
        <v>635</v>
      </c>
      <c r="E2718" s="33"/>
      <c r="F2718" s="33">
        <v>0.2</v>
      </c>
    </row>
    <row r="2719" spans="1:6" x14ac:dyDescent="0.2">
      <c r="A2719" s="33">
        <v>12</v>
      </c>
      <c r="B2719" s="33" t="s">
        <v>277</v>
      </c>
      <c r="C2719" s="33">
        <v>18301</v>
      </c>
      <c r="D2719" s="33" t="s">
        <v>639</v>
      </c>
      <c r="E2719" s="33"/>
      <c r="F2719" s="33">
        <v>0.2</v>
      </c>
    </row>
    <row r="2720" spans="1:6" x14ac:dyDescent="0.2">
      <c r="A2720" s="33">
        <v>12</v>
      </c>
      <c r="B2720" s="33" t="s">
        <v>894</v>
      </c>
      <c r="C2720" s="33">
        <v>2715</v>
      </c>
      <c r="D2720" s="33" t="s">
        <v>1992</v>
      </c>
      <c r="E2720" s="33">
        <v>1</v>
      </c>
      <c r="F2720" s="33">
        <v>0.2</v>
      </c>
    </row>
    <row r="2721" spans="1:6" x14ac:dyDescent="0.2">
      <c r="A2721" s="33">
        <v>12</v>
      </c>
      <c r="B2721" s="33" t="s">
        <v>894</v>
      </c>
      <c r="C2721" s="33">
        <v>15253</v>
      </c>
      <c r="D2721" s="33" t="s">
        <v>4646</v>
      </c>
      <c r="E2721" s="33"/>
      <c r="F2721" s="33">
        <v>0.2</v>
      </c>
    </row>
    <row r="2722" spans="1:6" x14ac:dyDescent="0.2">
      <c r="A2722" s="33">
        <v>12</v>
      </c>
      <c r="B2722" s="33" t="s">
        <v>894</v>
      </c>
      <c r="C2722" s="33">
        <v>7132</v>
      </c>
      <c r="D2722" s="33" t="s">
        <v>2047</v>
      </c>
      <c r="E2722" s="33">
        <v>4</v>
      </c>
      <c r="F2722" s="33">
        <v>0.2</v>
      </c>
    </row>
    <row r="2723" spans="1:6" x14ac:dyDescent="0.2">
      <c r="A2723" s="33">
        <v>12</v>
      </c>
      <c r="B2723" s="33" t="s">
        <v>894</v>
      </c>
      <c r="C2723" s="33">
        <v>7133</v>
      </c>
      <c r="D2723" s="33" t="s">
        <v>2048</v>
      </c>
      <c r="E2723" s="33">
        <v>4</v>
      </c>
      <c r="F2723" s="33">
        <v>0.2</v>
      </c>
    </row>
    <row r="2724" spans="1:6" x14ac:dyDescent="0.2">
      <c r="A2724" s="33">
        <v>12</v>
      </c>
      <c r="B2724" s="33" t="s">
        <v>894</v>
      </c>
      <c r="C2724" s="33">
        <v>7138</v>
      </c>
      <c r="D2724" s="33" t="s">
        <v>2049</v>
      </c>
      <c r="E2724" s="33">
        <v>2</v>
      </c>
      <c r="F2724" s="33">
        <v>0.2</v>
      </c>
    </row>
    <row r="2725" spans="1:6" x14ac:dyDescent="0.2">
      <c r="A2725" s="33">
        <v>12</v>
      </c>
      <c r="B2725" s="33" t="s">
        <v>894</v>
      </c>
      <c r="C2725" s="33">
        <v>7141</v>
      </c>
      <c r="D2725" s="33" t="s">
        <v>2050</v>
      </c>
      <c r="E2725" s="33">
        <v>3</v>
      </c>
      <c r="F2725" s="33">
        <v>0.2</v>
      </c>
    </row>
    <row r="2726" spans="1:6" x14ac:dyDescent="0.2">
      <c r="A2726" s="33">
        <v>12</v>
      </c>
      <c r="B2726" s="33" t="s">
        <v>894</v>
      </c>
      <c r="C2726" s="33">
        <v>11249</v>
      </c>
      <c r="D2726" s="33" t="s">
        <v>4647</v>
      </c>
      <c r="E2726" s="33"/>
      <c r="F2726" s="33">
        <v>0.2</v>
      </c>
    </row>
    <row r="2727" spans="1:6" x14ac:dyDescent="0.2">
      <c r="A2727" s="33">
        <v>12</v>
      </c>
      <c r="B2727" s="33" t="s">
        <v>465</v>
      </c>
      <c r="C2727" s="33">
        <v>3453</v>
      </c>
      <c r="D2727" s="33" t="s">
        <v>4648</v>
      </c>
      <c r="E2727" s="33"/>
      <c r="F2727" s="33">
        <v>0.2</v>
      </c>
    </row>
    <row r="2728" spans="1:6" x14ac:dyDescent="0.2">
      <c r="A2728" s="33">
        <v>12</v>
      </c>
      <c r="B2728" s="33" t="s">
        <v>31</v>
      </c>
      <c r="C2728" s="33">
        <v>67800</v>
      </c>
      <c r="D2728" s="33" t="s">
        <v>4524</v>
      </c>
      <c r="E2728" s="33">
        <v>3</v>
      </c>
      <c r="F2728" s="33">
        <v>0.2</v>
      </c>
    </row>
    <row r="2729" spans="1:6" x14ac:dyDescent="0.2">
      <c r="A2729" s="33">
        <v>12</v>
      </c>
      <c r="B2729" s="33" t="s">
        <v>31</v>
      </c>
      <c r="C2729" s="33">
        <v>109500</v>
      </c>
      <c r="D2729" s="33" t="s">
        <v>4649</v>
      </c>
      <c r="E2729" s="33">
        <v>2</v>
      </c>
      <c r="F2729" s="33">
        <v>0.2</v>
      </c>
    </row>
    <row r="2730" spans="1:6" x14ac:dyDescent="0.2">
      <c r="A2730" s="33">
        <v>12</v>
      </c>
      <c r="B2730" s="33" t="s">
        <v>31</v>
      </c>
      <c r="C2730" s="33">
        <v>110100</v>
      </c>
      <c r="D2730" s="33" t="s">
        <v>626</v>
      </c>
      <c r="E2730" s="33">
        <v>3</v>
      </c>
      <c r="F2730" s="33">
        <v>0.2</v>
      </c>
    </row>
    <row r="2731" spans="1:6" x14ac:dyDescent="0.2">
      <c r="A2731" s="33">
        <v>12</v>
      </c>
      <c r="B2731" s="33" t="s">
        <v>31</v>
      </c>
      <c r="C2731" s="33">
        <v>176100</v>
      </c>
      <c r="D2731" s="33" t="s">
        <v>634</v>
      </c>
      <c r="E2731" s="33">
        <v>3</v>
      </c>
      <c r="F2731" s="33">
        <v>0.2</v>
      </c>
    </row>
    <row r="2732" spans="1:6" x14ac:dyDescent="0.2">
      <c r="A2732" s="33">
        <v>12</v>
      </c>
      <c r="B2732" s="33" t="s">
        <v>31</v>
      </c>
      <c r="C2732" s="33">
        <v>299800</v>
      </c>
      <c r="D2732" s="33" t="s">
        <v>4650</v>
      </c>
      <c r="E2732" s="33">
        <v>3</v>
      </c>
      <c r="F2732" s="33">
        <v>0.2</v>
      </c>
    </row>
    <row r="2733" spans="1:6" x14ac:dyDescent="0.2">
      <c r="A2733" s="33">
        <v>12</v>
      </c>
      <c r="B2733" s="33" t="s">
        <v>31</v>
      </c>
      <c r="C2733" s="33">
        <v>431400</v>
      </c>
      <c r="D2733" s="33" t="s">
        <v>670</v>
      </c>
      <c r="E2733" s="33">
        <v>4</v>
      </c>
      <c r="F2733" s="33">
        <v>0.2</v>
      </c>
    </row>
    <row r="2734" spans="1:6" x14ac:dyDescent="0.2">
      <c r="A2734" s="33">
        <v>13</v>
      </c>
      <c r="B2734" s="33" t="s">
        <v>144</v>
      </c>
      <c r="C2734" s="33">
        <v>59112</v>
      </c>
      <c r="D2734" s="33" t="s">
        <v>4651</v>
      </c>
      <c r="E2734" s="33">
        <v>4</v>
      </c>
      <c r="F2734" s="33">
        <v>0.2</v>
      </c>
    </row>
    <row r="2735" spans="1:6" x14ac:dyDescent="0.2">
      <c r="A2735" s="33">
        <v>13</v>
      </c>
      <c r="B2735" s="33" t="s">
        <v>144</v>
      </c>
      <c r="C2735" s="33">
        <v>59132</v>
      </c>
      <c r="D2735" s="33" t="s">
        <v>4652</v>
      </c>
      <c r="E2735" s="33">
        <v>4</v>
      </c>
      <c r="F2735" s="33">
        <v>0.2</v>
      </c>
    </row>
    <row r="2736" spans="1:6" x14ac:dyDescent="0.2">
      <c r="A2736" s="33">
        <v>13</v>
      </c>
      <c r="B2736" s="33" t="s">
        <v>144</v>
      </c>
      <c r="C2736" s="33">
        <v>59218</v>
      </c>
      <c r="D2736" s="33" t="s">
        <v>4653</v>
      </c>
      <c r="E2736" s="33"/>
      <c r="F2736" s="33">
        <v>0.2</v>
      </c>
    </row>
    <row r="2737" spans="1:6" x14ac:dyDescent="0.2">
      <c r="A2737" s="33">
        <v>13</v>
      </c>
      <c r="B2737" s="33" t="s">
        <v>65</v>
      </c>
      <c r="C2737" s="33">
        <v>5580</v>
      </c>
      <c r="D2737" s="33" t="s">
        <v>681</v>
      </c>
      <c r="E2737" s="33"/>
      <c r="F2737" s="33">
        <v>0.2</v>
      </c>
    </row>
    <row r="2738" spans="1:6" x14ac:dyDescent="0.2">
      <c r="A2738" s="33">
        <v>13</v>
      </c>
      <c r="B2738" s="33" t="s">
        <v>65</v>
      </c>
      <c r="C2738" s="33">
        <v>4520</v>
      </c>
      <c r="D2738" s="33" t="s">
        <v>686</v>
      </c>
      <c r="E2738" s="33">
        <v>2</v>
      </c>
      <c r="F2738" s="33">
        <v>0.2</v>
      </c>
    </row>
    <row r="2739" spans="1:6" x14ac:dyDescent="0.2">
      <c r="A2739" s="33">
        <v>13</v>
      </c>
      <c r="B2739" s="33" t="s">
        <v>65</v>
      </c>
      <c r="C2739" s="33">
        <v>5160</v>
      </c>
      <c r="D2739" s="33" t="s">
        <v>693</v>
      </c>
      <c r="E2739" s="33"/>
      <c r="F2739" s="33">
        <v>1</v>
      </c>
    </row>
    <row r="2740" spans="1:6" x14ac:dyDescent="0.2">
      <c r="A2740" s="33">
        <v>13</v>
      </c>
      <c r="B2740" s="33" t="s">
        <v>65</v>
      </c>
      <c r="C2740" s="33">
        <v>4020</v>
      </c>
      <c r="D2740" s="33" t="s">
        <v>699</v>
      </c>
      <c r="E2740" s="33">
        <v>2</v>
      </c>
      <c r="F2740" s="33">
        <v>0.2</v>
      </c>
    </row>
    <row r="2741" spans="1:6" x14ac:dyDescent="0.2">
      <c r="A2741" s="33">
        <v>13</v>
      </c>
      <c r="B2741" s="33" t="s">
        <v>65</v>
      </c>
      <c r="C2741" s="33">
        <v>3080</v>
      </c>
      <c r="D2741" s="33" t="s">
        <v>607</v>
      </c>
      <c r="E2741" s="33">
        <v>1</v>
      </c>
      <c r="F2741" s="33">
        <v>0.2</v>
      </c>
    </row>
    <row r="2742" spans="1:6" x14ac:dyDescent="0.2">
      <c r="A2742" s="33">
        <v>13</v>
      </c>
      <c r="B2742" s="33" t="s">
        <v>65</v>
      </c>
      <c r="C2742" s="33">
        <v>4580</v>
      </c>
      <c r="D2742" s="33" t="s">
        <v>4654</v>
      </c>
      <c r="E2742" s="33"/>
      <c r="F2742" s="33">
        <v>1</v>
      </c>
    </row>
    <row r="2743" spans="1:6" x14ac:dyDescent="0.2">
      <c r="A2743" s="33">
        <v>13</v>
      </c>
      <c r="B2743" s="33" t="s">
        <v>23</v>
      </c>
      <c r="C2743" s="33">
        <v>2321</v>
      </c>
      <c r="D2743" s="33" t="s">
        <v>4655</v>
      </c>
      <c r="E2743" s="33"/>
      <c r="F2743" s="33">
        <v>0.2</v>
      </c>
    </row>
    <row r="2744" spans="1:6" x14ac:dyDescent="0.2">
      <c r="A2744" s="33">
        <v>13</v>
      </c>
      <c r="B2744" s="33" t="s">
        <v>23</v>
      </c>
      <c r="C2744" s="33">
        <v>773</v>
      </c>
      <c r="D2744" s="33" t="s">
        <v>1782</v>
      </c>
      <c r="E2744" s="33">
        <v>1</v>
      </c>
      <c r="F2744" s="33">
        <v>0.2</v>
      </c>
    </row>
    <row r="2745" spans="1:6" x14ac:dyDescent="0.2">
      <c r="A2745" s="33">
        <v>13</v>
      </c>
      <c r="B2745" s="33" t="s">
        <v>23</v>
      </c>
      <c r="C2745" s="33">
        <v>1051</v>
      </c>
      <c r="D2745" s="33" t="s">
        <v>4656</v>
      </c>
      <c r="E2745" s="33">
        <v>4</v>
      </c>
      <c r="F2745" s="33">
        <v>0.2</v>
      </c>
    </row>
    <row r="2746" spans="1:6" x14ac:dyDescent="0.2">
      <c r="A2746" s="33">
        <v>13</v>
      </c>
      <c r="B2746" s="33" t="s">
        <v>23</v>
      </c>
      <c r="C2746" s="33">
        <v>1129</v>
      </c>
      <c r="D2746" s="33" t="s">
        <v>1790</v>
      </c>
      <c r="E2746" s="33">
        <v>4</v>
      </c>
      <c r="F2746" s="33">
        <v>0.2</v>
      </c>
    </row>
    <row r="2747" spans="1:6" x14ac:dyDescent="0.2">
      <c r="A2747" s="33">
        <v>13</v>
      </c>
      <c r="B2747" s="33" t="s">
        <v>23</v>
      </c>
      <c r="C2747" s="33">
        <v>1305</v>
      </c>
      <c r="D2747" s="33" t="s">
        <v>4657</v>
      </c>
      <c r="E2747" s="33"/>
      <c r="F2747" s="33">
        <v>0.2</v>
      </c>
    </row>
    <row r="2748" spans="1:6" x14ac:dyDescent="0.2">
      <c r="A2748" s="33">
        <v>13</v>
      </c>
      <c r="B2748" s="33" t="s">
        <v>23</v>
      </c>
      <c r="C2748" s="33">
        <v>1312</v>
      </c>
      <c r="D2748" s="33" t="s">
        <v>4658</v>
      </c>
      <c r="E2748" s="33"/>
      <c r="F2748" s="33">
        <v>0.2</v>
      </c>
    </row>
    <row r="2749" spans="1:6" x14ac:dyDescent="0.2">
      <c r="A2749" s="33">
        <v>13</v>
      </c>
      <c r="B2749" s="33" t="s">
        <v>23</v>
      </c>
      <c r="C2749" s="33">
        <v>1309</v>
      </c>
      <c r="D2749" s="33" t="s">
        <v>785</v>
      </c>
      <c r="E2749" s="33">
        <v>4</v>
      </c>
      <c r="F2749" s="33">
        <v>0.2</v>
      </c>
    </row>
    <row r="2750" spans="1:6" x14ac:dyDescent="0.2">
      <c r="A2750" s="33">
        <v>13</v>
      </c>
      <c r="B2750" s="33" t="s">
        <v>23</v>
      </c>
      <c r="C2750" s="33">
        <v>1344</v>
      </c>
      <c r="D2750" s="33" t="s">
        <v>4659</v>
      </c>
      <c r="E2750" s="33"/>
      <c r="F2750" s="33">
        <v>0.2</v>
      </c>
    </row>
    <row r="2751" spans="1:6" x14ac:dyDescent="0.2">
      <c r="A2751" s="33">
        <v>13</v>
      </c>
      <c r="B2751" s="33" t="s">
        <v>23</v>
      </c>
      <c r="C2751" s="33">
        <v>2492</v>
      </c>
      <c r="D2751" s="33" t="s">
        <v>1797</v>
      </c>
      <c r="E2751" s="33">
        <v>1</v>
      </c>
      <c r="F2751" s="33">
        <v>1</v>
      </c>
    </row>
    <row r="2752" spans="1:6" x14ac:dyDescent="0.2">
      <c r="A2752" s="33">
        <v>13</v>
      </c>
      <c r="B2752" s="33" t="s">
        <v>23</v>
      </c>
      <c r="C2752" s="33">
        <v>1424</v>
      </c>
      <c r="D2752" s="33" t="s">
        <v>4660</v>
      </c>
      <c r="E2752" s="33">
        <v>2</v>
      </c>
      <c r="F2752" s="33">
        <v>1</v>
      </c>
    </row>
    <row r="2753" spans="1:6" x14ac:dyDescent="0.2">
      <c r="A2753" s="33">
        <v>13</v>
      </c>
      <c r="B2753" s="33" t="s">
        <v>23</v>
      </c>
      <c r="C2753" s="33">
        <v>1490</v>
      </c>
      <c r="D2753" s="33" t="s">
        <v>4661</v>
      </c>
      <c r="E2753" s="33"/>
      <c r="F2753" s="33">
        <v>0.2</v>
      </c>
    </row>
    <row r="2754" spans="1:6" x14ac:dyDescent="0.2">
      <c r="A2754" s="33">
        <v>13</v>
      </c>
      <c r="B2754" s="33" t="s">
        <v>23</v>
      </c>
      <c r="C2754" s="33">
        <v>2642</v>
      </c>
      <c r="D2754" s="33" t="s">
        <v>4662</v>
      </c>
      <c r="E2754" s="33">
        <v>4</v>
      </c>
      <c r="F2754" s="33">
        <v>0.2</v>
      </c>
    </row>
    <row r="2755" spans="1:6" x14ac:dyDescent="0.2">
      <c r="A2755" s="33">
        <v>13</v>
      </c>
      <c r="B2755" s="33" t="s">
        <v>23</v>
      </c>
      <c r="C2755" s="33">
        <v>1520</v>
      </c>
      <c r="D2755" s="33" t="s">
        <v>4663</v>
      </c>
      <c r="E2755" s="33"/>
      <c r="F2755" s="33">
        <v>0.2</v>
      </c>
    </row>
    <row r="2756" spans="1:6" x14ac:dyDescent="0.2">
      <c r="A2756" s="33">
        <v>13</v>
      </c>
      <c r="B2756" s="33" t="s">
        <v>23</v>
      </c>
      <c r="C2756" s="33">
        <v>1676</v>
      </c>
      <c r="D2756" s="33" t="s">
        <v>4586</v>
      </c>
      <c r="E2756" s="33"/>
      <c r="F2756" s="33">
        <v>0.2</v>
      </c>
    </row>
    <row r="2757" spans="1:6" x14ac:dyDescent="0.2">
      <c r="A2757" s="33">
        <v>13</v>
      </c>
      <c r="B2757" s="33" t="s">
        <v>23</v>
      </c>
      <c r="C2757" s="33">
        <v>1512</v>
      </c>
      <c r="D2757" s="33" t="s">
        <v>4664</v>
      </c>
      <c r="E2757" s="33">
        <v>3</v>
      </c>
      <c r="F2757" s="33">
        <v>0.2</v>
      </c>
    </row>
    <row r="2758" spans="1:6" x14ac:dyDescent="0.2">
      <c r="A2758" s="33">
        <v>13</v>
      </c>
      <c r="B2758" s="33" t="s">
        <v>23</v>
      </c>
      <c r="C2758" s="33">
        <v>3791</v>
      </c>
      <c r="D2758" s="33" t="s">
        <v>4587</v>
      </c>
      <c r="E2758" s="33"/>
      <c r="F2758" s="33">
        <v>0.2</v>
      </c>
    </row>
    <row r="2759" spans="1:6" x14ac:dyDescent="0.2">
      <c r="A2759" s="33">
        <v>13</v>
      </c>
      <c r="B2759" s="33" t="s">
        <v>23</v>
      </c>
      <c r="C2759" s="33">
        <v>1746</v>
      </c>
      <c r="D2759" s="33" t="s">
        <v>4589</v>
      </c>
      <c r="E2759" s="33">
        <v>1</v>
      </c>
      <c r="F2759" s="33">
        <v>1</v>
      </c>
    </row>
    <row r="2760" spans="1:6" x14ac:dyDescent="0.2">
      <c r="A2760" s="33">
        <v>13</v>
      </c>
      <c r="B2760" s="33" t="s">
        <v>23</v>
      </c>
      <c r="C2760" s="33">
        <v>6452</v>
      </c>
      <c r="D2760" s="33" t="s">
        <v>1801</v>
      </c>
      <c r="E2760" s="33"/>
      <c r="F2760" s="33">
        <v>1</v>
      </c>
    </row>
    <row r="2761" spans="1:6" x14ac:dyDescent="0.2">
      <c r="A2761" s="33">
        <v>13</v>
      </c>
      <c r="B2761" s="33" t="s">
        <v>23</v>
      </c>
      <c r="C2761" s="33">
        <v>3799</v>
      </c>
      <c r="D2761" s="33" t="s">
        <v>1803</v>
      </c>
      <c r="E2761" s="33"/>
      <c r="F2761" s="33">
        <v>1</v>
      </c>
    </row>
    <row r="2762" spans="1:6" x14ac:dyDescent="0.2">
      <c r="A2762" s="33">
        <v>13</v>
      </c>
      <c r="B2762" s="33" t="s">
        <v>23</v>
      </c>
      <c r="C2762" s="33">
        <v>1759</v>
      </c>
      <c r="D2762" s="33" t="s">
        <v>1805</v>
      </c>
      <c r="E2762" s="33">
        <v>2</v>
      </c>
      <c r="F2762" s="33">
        <v>1</v>
      </c>
    </row>
    <row r="2763" spans="1:6" x14ac:dyDescent="0.2">
      <c r="A2763" s="33">
        <v>13</v>
      </c>
      <c r="B2763" s="33" t="s">
        <v>23</v>
      </c>
      <c r="C2763" s="33">
        <v>1767</v>
      </c>
      <c r="D2763" s="33" t="s">
        <v>1057</v>
      </c>
      <c r="E2763" s="33">
        <v>4</v>
      </c>
      <c r="F2763" s="33">
        <v>0.2</v>
      </c>
    </row>
    <row r="2764" spans="1:6" x14ac:dyDescent="0.2">
      <c r="A2764" s="33">
        <v>13</v>
      </c>
      <c r="B2764" s="33" t="s">
        <v>23</v>
      </c>
      <c r="C2764" s="33">
        <v>3805</v>
      </c>
      <c r="D2764" s="33" t="s">
        <v>4591</v>
      </c>
      <c r="E2764" s="33"/>
      <c r="F2764" s="33">
        <v>0.2</v>
      </c>
    </row>
    <row r="2765" spans="1:6" x14ac:dyDescent="0.2">
      <c r="A2765" s="33">
        <v>13</v>
      </c>
      <c r="B2765" s="33" t="s">
        <v>23</v>
      </c>
      <c r="C2765" s="33">
        <v>1773</v>
      </c>
      <c r="D2765" s="33" t="s">
        <v>1807</v>
      </c>
      <c r="E2765" s="33">
        <v>3</v>
      </c>
      <c r="F2765" s="33">
        <v>0.2</v>
      </c>
    </row>
    <row r="2766" spans="1:6" x14ac:dyDescent="0.2">
      <c r="A2766" s="33">
        <v>13</v>
      </c>
      <c r="B2766" s="33" t="s">
        <v>23</v>
      </c>
      <c r="C2766" s="33">
        <v>1777</v>
      </c>
      <c r="D2766" s="33" t="s">
        <v>1808</v>
      </c>
      <c r="E2766" s="33">
        <v>1</v>
      </c>
      <c r="F2766" s="33">
        <v>0.2</v>
      </c>
    </row>
    <row r="2767" spans="1:6" x14ac:dyDescent="0.2">
      <c r="A2767" s="33">
        <v>13</v>
      </c>
      <c r="B2767" s="33" t="s">
        <v>23</v>
      </c>
      <c r="C2767" s="33">
        <v>1781</v>
      </c>
      <c r="D2767" s="33" t="s">
        <v>1810</v>
      </c>
      <c r="E2767" s="33">
        <v>1</v>
      </c>
      <c r="F2767" s="33">
        <v>1</v>
      </c>
    </row>
    <row r="2768" spans="1:6" x14ac:dyDescent="0.2">
      <c r="A2768" s="33">
        <v>13</v>
      </c>
      <c r="B2768" s="33" t="s">
        <v>23</v>
      </c>
      <c r="C2768" s="33">
        <v>2061</v>
      </c>
      <c r="D2768" s="33" t="s">
        <v>663</v>
      </c>
      <c r="E2768" s="33">
        <v>4</v>
      </c>
      <c r="F2768" s="33">
        <v>0.2</v>
      </c>
    </row>
    <row r="2769" spans="1:6" x14ac:dyDescent="0.2">
      <c r="A2769" s="33">
        <v>13</v>
      </c>
      <c r="B2769" s="33" t="s">
        <v>23</v>
      </c>
      <c r="C2769" s="33">
        <v>2100</v>
      </c>
      <c r="D2769" s="33" t="s">
        <v>4665</v>
      </c>
      <c r="E2769" s="33"/>
      <c r="F2769" s="33">
        <v>0.2</v>
      </c>
    </row>
    <row r="2770" spans="1:6" x14ac:dyDescent="0.2">
      <c r="A2770" s="33">
        <v>13</v>
      </c>
      <c r="B2770" s="33" t="s">
        <v>23</v>
      </c>
      <c r="C2770" s="33">
        <v>2111</v>
      </c>
      <c r="D2770" s="33" t="s">
        <v>4666</v>
      </c>
      <c r="E2770" s="33"/>
      <c r="F2770" s="33">
        <v>0.2</v>
      </c>
    </row>
    <row r="2771" spans="1:6" x14ac:dyDescent="0.2">
      <c r="A2771" s="33">
        <v>13</v>
      </c>
      <c r="B2771" s="33" t="s">
        <v>23</v>
      </c>
      <c r="C2771" s="33">
        <v>2139</v>
      </c>
      <c r="D2771" s="33" t="s">
        <v>4667</v>
      </c>
      <c r="E2771" s="33"/>
      <c r="F2771" s="33">
        <v>0.2</v>
      </c>
    </row>
    <row r="2772" spans="1:6" x14ac:dyDescent="0.2">
      <c r="A2772" s="33">
        <v>13</v>
      </c>
      <c r="B2772" s="33" t="s">
        <v>23</v>
      </c>
      <c r="C2772" s="33">
        <v>4092</v>
      </c>
      <c r="D2772" s="33" t="s">
        <v>4668</v>
      </c>
      <c r="E2772" s="33"/>
      <c r="F2772" s="33">
        <v>1</v>
      </c>
    </row>
    <row r="2773" spans="1:6" x14ac:dyDescent="0.2">
      <c r="A2773" s="33">
        <v>13</v>
      </c>
      <c r="B2773" s="33" t="s">
        <v>23</v>
      </c>
      <c r="C2773" s="33">
        <v>2398</v>
      </c>
      <c r="D2773" s="33" t="s">
        <v>1822</v>
      </c>
      <c r="E2773" s="33">
        <v>4</v>
      </c>
      <c r="F2773" s="33">
        <v>0.2</v>
      </c>
    </row>
    <row r="2774" spans="1:6" x14ac:dyDescent="0.2">
      <c r="A2774" s="33">
        <v>13</v>
      </c>
      <c r="B2774" s="33" t="s">
        <v>23</v>
      </c>
      <c r="C2774" s="33">
        <v>2337</v>
      </c>
      <c r="D2774" s="33" t="s">
        <v>4669</v>
      </c>
      <c r="E2774" s="33"/>
      <c r="F2774" s="33">
        <v>0.2</v>
      </c>
    </row>
    <row r="2775" spans="1:6" x14ac:dyDescent="0.2">
      <c r="A2775" s="33">
        <v>13</v>
      </c>
      <c r="B2775" s="33" t="s">
        <v>23</v>
      </c>
      <c r="C2775" s="33">
        <v>2000</v>
      </c>
      <c r="D2775" s="33" t="s">
        <v>668</v>
      </c>
      <c r="E2775" s="33">
        <v>4</v>
      </c>
      <c r="F2775" s="33">
        <v>0.2</v>
      </c>
    </row>
    <row r="2776" spans="1:6" x14ac:dyDescent="0.2">
      <c r="A2776" s="33">
        <v>13</v>
      </c>
      <c r="B2776" s="33" t="s">
        <v>23</v>
      </c>
      <c r="C2776" s="33">
        <v>2441</v>
      </c>
      <c r="D2776" s="33" t="s">
        <v>806</v>
      </c>
      <c r="E2776" s="33">
        <v>2</v>
      </c>
      <c r="F2776" s="33">
        <v>0.2</v>
      </c>
    </row>
    <row r="2777" spans="1:6" x14ac:dyDescent="0.2">
      <c r="A2777" s="33">
        <v>13</v>
      </c>
      <c r="B2777" s="33" t="s">
        <v>23</v>
      </c>
      <c r="C2777" s="33">
        <v>2450</v>
      </c>
      <c r="D2777" s="33" t="s">
        <v>808</v>
      </c>
      <c r="E2777" s="33">
        <v>4</v>
      </c>
      <c r="F2777" s="33">
        <v>1</v>
      </c>
    </row>
    <row r="2778" spans="1:6" x14ac:dyDescent="0.2">
      <c r="A2778" s="33">
        <v>13</v>
      </c>
      <c r="B2778" s="33" t="s">
        <v>23</v>
      </c>
      <c r="C2778" s="33">
        <v>2466</v>
      </c>
      <c r="D2778" s="33" t="s">
        <v>4426</v>
      </c>
      <c r="E2778" s="33"/>
      <c r="F2778" s="33">
        <v>0.2</v>
      </c>
    </row>
    <row r="2779" spans="1:6" x14ac:dyDescent="0.2">
      <c r="A2779" s="33">
        <v>13</v>
      </c>
      <c r="B2779" s="33" t="s">
        <v>23</v>
      </c>
      <c r="C2779" s="33">
        <v>2669</v>
      </c>
      <c r="D2779" s="33" t="s">
        <v>618</v>
      </c>
      <c r="E2779" s="33">
        <v>4</v>
      </c>
      <c r="F2779" s="33">
        <v>0.2</v>
      </c>
    </row>
    <row r="2780" spans="1:6" x14ac:dyDescent="0.2">
      <c r="A2780" s="33">
        <v>13</v>
      </c>
      <c r="B2780" s="33" t="s">
        <v>471</v>
      </c>
      <c r="C2780" s="33">
        <v>22895</v>
      </c>
      <c r="D2780" s="33" t="s">
        <v>1901</v>
      </c>
      <c r="E2780" s="33">
        <v>4</v>
      </c>
      <c r="F2780" s="33">
        <v>0.2</v>
      </c>
    </row>
    <row r="2781" spans="1:6" x14ac:dyDescent="0.2">
      <c r="A2781" s="33">
        <v>13</v>
      </c>
      <c r="B2781" s="33" t="s">
        <v>471</v>
      </c>
      <c r="C2781" s="33">
        <v>22912</v>
      </c>
      <c r="D2781" s="33" t="s">
        <v>1912</v>
      </c>
      <c r="E2781" s="33">
        <v>2</v>
      </c>
      <c r="F2781" s="33">
        <v>1</v>
      </c>
    </row>
    <row r="2782" spans="1:6" x14ac:dyDescent="0.2">
      <c r="A2782" s="33">
        <v>13</v>
      </c>
      <c r="B2782" s="33" t="s">
        <v>894</v>
      </c>
      <c r="C2782" s="33">
        <v>180</v>
      </c>
      <c r="D2782" s="33" t="s">
        <v>4670</v>
      </c>
      <c r="E2782" s="33"/>
      <c r="F2782" s="33">
        <v>0.2</v>
      </c>
    </row>
    <row r="2783" spans="1:6" x14ac:dyDescent="0.2">
      <c r="A2783" s="33">
        <v>13</v>
      </c>
      <c r="B2783" s="33" t="s">
        <v>894</v>
      </c>
      <c r="C2783" s="33">
        <v>418</v>
      </c>
      <c r="D2783" s="33" t="s">
        <v>1962</v>
      </c>
      <c r="E2783" s="33">
        <v>4</v>
      </c>
      <c r="F2783" s="33">
        <v>0.2</v>
      </c>
    </row>
    <row r="2784" spans="1:6" x14ac:dyDescent="0.2">
      <c r="A2784" s="33">
        <v>13</v>
      </c>
      <c r="B2784" s="33" t="s">
        <v>894</v>
      </c>
      <c r="C2784" s="33">
        <v>419</v>
      </c>
      <c r="D2784" s="33" t="s">
        <v>1964</v>
      </c>
      <c r="E2784" s="33"/>
      <c r="F2784" s="33">
        <v>0.2</v>
      </c>
    </row>
    <row r="2785" spans="1:6" x14ac:dyDescent="0.2">
      <c r="A2785" s="33">
        <v>13</v>
      </c>
      <c r="B2785" s="33" t="s">
        <v>894</v>
      </c>
      <c r="C2785" s="33">
        <v>817</v>
      </c>
      <c r="D2785" s="33" t="s">
        <v>4671</v>
      </c>
      <c r="E2785" s="33"/>
      <c r="F2785" s="33">
        <v>0.2</v>
      </c>
    </row>
    <row r="2786" spans="1:6" x14ac:dyDescent="0.2">
      <c r="A2786" s="33">
        <v>13</v>
      </c>
      <c r="B2786" s="33" t="s">
        <v>894</v>
      </c>
      <c r="C2786" s="33">
        <v>863</v>
      </c>
      <c r="D2786" s="33" t="s">
        <v>3954</v>
      </c>
      <c r="E2786" s="33"/>
      <c r="F2786" s="33">
        <v>0.2</v>
      </c>
    </row>
    <row r="2787" spans="1:6" x14ac:dyDescent="0.2">
      <c r="A2787" s="33">
        <v>13</v>
      </c>
      <c r="B2787" s="33" t="s">
        <v>894</v>
      </c>
      <c r="C2787" s="33">
        <v>894</v>
      </c>
      <c r="D2787" s="33" t="s">
        <v>4672</v>
      </c>
      <c r="E2787" s="33"/>
      <c r="F2787" s="33">
        <v>0.2</v>
      </c>
    </row>
    <row r="2788" spans="1:6" x14ac:dyDescent="0.2">
      <c r="A2788" s="33">
        <v>13</v>
      </c>
      <c r="B2788" s="33" t="s">
        <v>894</v>
      </c>
      <c r="C2788" s="33">
        <v>1917</v>
      </c>
      <c r="D2788" s="33" t="s">
        <v>4673</v>
      </c>
      <c r="E2788" s="33"/>
      <c r="F2788" s="33">
        <v>0.2</v>
      </c>
    </row>
    <row r="2789" spans="1:6" x14ac:dyDescent="0.2">
      <c r="A2789" s="33">
        <v>13</v>
      </c>
      <c r="B2789" s="33" t="s">
        <v>894</v>
      </c>
      <c r="C2789" s="33">
        <v>1786</v>
      </c>
      <c r="D2789" s="33" t="s">
        <v>2913</v>
      </c>
      <c r="E2789" s="33"/>
      <c r="F2789" s="33">
        <v>0.2</v>
      </c>
    </row>
    <row r="2790" spans="1:6" x14ac:dyDescent="0.2">
      <c r="A2790" s="33">
        <v>13</v>
      </c>
      <c r="B2790" s="33" t="s">
        <v>894</v>
      </c>
      <c r="C2790" s="33">
        <v>7599</v>
      </c>
      <c r="D2790" s="33" t="s">
        <v>4674</v>
      </c>
      <c r="E2790" s="33"/>
      <c r="F2790" s="33">
        <v>0.2</v>
      </c>
    </row>
    <row r="2791" spans="1:6" x14ac:dyDescent="0.2">
      <c r="A2791" s="33">
        <v>13</v>
      </c>
      <c r="B2791" s="33" t="s">
        <v>894</v>
      </c>
      <c r="C2791" s="33">
        <v>2080</v>
      </c>
      <c r="D2791" s="33" t="s">
        <v>3983</v>
      </c>
      <c r="E2791" s="33"/>
      <c r="F2791" s="33">
        <v>0.2</v>
      </c>
    </row>
    <row r="2792" spans="1:6" x14ac:dyDescent="0.2">
      <c r="A2792" s="33">
        <v>13</v>
      </c>
      <c r="B2792" s="33" t="s">
        <v>894</v>
      </c>
      <c r="C2792" s="33">
        <v>2122</v>
      </c>
      <c r="D2792" s="33" t="s">
        <v>1983</v>
      </c>
      <c r="E2792" s="33"/>
      <c r="F2792" s="33">
        <v>0.2</v>
      </c>
    </row>
    <row r="2793" spans="1:6" x14ac:dyDescent="0.2">
      <c r="A2793" s="33">
        <v>13</v>
      </c>
      <c r="B2793" s="33" t="s">
        <v>894</v>
      </c>
      <c r="C2793" s="33">
        <v>7617</v>
      </c>
      <c r="D2793" s="33" t="s">
        <v>4675</v>
      </c>
      <c r="E2793" s="33"/>
      <c r="F2793" s="33">
        <v>0.2</v>
      </c>
    </row>
    <row r="2794" spans="1:6" x14ac:dyDescent="0.2">
      <c r="A2794" s="33">
        <v>13</v>
      </c>
      <c r="B2794" s="33" t="s">
        <v>894</v>
      </c>
      <c r="C2794" s="33">
        <v>2171</v>
      </c>
      <c r="D2794" s="33" t="s">
        <v>3986</v>
      </c>
      <c r="E2794" s="33"/>
      <c r="F2794" s="33">
        <v>0.2</v>
      </c>
    </row>
    <row r="2795" spans="1:6" x14ac:dyDescent="0.2">
      <c r="A2795" s="33">
        <v>13</v>
      </c>
      <c r="B2795" s="33" t="s">
        <v>894</v>
      </c>
      <c r="C2795" s="33">
        <v>2187</v>
      </c>
      <c r="D2795" s="33" t="s">
        <v>1985</v>
      </c>
      <c r="E2795" s="33">
        <v>4</v>
      </c>
      <c r="F2795" s="33">
        <v>0.2</v>
      </c>
    </row>
    <row r="2796" spans="1:6" x14ac:dyDescent="0.2">
      <c r="A2796" s="33">
        <v>13</v>
      </c>
      <c r="B2796" s="33" t="s">
        <v>894</v>
      </c>
      <c r="C2796" s="33">
        <v>2303</v>
      </c>
      <c r="D2796" s="33" t="s">
        <v>3990</v>
      </c>
      <c r="E2796" s="33"/>
      <c r="F2796" s="33">
        <v>0.2</v>
      </c>
    </row>
    <row r="2797" spans="1:6" x14ac:dyDescent="0.2">
      <c r="A2797" s="33">
        <v>13</v>
      </c>
      <c r="B2797" s="33" t="s">
        <v>894</v>
      </c>
      <c r="C2797" s="33">
        <v>2346</v>
      </c>
      <c r="D2797" s="33" t="s">
        <v>1989</v>
      </c>
      <c r="E2797" s="33"/>
      <c r="F2797" s="33">
        <v>0.2</v>
      </c>
    </row>
    <row r="2798" spans="1:6" x14ac:dyDescent="0.2">
      <c r="A2798" s="33">
        <v>13</v>
      </c>
      <c r="B2798" s="33" t="s">
        <v>894</v>
      </c>
      <c r="C2798" s="33">
        <v>2471</v>
      </c>
      <c r="D2798" s="33" t="s">
        <v>4676</v>
      </c>
      <c r="E2798" s="33">
        <v>4</v>
      </c>
      <c r="F2798" s="33">
        <v>0.2</v>
      </c>
    </row>
    <row r="2799" spans="1:6" x14ac:dyDescent="0.2">
      <c r="A2799" s="33">
        <v>13</v>
      </c>
      <c r="B2799" s="33" t="s">
        <v>894</v>
      </c>
      <c r="C2799" s="33">
        <v>2602</v>
      </c>
      <c r="D2799" s="33" t="s">
        <v>4677</v>
      </c>
      <c r="E2799" s="33"/>
      <c r="F2799" s="33">
        <v>0.2</v>
      </c>
    </row>
    <row r="2800" spans="1:6" x14ac:dyDescent="0.2">
      <c r="A2800" s="33">
        <v>13</v>
      </c>
      <c r="B2800" s="33" t="s">
        <v>894</v>
      </c>
      <c r="C2800" s="33">
        <v>2628</v>
      </c>
      <c r="D2800" s="33" t="s">
        <v>4678</v>
      </c>
      <c r="E2800" s="33"/>
      <c r="F2800" s="33">
        <v>0.2</v>
      </c>
    </row>
    <row r="2801" spans="1:6" x14ac:dyDescent="0.2">
      <c r="A2801" s="33">
        <v>13</v>
      </c>
      <c r="B2801" s="33" t="s">
        <v>894</v>
      </c>
      <c r="C2801" s="33">
        <v>23998</v>
      </c>
      <c r="D2801" s="33" t="s">
        <v>4679</v>
      </c>
      <c r="E2801" s="33"/>
      <c r="F2801" s="33">
        <v>0.2</v>
      </c>
    </row>
    <row r="2802" spans="1:6" x14ac:dyDescent="0.2">
      <c r="A2802" s="33">
        <v>13</v>
      </c>
      <c r="B2802" s="33" t="s">
        <v>894</v>
      </c>
      <c r="C2802" s="33">
        <v>2710</v>
      </c>
      <c r="D2802" s="33" t="s">
        <v>4680</v>
      </c>
      <c r="E2802" s="33"/>
      <c r="F2802" s="33">
        <v>0.2</v>
      </c>
    </row>
    <row r="2803" spans="1:6" x14ac:dyDescent="0.2">
      <c r="A2803" s="33">
        <v>13</v>
      </c>
      <c r="B2803" s="33" t="s">
        <v>894</v>
      </c>
      <c r="C2803" s="33">
        <v>2712</v>
      </c>
      <c r="D2803" s="33" t="s">
        <v>4681</v>
      </c>
      <c r="E2803" s="33"/>
      <c r="F2803" s="33">
        <v>0.2</v>
      </c>
    </row>
    <row r="2804" spans="1:6" x14ac:dyDescent="0.2">
      <c r="A2804" s="33">
        <v>13</v>
      </c>
      <c r="B2804" s="33" t="s">
        <v>894</v>
      </c>
      <c r="C2804" s="33">
        <v>2713</v>
      </c>
      <c r="D2804" s="33" t="s">
        <v>4682</v>
      </c>
      <c r="E2804" s="33">
        <v>4</v>
      </c>
      <c r="F2804" s="33">
        <v>0.2</v>
      </c>
    </row>
    <row r="2805" spans="1:6" x14ac:dyDescent="0.2">
      <c r="A2805" s="33">
        <v>13</v>
      </c>
      <c r="B2805" s="33" t="s">
        <v>894</v>
      </c>
      <c r="C2805" s="33">
        <v>2790</v>
      </c>
      <c r="D2805" s="33" t="s">
        <v>4683</v>
      </c>
      <c r="E2805" s="33"/>
      <c r="F2805" s="33">
        <v>0.2</v>
      </c>
    </row>
    <row r="2806" spans="1:6" x14ac:dyDescent="0.2">
      <c r="A2806" s="33">
        <v>13</v>
      </c>
      <c r="B2806" s="33" t="s">
        <v>894</v>
      </c>
      <c r="C2806" s="33">
        <v>2845</v>
      </c>
      <c r="D2806" s="33" t="s">
        <v>1998</v>
      </c>
      <c r="E2806" s="33"/>
      <c r="F2806" s="33">
        <v>0.2</v>
      </c>
    </row>
    <row r="2807" spans="1:6" x14ac:dyDescent="0.2">
      <c r="A2807" s="33">
        <v>13</v>
      </c>
      <c r="B2807" s="33" t="s">
        <v>894</v>
      </c>
      <c r="C2807" s="33">
        <v>3051</v>
      </c>
      <c r="D2807" s="33" t="s">
        <v>2001</v>
      </c>
      <c r="E2807" s="33">
        <v>3</v>
      </c>
      <c r="F2807" s="33">
        <v>0.2</v>
      </c>
    </row>
    <row r="2808" spans="1:6" x14ac:dyDescent="0.2">
      <c r="A2808" s="33">
        <v>13</v>
      </c>
      <c r="B2808" s="33" t="s">
        <v>894</v>
      </c>
      <c r="C2808" s="33">
        <v>3296</v>
      </c>
      <c r="D2808" s="33" t="s">
        <v>4684</v>
      </c>
      <c r="E2808" s="33"/>
      <c r="F2808" s="33">
        <v>0.2</v>
      </c>
    </row>
    <row r="2809" spans="1:6" x14ac:dyDescent="0.2">
      <c r="A2809" s="33">
        <v>13</v>
      </c>
      <c r="B2809" s="33" t="s">
        <v>894</v>
      </c>
      <c r="C2809" s="33">
        <v>3489</v>
      </c>
      <c r="D2809" s="33" t="s">
        <v>4022</v>
      </c>
      <c r="E2809" s="33"/>
      <c r="F2809" s="33">
        <v>0.2</v>
      </c>
    </row>
    <row r="2810" spans="1:6" x14ac:dyDescent="0.2">
      <c r="A2810" s="33">
        <v>13</v>
      </c>
      <c r="B2810" s="33" t="s">
        <v>894</v>
      </c>
      <c r="C2810" s="33">
        <v>3589</v>
      </c>
      <c r="D2810" s="33" t="s">
        <v>2005</v>
      </c>
      <c r="E2810" s="33"/>
      <c r="F2810" s="33">
        <v>0.2</v>
      </c>
    </row>
    <row r="2811" spans="1:6" x14ac:dyDescent="0.2">
      <c r="A2811" s="33">
        <v>13</v>
      </c>
      <c r="B2811" s="33" t="s">
        <v>894</v>
      </c>
      <c r="C2811" s="33">
        <v>3632</v>
      </c>
      <c r="D2811" s="33" t="s">
        <v>4685</v>
      </c>
      <c r="E2811" s="33"/>
      <c r="F2811" s="33">
        <v>0.2</v>
      </c>
    </row>
    <row r="2812" spans="1:6" x14ac:dyDescent="0.2">
      <c r="A2812" s="33">
        <v>13</v>
      </c>
      <c r="B2812" s="33" t="s">
        <v>894</v>
      </c>
      <c r="C2812" s="33">
        <v>3774</v>
      </c>
      <c r="D2812" s="33" t="s">
        <v>4686</v>
      </c>
      <c r="E2812" s="33"/>
      <c r="F2812" s="33">
        <v>0.2</v>
      </c>
    </row>
    <row r="2813" spans="1:6" x14ac:dyDescent="0.2">
      <c r="A2813" s="33">
        <v>13</v>
      </c>
      <c r="B2813" s="33" t="s">
        <v>894</v>
      </c>
      <c r="C2813" s="33">
        <v>3781</v>
      </c>
      <c r="D2813" s="33" t="s">
        <v>2007</v>
      </c>
      <c r="E2813" s="33">
        <v>3</v>
      </c>
      <c r="F2813" s="33">
        <v>0.2</v>
      </c>
    </row>
    <row r="2814" spans="1:6" x14ac:dyDescent="0.2">
      <c r="A2814" s="33">
        <v>13</v>
      </c>
      <c r="B2814" s="33" t="s">
        <v>894</v>
      </c>
      <c r="C2814" s="33">
        <v>3782</v>
      </c>
      <c r="D2814" s="33" t="s">
        <v>2008</v>
      </c>
      <c r="E2814" s="33"/>
      <c r="F2814" s="33">
        <v>0.2</v>
      </c>
    </row>
    <row r="2815" spans="1:6" x14ac:dyDescent="0.2">
      <c r="A2815" s="33">
        <v>13</v>
      </c>
      <c r="B2815" s="33" t="s">
        <v>894</v>
      </c>
      <c r="C2815" s="33">
        <v>3785</v>
      </c>
      <c r="D2815" s="33" t="s">
        <v>4610</v>
      </c>
      <c r="E2815" s="33"/>
      <c r="F2815" s="33">
        <v>0.2</v>
      </c>
    </row>
    <row r="2816" spans="1:6" x14ac:dyDescent="0.2">
      <c r="A2816" s="33">
        <v>13</v>
      </c>
      <c r="B2816" s="33" t="s">
        <v>894</v>
      </c>
      <c r="C2816" s="33">
        <v>3788</v>
      </c>
      <c r="D2816" s="33" t="s">
        <v>4687</v>
      </c>
      <c r="E2816" s="33">
        <v>4</v>
      </c>
      <c r="F2816" s="33">
        <v>0.2</v>
      </c>
    </row>
    <row r="2817" spans="1:6" x14ac:dyDescent="0.2">
      <c r="A2817" s="33">
        <v>13</v>
      </c>
      <c r="B2817" s="33" t="s">
        <v>894</v>
      </c>
      <c r="C2817" s="33">
        <v>3789</v>
      </c>
      <c r="D2817" s="33" t="s">
        <v>4033</v>
      </c>
      <c r="E2817" s="33"/>
      <c r="F2817" s="33">
        <v>0.2</v>
      </c>
    </row>
    <row r="2818" spans="1:6" x14ac:dyDescent="0.2">
      <c r="A2818" s="33">
        <v>13</v>
      </c>
      <c r="B2818" s="33" t="s">
        <v>894</v>
      </c>
      <c r="C2818" s="33">
        <v>4021</v>
      </c>
      <c r="D2818" s="33" t="s">
        <v>4688</v>
      </c>
      <c r="E2818" s="33"/>
      <c r="F2818" s="33">
        <v>0.2</v>
      </c>
    </row>
    <row r="2819" spans="1:6" x14ac:dyDescent="0.2">
      <c r="A2819" s="33">
        <v>13</v>
      </c>
      <c r="B2819" s="33" t="s">
        <v>894</v>
      </c>
      <c r="C2819" s="33">
        <v>4022</v>
      </c>
      <c r="D2819" s="33" t="s">
        <v>4689</v>
      </c>
      <c r="E2819" s="33"/>
      <c r="F2819" s="33">
        <v>0.2</v>
      </c>
    </row>
    <row r="2820" spans="1:6" x14ac:dyDescent="0.2">
      <c r="A2820" s="33">
        <v>13</v>
      </c>
      <c r="B2820" s="33" t="s">
        <v>894</v>
      </c>
      <c r="C2820" s="33">
        <v>4037</v>
      </c>
      <c r="D2820" s="33" t="s">
        <v>2011</v>
      </c>
      <c r="E2820" s="33"/>
      <c r="F2820" s="33">
        <v>0.2</v>
      </c>
    </row>
    <row r="2821" spans="1:6" x14ac:dyDescent="0.2">
      <c r="A2821" s="33">
        <v>13</v>
      </c>
      <c r="B2821" s="33" t="s">
        <v>894</v>
      </c>
      <c r="C2821" s="33">
        <v>4063</v>
      </c>
      <c r="D2821" s="33" t="s">
        <v>2013</v>
      </c>
      <c r="E2821" s="33"/>
      <c r="F2821" s="33">
        <v>0.2</v>
      </c>
    </row>
    <row r="2822" spans="1:6" x14ac:dyDescent="0.2">
      <c r="A2822" s="33">
        <v>13</v>
      </c>
      <c r="B2822" s="33" t="s">
        <v>894</v>
      </c>
      <c r="C2822" s="33">
        <v>4154</v>
      </c>
      <c r="D2822" s="33" t="s">
        <v>2016</v>
      </c>
      <c r="E2822" s="33"/>
      <c r="F2822" s="33">
        <v>0.2</v>
      </c>
    </row>
    <row r="2823" spans="1:6" x14ac:dyDescent="0.2">
      <c r="A2823" s="33">
        <v>13</v>
      </c>
      <c r="B2823" s="33" t="s">
        <v>894</v>
      </c>
      <c r="C2823" s="33">
        <v>25519</v>
      </c>
      <c r="D2823" s="33" t="s">
        <v>4690</v>
      </c>
      <c r="E2823" s="33"/>
      <c r="F2823" s="33">
        <v>0.2</v>
      </c>
    </row>
    <row r="2824" spans="1:6" x14ac:dyDescent="0.2">
      <c r="A2824" s="33">
        <v>13</v>
      </c>
      <c r="B2824" s="33" t="s">
        <v>894</v>
      </c>
      <c r="C2824" s="33">
        <v>4639</v>
      </c>
      <c r="D2824" s="33" t="s">
        <v>4691</v>
      </c>
      <c r="E2824" s="33"/>
      <c r="F2824" s="33">
        <v>0.2</v>
      </c>
    </row>
    <row r="2825" spans="1:6" x14ac:dyDescent="0.2">
      <c r="A2825" s="33">
        <v>13</v>
      </c>
      <c r="B2825" s="33" t="s">
        <v>894</v>
      </c>
      <c r="C2825" s="33">
        <v>11197</v>
      </c>
      <c r="D2825" s="33" t="s">
        <v>4692</v>
      </c>
      <c r="E2825" s="33"/>
      <c r="F2825" s="33">
        <v>0.2</v>
      </c>
    </row>
    <row r="2826" spans="1:6" x14ac:dyDescent="0.2">
      <c r="A2826" s="33">
        <v>13</v>
      </c>
      <c r="B2826" s="33" t="s">
        <v>894</v>
      </c>
      <c r="C2826" s="33">
        <v>11211</v>
      </c>
      <c r="D2826" s="33" t="s">
        <v>4693</v>
      </c>
      <c r="E2826" s="33"/>
      <c r="F2826" s="33">
        <v>0.2</v>
      </c>
    </row>
    <row r="2827" spans="1:6" x14ac:dyDescent="0.2">
      <c r="A2827" s="33">
        <v>13</v>
      </c>
      <c r="B2827" s="33" t="s">
        <v>894</v>
      </c>
      <c r="C2827" s="33">
        <v>15590</v>
      </c>
      <c r="D2827" s="33" t="s">
        <v>4694</v>
      </c>
      <c r="E2827" s="33"/>
      <c r="F2827" s="33">
        <v>0.2</v>
      </c>
    </row>
    <row r="2828" spans="1:6" x14ac:dyDescent="0.2">
      <c r="A2828" s="33">
        <v>13</v>
      </c>
      <c r="B2828" s="33" t="s">
        <v>894</v>
      </c>
      <c r="C2828" s="33">
        <v>5180</v>
      </c>
      <c r="D2828" s="33" t="s">
        <v>4615</v>
      </c>
      <c r="E2828" s="33"/>
      <c r="F2828" s="33">
        <v>0.2</v>
      </c>
    </row>
    <row r="2829" spans="1:6" x14ac:dyDescent="0.2">
      <c r="A2829" s="33">
        <v>13</v>
      </c>
      <c r="B2829" s="33" t="s">
        <v>894</v>
      </c>
      <c r="C2829" s="33">
        <v>5269</v>
      </c>
      <c r="D2829" s="33" t="s">
        <v>4695</v>
      </c>
      <c r="E2829" s="33"/>
      <c r="F2829" s="33">
        <v>0.2</v>
      </c>
    </row>
    <row r="2830" spans="1:6" x14ac:dyDescent="0.2">
      <c r="A2830" s="33">
        <v>13</v>
      </c>
      <c r="B2830" s="33" t="s">
        <v>894</v>
      </c>
      <c r="C2830" s="33">
        <v>5501</v>
      </c>
      <c r="D2830" s="33" t="s">
        <v>2919</v>
      </c>
      <c r="E2830" s="33">
        <v>4</v>
      </c>
      <c r="F2830" s="33">
        <v>0.2</v>
      </c>
    </row>
    <row r="2831" spans="1:6" x14ac:dyDescent="0.2">
      <c r="A2831" s="33">
        <v>13</v>
      </c>
      <c r="B2831" s="33" t="s">
        <v>894</v>
      </c>
      <c r="C2831" s="33">
        <v>5502</v>
      </c>
      <c r="D2831" s="33" t="s">
        <v>2031</v>
      </c>
      <c r="E2831" s="33"/>
      <c r="F2831" s="33">
        <v>0.2</v>
      </c>
    </row>
    <row r="2832" spans="1:6" x14ac:dyDescent="0.2">
      <c r="A2832" s="33">
        <v>13</v>
      </c>
      <c r="B2832" s="33" t="s">
        <v>894</v>
      </c>
      <c r="C2832" s="33">
        <v>5510</v>
      </c>
      <c r="D2832" s="33" t="s">
        <v>4080</v>
      </c>
      <c r="E2832" s="33"/>
      <c r="F2832" s="33">
        <v>0.2</v>
      </c>
    </row>
    <row r="2833" spans="1:6" x14ac:dyDescent="0.2">
      <c r="A2833" s="33">
        <v>13</v>
      </c>
      <c r="B2833" s="33" t="s">
        <v>894</v>
      </c>
      <c r="C2833" s="33">
        <v>5512</v>
      </c>
      <c r="D2833" s="33" t="s">
        <v>4081</v>
      </c>
      <c r="E2833" s="33"/>
      <c r="F2833" s="33">
        <v>0.2</v>
      </c>
    </row>
    <row r="2834" spans="1:6" x14ac:dyDescent="0.2">
      <c r="A2834" s="33">
        <v>13</v>
      </c>
      <c r="B2834" s="33" t="s">
        <v>894</v>
      </c>
      <c r="C2834" s="33">
        <v>5513</v>
      </c>
      <c r="D2834" s="33" t="s">
        <v>4696</v>
      </c>
      <c r="E2834" s="33"/>
      <c r="F2834" s="33">
        <v>0.2</v>
      </c>
    </row>
    <row r="2835" spans="1:6" x14ac:dyDescent="0.2">
      <c r="A2835" s="33">
        <v>13</v>
      </c>
      <c r="B2835" s="33" t="s">
        <v>894</v>
      </c>
      <c r="C2835" s="33">
        <v>5515</v>
      </c>
      <c r="D2835" s="33" t="s">
        <v>4697</v>
      </c>
      <c r="E2835" s="33">
        <v>4</v>
      </c>
      <c r="F2835" s="33">
        <v>0.2</v>
      </c>
    </row>
    <row r="2836" spans="1:6" x14ac:dyDescent="0.2">
      <c r="A2836" s="33">
        <v>13</v>
      </c>
      <c r="B2836" s="33" t="s">
        <v>894</v>
      </c>
      <c r="C2836" s="33">
        <v>5516</v>
      </c>
      <c r="D2836" s="33" t="s">
        <v>4082</v>
      </c>
      <c r="E2836" s="33"/>
      <c r="F2836" s="33">
        <v>0.2</v>
      </c>
    </row>
    <row r="2837" spans="1:6" x14ac:dyDescent="0.2">
      <c r="A2837" s="33">
        <v>13</v>
      </c>
      <c r="B2837" s="33" t="s">
        <v>894</v>
      </c>
      <c r="C2837" s="33">
        <v>5589</v>
      </c>
      <c r="D2837" s="33" t="s">
        <v>4698</v>
      </c>
      <c r="E2837" s="33"/>
      <c r="F2837" s="33">
        <v>0.2</v>
      </c>
    </row>
    <row r="2838" spans="1:6" x14ac:dyDescent="0.2">
      <c r="A2838" s="33">
        <v>13</v>
      </c>
      <c r="B2838" s="33" t="s">
        <v>894</v>
      </c>
      <c r="C2838" s="33">
        <v>5590</v>
      </c>
      <c r="D2838" s="33" t="s">
        <v>4699</v>
      </c>
      <c r="E2838" s="33"/>
      <c r="F2838" s="33">
        <v>0.2</v>
      </c>
    </row>
    <row r="2839" spans="1:6" x14ac:dyDescent="0.2">
      <c r="A2839" s="33">
        <v>13</v>
      </c>
      <c r="B2839" s="33" t="s">
        <v>894</v>
      </c>
      <c r="C2839" s="33">
        <v>5591</v>
      </c>
      <c r="D2839" s="33" t="s">
        <v>4700</v>
      </c>
      <c r="E2839" s="33"/>
      <c r="F2839" s="33">
        <v>0.2</v>
      </c>
    </row>
    <row r="2840" spans="1:6" x14ac:dyDescent="0.2">
      <c r="A2840" s="33">
        <v>13</v>
      </c>
      <c r="B2840" s="33" t="s">
        <v>894</v>
      </c>
      <c r="C2840" s="33">
        <v>5605</v>
      </c>
      <c r="D2840" s="33" t="s">
        <v>4701</v>
      </c>
      <c r="E2840" s="33"/>
      <c r="F2840" s="33">
        <v>0.2</v>
      </c>
    </row>
    <row r="2841" spans="1:6" x14ac:dyDescent="0.2">
      <c r="A2841" s="33">
        <v>13</v>
      </c>
      <c r="B2841" s="33" t="s">
        <v>894</v>
      </c>
      <c r="C2841" s="33">
        <v>15598</v>
      </c>
      <c r="D2841" s="33" t="s">
        <v>4702</v>
      </c>
      <c r="E2841" s="33"/>
      <c r="F2841" s="33">
        <v>0.2</v>
      </c>
    </row>
    <row r="2842" spans="1:6" x14ac:dyDescent="0.2">
      <c r="A2842" s="33">
        <v>13</v>
      </c>
      <c r="B2842" s="33" t="s">
        <v>894</v>
      </c>
      <c r="C2842" s="33">
        <v>7917</v>
      </c>
      <c r="D2842" s="33" t="s">
        <v>4703</v>
      </c>
      <c r="E2842" s="33"/>
      <c r="F2842" s="33">
        <v>0.2</v>
      </c>
    </row>
    <row r="2843" spans="1:6" x14ac:dyDescent="0.2">
      <c r="A2843" s="33">
        <v>13</v>
      </c>
      <c r="B2843" s="33" t="s">
        <v>894</v>
      </c>
      <c r="C2843" s="33">
        <v>7918</v>
      </c>
      <c r="D2843" s="33" t="s">
        <v>4704</v>
      </c>
      <c r="E2843" s="33"/>
      <c r="F2843" s="33">
        <v>0.2</v>
      </c>
    </row>
    <row r="2844" spans="1:6" x14ac:dyDescent="0.2">
      <c r="A2844" s="33">
        <v>13</v>
      </c>
      <c r="B2844" s="33" t="s">
        <v>894</v>
      </c>
      <c r="C2844" s="33">
        <v>7919</v>
      </c>
      <c r="D2844" s="33" t="s">
        <v>4705</v>
      </c>
      <c r="E2844" s="33"/>
      <c r="F2844" s="33">
        <v>0.2</v>
      </c>
    </row>
    <row r="2845" spans="1:6" x14ac:dyDescent="0.2">
      <c r="A2845" s="33">
        <v>13</v>
      </c>
      <c r="B2845" s="33" t="s">
        <v>894</v>
      </c>
      <c r="C2845" s="33">
        <v>5655</v>
      </c>
      <c r="D2845" s="33" t="s">
        <v>4706</v>
      </c>
      <c r="E2845" s="33"/>
      <c r="F2845" s="33">
        <v>0.2</v>
      </c>
    </row>
    <row r="2846" spans="1:6" x14ac:dyDescent="0.2">
      <c r="A2846" s="33">
        <v>13</v>
      </c>
      <c r="B2846" s="33" t="s">
        <v>894</v>
      </c>
      <c r="C2846" s="33">
        <v>5691</v>
      </c>
      <c r="D2846" s="33" t="s">
        <v>4707</v>
      </c>
      <c r="E2846" s="33"/>
      <c r="F2846" s="33">
        <v>0.2</v>
      </c>
    </row>
    <row r="2847" spans="1:6" x14ac:dyDescent="0.2">
      <c r="A2847" s="33">
        <v>13</v>
      </c>
      <c r="B2847" s="33" t="s">
        <v>894</v>
      </c>
      <c r="C2847" s="33">
        <v>5779</v>
      </c>
      <c r="D2847" s="33" t="s">
        <v>4093</v>
      </c>
      <c r="E2847" s="33"/>
      <c r="F2847" s="33">
        <v>0.2</v>
      </c>
    </row>
    <row r="2848" spans="1:6" x14ac:dyDescent="0.2">
      <c r="A2848" s="33">
        <v>13</v>
      </c>
      <c r="B2848" s="33" t="s">
        <v>894</v>
      </c>
      <c r="C2848" s="33">
        <v>13159</v>
      </c>
      <c r="D2848" s="33" t="s">
        <v>4708</v>
      </c>
      <c r="E2848" s="33"/>
      <c r="F2848" s="33">
        <v>0.2</v>
      </c>
    </row>
    <row r="2849" spans="1:6" x14ac:dyDescent="0.2">
      <c r="A2849" s="33">
        <v>13</v>
      </c>
      <c r="B2849" s="33" t="s">
        <v>894</v>
      </c>
      <c r="C2849" s="33">
        <v>6038</v>
      </c>
      <c r="D2849" s="33" t="s">
        <v>4709</v>
      </c>
      <c r="E2849" s="33"/>
      <c r="F2849" s="33">
        <v>0.2</v>
      </c>
    </row>
    <row r="2850" spans="1:6" x14ac:dyDescent="0.2">
      <c r="A2850" s="33">
        <v>13</v>
      </c>
      <c r="B2850" s="33" t="s">
        <v>894</v>
      </c>
      <c r="C2850" s="33">
        <v>6052</v>
      </c>
      <c r="D2850" s="33" t="s">
        <v>4710</v>
      </c>
      <c r="E2850" s="33"/>
      <c r="F2850" s="33">
        <v>0.2</v>
      </c>
    </row>
    <row r="2851" spans="1:6" x14ac:dyDescent="0.2">
      <c r="A2851" s="33">
        <v>13</v>
      </c>
      <c r="B2851" s="33" t="s">
        <v>894</v>
      </c>
      <c r="C2851" s="33">
        <v>6207</v>
      </c>
      <c r="D2851" s="33" t="s">
        <v>2920</v>
      </c>
      <c r="E2851" s="33">
        <v>3</v>
      </c>
      <c r="F2851" s="33">
        <v>0.2</v>
      </c>
    </row>
    <row r="2852" spans="1:6" x14ac:dyDescent="0.2">
      <c r="A2852" s="33">
        <v>13</v>
      </c>
      <c r="B2852" s="33" t="s">
        <v>894</v>
      </c>
      <c r="C2852" s="33">
        <v>6293</v>
      </c>
      <c r="D2852" s="33" t="s">
        <v>4711</v>
      </c>
      <c r="E2852" s="33"/>
      <c r="F2852" s="33">
        <v>0.2</v>
      </c>
    </row>
    <row r="2853" spans="1:6" x14ac:dyDescent="0.2">
      <c r="A2853" s="33">
        <v>13</v>
      </c>
      <c r="B2853" s="33" t="s">
        <v>894</v>
      </c>
      <c r="C2853" s="33">
        <v>6466</v>
      </c>
      <c r="D2853" s="33" t="s">
        <v>4712</v>
      </c>
      <c r="E2853" s="33"/>
      <c r="F2853" s="33">
        <v>0.2</v>
      </c>
    </row>
    <row r="2854" spans="1:6" x14ac:dyDescent="0.2">
      <c r="A2854" s="33">
        <v>13</v>
      </c>
      <c r="B2854" s="33" t="s">
        <v>894</v>
      </c>
      <c r="C2854" s="33">
        <v>6638</v>
      </c>
      <c r="D2854" s="33" t="s">
        <v>2040</v>
      </c>
      <c r="E2854" s="33">
        <v>3</v>
      </c>
      <c r="F2854" s="33">
        <v>0.2</v>
      </c>
    </row>
    <row r="2855" spans="1:6" x14ac:dyDescent="0.2">
      <c r="A2855" s="33">
        <v>13</v>
      </c>
      <c r="B2855" s="33" t="s">
        <v>894</v>
      </c>
      <c r="C2855" s="33">
        <v>6779</v>
      </c>
      <c r="D2855" s="33" t="s">
        <v>4713</v>
      </c>
      <c r="E2855" s="33">
        <v>4</v>
      </c>
      <c r="F2855" s="33">
        <v>0.2</v>
      </c>
    </row>
    <row r="2856" spans="1:6" x14ac:dyDescent="0.2">
      <c r="A2856" s="33">
        <v>13</v>
      </c>
      <c r="B2856" s="33" t="s">
        <v>894</v>
      </c>
      <c r="C2856" s="33">
        <v>8044</v>
      </c>
      <c r="D2856" s="33" t="s">
        <v>4618</v>
      </c>
      <c r="E2856" s="33"/>
      <c r="F2856" s="33">
        <v>0.2</v>
      </c>
    </row>
    <row r="2857" spans="1:6" x14ac:dyDescent="0.2">
      <c r="A2857" s="33">
        <v>13</v>
      </c>
      <c r="B2857" s="33" t="s">
        <v>894</v>
      </c>
      <c r="C2857" s="33">
        <v>6870</v>
      </c>
      <c r="D2857" s="33" t="s">
        <v>4714</v>
      </c>
      <c r="E2857" s="33"/>
      <c r="F2857" s="33">
        <v>0.2</v>
      </c>
    </row>
    <row r="2858" spans="1:6" x14ac:dyDescent="0.2">
      <c r="A2858" s="33">
        <v>13</v>
      </c>
      <c r="B2858" s="33" t="s">
        <v>894</v>
      </c>
      <c r="C2858" s="33">
        <v>6965</v>
      </c>
      <c r="D2858" s="33" t="s">
        <v>2043</v>
      </c>
      <c r="E2858" s="33"/>
      <c r="F2858" s="33">
        <v>0.2</v>
      </c>
    </row>
    <row r="2859" spans="1:6" x14ac:dyDescent="0.2">
      <c r="A2859" s="33">
        <v>13</v>
      </c>
      <c r="B2859" s="33" t="s">
        <v>894</v>
      </c>
      <c r="C2859" s="33">
        <v>7049</v>
      </c>
      <c r="D2859" s="33" t="s">
        <v>4121</v>
      </c>
      <c r="E2859" s="33"/>
      <c r="F2859" s="33">
        <v>0.2</v>
      </c>
    </row>
    <row r="2860" spans="1:6" x14ac:dyDescent="0.2">
      <c r="A2860" s="33">
        <v>13</v>
      </c>
      <c r="B2860" s="33" t="s">
        <v>894</v>
      </c>
      <c r="C2860" s="33">
        <v>11246</v>
      </c>
      <c r="D2860" s="33" t="s">
        <v>4715</v>
      </c>
      <c r="E2860" s="33"/>
      <c r="F2860" s="33">
        <v>0.2</v>
      </c>
    </row>
    <row r="2861" spans="1:6" x14ac:dyDescent="0.2">
      <c r="A2861" s="33">
        <v>13</v>
      </c>
      <c r="B2861" s="33" t="s">
        <v>894</v>
      </c>
      <c r="C2861" s="33">
        <v>8088</v>
      </c>
      <c r="D2861" s="33" t="s">
        <v>4716</v>
      </c>
      <c r="E2861" s="33"/>
      <c r="F2861" s="33">
        <v>0.2</v>
      </c>
    </row>
    <row r="2862" spans="1:6" x14ac:dyDescent="0.2">
      <c r="A2862" s="33">
        <v>13</v>
      </c>
      <c r="B2862" s="33" t="s">
        <v>894</v>
      </c>
      <c r="C2862" s="33">
        <v>7241</v>
      </c>
      <c r="D2862" s="33" t="s">
        <v>4717</v>
      </c>
      <c r="E2862" s="33"/>
      <c r="F2862" s="33">
        <v>0.2</v>
      </c>
    </row>
    <row r="2863" spans="1:6" x14ac:dyDescent="0.2">
      <c r="A2863" s="33">
        <v>13</v>
      </c>
      <c r="B2863" s="33" t="s">
        <v>894</v>
      </c>
      <c r="C2863" s="33">
        <v>8094</v>
      </c>
      <c r="D2863" s="33" t="s">
        <v>2053</v>
      </c>
      <c r="E2863" s="33"/>
      <c r="F2863" s="33">
        <v>0.2</v>
      </c>
    </row>
    <row r="2864" spans="1:6" x14ac:dyDescent="0.2">
      <c r="A2864" s="33">
        <v>13</v>
      </c>
      <c r="B2864" s="33" t="s">
        <v>436</v>
      </c>
      <c r="C2864" s="33">
        <v>31051</v>
      </c>
      <c r="D2864" s="33" t="s">
        <v>677</v>
      </c>
      <c r="E2864" s="33"/>
      <c r="F2864" s="33">
        <v>0.2</v>
      </c>
    </row>
    <row r="2865" spans="1:6" x14ac:dyDescent="0.2">
      <c r="A2865" s="33">
        <v>13</v>
      </c>
      <c r="B2865" s="33" t="s">
        <v>436</v>
      </c>
      <c r="C2865" s="33">
        <v>31096</v>
      </c>
      <c r="D2865" s="33" t="s">
        <v>690</v>
      </c>
      <c r="E2865" s="33">
        <v>2</v>
      </c>
      <c r="F2865" s="33">
        <v>1</v>
      </c>
    </row>
    <row r="2866" spans="1:6" x14ac:dyDescent="0.2">
      <c r="A2866" s="33">
        <v>13</v>
      </c>
      <c r="B2866" s="33" t="s">
        <v>436</v>
      </c>
      <c r="C2866" s="33">
        <v>31093</v>
      </c>
      <c r="D2866" s="33" t="s">
        <v>708</v>
      </c>
      <c r="E2866" s="33">
        <v>4</v>
      </c>
      <c r="F2866" s="33">
        <v>0.2</v>
      </c>
    </row>
    <row r="2867" spans="1:6" x14ac:dyDescent="0.2">
      <c r="A2867" s="33">
        <v>13</v>
      </c>
      <c r="B2867" s="33" t="s">
        <v>436</v>
      </c>
      <c r="C2867" s="33">
        <v>29387</v>
      </c>
      <c r="D2867" s="33" t="s">
        <v>2093</v>
      </c>
      <c r="E2867" s="33">
        <v>3</v>
      </c>
      <c r="F2867" s="33">
        <v>0.2</v>
      </c>
    </row>
    <row r="2868" spans="1:6" x14ac:dyDescent="0.2">
      <c r="A2868" s="33">
        <v>13</v>
      </c>
      <c r="B2868" s="33" t="s">
        <v>465</v>
      </c>
      <c r="C2868" s="33">
        <v>45</v>
      </c>
      <c r="D2868" s="33" t="s">
        <v>2099</v>
      </c>
      <c r="E2868" s="33">
        <v>4</v>
      </c>
      <c r="F2868" s="33">
        <v>0.2</v>
      </c>
    </row>
    <row r="2869" spans="1:6" x14ac:dyDescent="0.2">
      <c r="A2869" s="33">
        <v>13</v>
      </c>
      <c r="B2869" s="33" t="s">
        <v>465</v>
      </c>
      <c r="C2869" s="33">
        <v>63</v>
      </c>
      <c r="D2869" s="33" t="s">
        <v>4718</v>
      </c>
      <c r="E2869" s="33">
        <v>2</v>
      </c>
      <c r="F2869" s="33">
        <v>0.2</v>
      </c>
    </row>
    <row r="2870" spans="1:6" x14ac:dyDescent="0.2">
      <c r="A2870" s="33">
        <v>13</v>
      </c>
      <c r="B2870" s="33" t="s">
        <v>465</v>
      </c>
      <c r="C2870" s="33">
        <v>134</v>
      </c>
      <c r="D2870" s="33" t="s">
        <v>4153</v>
      </c>
      <c r="E2870" s="33">
        <v>3</v>
      </c>
      <c r="F2870" s="33">
        <v>0.2</v>
      </c>
    </row>
    <row r="2871" spans="1:6" x14ac:dyDescent="0.2">
      <c r="A2871" s="33">
        <v>13</v>
      </c>
      <c r="B2871" s="33" t="s">
        <v>465</v>
      </c>
      <c r="C2871" s="33">
        <v>147</v>
      </c>
      <c r="D2871" s="33" t="s">
        <v>4156</v>
      </c>
      <c r="E2871" s="33">
        <v>2</v>
      </c>
      <c r="F2871" s="33">
        <v>0.2</v>
      </c>
    </row>
    <row r="2872" spans="1:6" x14ac:dyDescent="0.2">
      <c r="A2872" s="33">
        <v>13</v>
      </c>
      <c r="B2872" s="33" t="s">
        <v>465</v>
      </c>
      <c r="C2872" s="33">
        <v>163</v>
      </c>
      <c r="D2872" s="33" t="s">
        <v>4719</v>
      </c>
      <c r="E2872" s="33">
        <v>3</v>
      </c>
      <c r="F2872" s="33">
        <v>0.2</v>
      </c>
    </row>
    <row r="2873" spans="1:6" x14ac:dyDescent="0.2">
      <c r="A2873" s="33">
        <v>13</v>
      </c>
      <c r="B2873" s="33" t="s">
        <v>465</v>
      </c>
      <c r="C2873" s="33">
        <v>496</v>
      </c>
      <c r="D2873" s="33" t="s">
        <v>4720</v>
      </c>
      <c r="E2873" s="33">
        <v>3</v>
      </c>
      <c r="F2873" s="33">
        <v>0.2</v>
      </c>
    </row>
    <row r="2874" spans="1:6" x14ac:dyDescent="0.2">
      <c r="A2874" s="33">
        <v>13</v>
      </c>
      <c r="B2874" s="33" t="s">
        <v>465</v>
      </c>
      <c r="C2874" s="33">
        <v>3061</v>
      </c>
      <c r="D2874" s="33" t="s">
        <v>2103</v>
      </c>
      <c r="E2874" s="33">
        <v>3</v>
      </c>
      <c r="F2874" s="33">
        <v>0.2</v>
      </c>
    </row>
    <row r="2875" spans="1:6" x14ac:dyDescent="0.2">
      <c r="A2875" s="33">
        <v>13</v>
      </c>
      <c r="B2875" s="33" t="s">
        <v>465</v>
      </c>
      <c r="C2875" s="33">
        <v>254</v>
      </c>
      <c r="D2875" s="33" t="s">
        <v>4162</v>
      </c>
      <c r="E2875" s="33">
        <v>3</v>
      </c>
      <c r="F2875" s="33">
        <v>0.2</v>
      </c>
    </row>
    <row r="2876" spans="1:6" x14ac:dyDescent="0.2">
      <c r="A2876" s="33">
        <v>13</v>
      </c>
      <c r="B2876" s="33" t="s">
        <v>465</v>
      </c>
      <c r="C2876" s="33">
        <v>3045</v>
      </c>
      <c r="D2876" s="33" t="s">
        <v>4721</v>
      </c>
      <c r="E2876" s="33">
        <v>2</v>
      </c>
      <c r="F2876" s="33">
        <v>0.2</v>
      </c>
    </row>
    <row r="2877" spans="1:6" x14ac:dyDescent="0.2">
      <c r="A2877" s="33">
        <v>13</v>
      </c>
      <c r="B2877" s="33" t="s">
        <v>465</v>
      </c>
      <c r="C2877" s="33">
        <v>271</v>
      </c>
      <c r="D2877" s="33" t="s">
        <v>2104</v>
      </c>
      <c r="E2877" s="33">
        <v>4</v>
      </c>
      <c r="F2877" s="33">
        <v>0.2</v>
      </c>
    </row>
    <row r="2878" spans="1:6" x14ac:dyDescent="0.2">
      <c r="A2878" s="33">
        <v>13</v>
      </c>
      <c r="B2878" s="33" t="s">
        <v>465</v>
      </c>
      <c r="C2878" s="33">
        <v>3095</v>
      </c>
      <c r="D2878" s="33" t="s">
        <v>4163</v>
      </c>
      <c r="E2878" s="33">
        <v>2</v>
      </c>
      <c r="F2878" s="33">
        <v>0.2</v>
      </c>
    </row>
    <row r="2879" spans="1:6" x14ac:dyDescent="0.2">
      <c r="A2879" s="33">
        <v>13</v>
      </c>
      <c r="B2879" s="33" t="s">
        <v>465</v>
      </c>
      <c r="C2879" s="33">
        <v>3113</v>
      </c>
      <c r="D2879" s="33" t="s">
        <v>4164</v>
      </c>
      <c r="E2879" s="33">
        <v>2</v>
      </c>
      <c r="F2879" s="33">
        <v>0.2</v>
      </c>
    </row>
    <row r="2880" spans="1:6" x14ac:dyDescent="0.2">
      <c r="A2880" s="33">
        <v>13</v>
      </c>
      <c r="B2880" s="33" t="s">
        <v>465</v>
      </c>
      <c r="C2880" s="33">
        <v>2831</v>
      </c>
      <c r="D2880" s="33" t="s">
        <v>4722</v>
      </c>
      <c r="E2880" s="33">
        <v>3</v>
      </c>
      <c r="F2880" s="33">
        <v>0.2</v>
      </c>
    </row>
    <row r="2881" spans="1:6" x14ac:dyDescent="0.2">
      <c r="A2881" s="33">
        <v>13</v>
      </c>
      <c r="B2881" s="33" t="s">
        <v>465</v>
      </c>
      <c r="C2881" s="33">
        <v>3188</v>
      </c>
      <c r="D2881" s="33" t="s">
        <v>4723</v>
      </c>
      <c r="E2881" s="33"/>
      <c r="F2881" s="33">
        <v>0.2</v>
      </c>
    </row>
    <row r="2882" spans="1:6" x14ac:dyDescent="0.2">
      <c r="A2882" s="33">
        <v>13</v>
      </c>
      <c r="B2882" s="33" t="s">
        <v>465</v>
      </c>
      <c r="C2882" s="33">
        <v>444</v>
      </c>
      <c r="D2882" s="33" t="s">
        <v>4724</v>
      </c>
      <c r="E2882" s="33"/>
      <c r="F2882" s="33">
        <v>0.2</v>
      </c>
    </row>
    <row r="2883" spans="1:6" x14ac:dyDescent="0.2">
      <c r="A2883" s="33">
        <v>13</v>
      </c>
      <c r="B2883" s="33" t="s">
        <v>465</v>
      </c>
      <c r="C2883" s="33">
        <v>448</v>
      </c>
      <c r="D2883" s="33" t="s">
        <v>2114</v>
      </c>
      <c r="E2883" s="33">
        <v>2</v>
      </c>
      <c r="F2883" s="33">
        <v>0.2</v>
      </c>
    </row>
    <row r="2884" spans="1:6" x14ac:dyDescent="0.2">
      <c r="A2884" s="33">
        <v>13</v>
      </c>
      <c r="B2884" s="33" t="s">
        <v>465</v>
      </c>
      <c r="C2884" s="33">
        <v>449</v>
      </c>
      <c r="D2884" s="33" t="s">
        <v>4725</v>
      </c>
      <c r="E2884" s="33">
        <v>3</v>
      </c>
      <c r="F2884" s="33">
        <v>0.2</v>
      </c>
    </row>
    <row r="2885" spans="1:6" x14ac:dyDescent="0.2">
      <c r="A2885" s="33">
        <v>13</v>
      </c>
      <c r="B2885" s="33" t="s">
        <v>465</v>
      </c>
      <c r="C2885" s="33">
        <v>3189</v>
      </c>
      <c r="D2885" s="33" t="s">
        <v>4726</v>
      </c>
      <c r="E2885" s="33"/>
      <c r="F2885" s="33">
        <v>0.2</v>
      </c>
    </row>
    <row r="2886" spans="1:6" x14ac:dyDescent="0.2">
      <c r="A2886" s="33">
        <v>13</v>
      </c>
      <c r="B2886" s="33" t="s">
        <v>465</v>
      </c>
      <c r="C2886" s="33">
        <v>1697</v>
      </c>
      <c r="D2886" s="33" t="s">
        <v>4727</v>
      </c>
      <c r="E2886" s="33">
        <v>3</v>
      </c>
      <c r="F2886" s="33">
        <v>0.2</v>
      </c>
    </row>
    <row r="2887" spans="1:6" x14ac:dyDescent="0.2">
      <c r="A2887" s="33">
        <v>13</v>
      </c>
      <c r="B2887" s="33" t="s">
        <v>465</v>
      </c>
      <c r="C2887" s="33">
        <v>618</v>
      </c>
      <c r="D2887" s="33" t="s">
        <v>4728</v>
      </c>
      <c r="E2887" s="33">
        <v>2</v>
      </c>
      <c r="F2887" s="33">
        <v>0.2</v>
      </c>
    </row>
    <row r="2888" spans="1:6" x14ac:dyDescent="0.2">
      <c r="A2888" s="33">
        <v>13</v>
      </c>
      <c r="B2888" s="33" t="s">
        <v>465</v>
      </c>
      <c r="C2888" s="33">
        <v>3353</v>
      </c>
      <c r="D2888" s="33" t="s">
        <v>4729</v>
      </c>
      <c r="E2888" s="33"/>
      <c r="F2888" s="33">
        <v>0.2</v>
      </c>
    </row>
    <row r="2889" spans="1:6" x14ac:dyDescent="0.2">
      <c r="A2889" s="33">
        <v>13</v>
      </c>
      <c r="B2889" s="33" t="s">
        <v>465</v>
      </c>
      <c r="C2889" s="33">
        <v>628</v>
      </c>
      <c r="D2889" s="33" t="s">
        <v>4730</v>
      </c>
      <c r="E2889" s="33"/>
      <c r="F2889" s="33">
        <v>0.2</v>
      </c>
    </row>
    <row r="2890" spans="1:6" x14ac:dyDescent="0.2">
      <c r="A2890" s="33">
        <v>13</v>
      </c>
      <c r="B2890" s="33" t="s">
        <v>465</v>
      </c>
      <c r="C2890" s="33">
        <v>837</v>
      </c>
      <c r="D2890" s="33" t="s">
        <v>2122</v>
      </c>
      <c r="E2890" s="33"/>
      <c r="F2890" s="33">
        <v>0.2</v>
      </c>
    </row>
    <row r="2891" spans="1:6" x14ac:dyDescent="0.2">
      <c r="A2891" s="33">
        <v>13</v>
      </c>
      <c r="B2891" s="33" t="s">
        <v>465</v>
      </c>
      <c r="C2891" s="33">
        <v>855</v>
      </c>
      <c r="D2891" s="33" t="s">
        <v>2124</v>
      </c>
      <c r="E2891" s="33"/>
      <c r="F2891" s="33">
        <v>0.2</v>
      </c>
    </row>
    <row r="2892" spans="1:6" x14ac:dyDescent="0.2">
      <c r="A2892" s="33">
        <v>13</v>
      </c>
      <c r="B2892" s="33" t="s">
        <v>465</v>
      </c>
      <c r="C2892" s="33">
        <v>857</v>
      </c>
      <c r="D2892" s="33" t="s">
        <v>860</v>
      </c>
      <c r="E2892" s="33">
        <v>3</v>
      </c>
      <c r="F2892" s="33">
        <v>0.2</v>
      </c>
    </row>
    <row r="2893" spans="1:6" x14ac:dyDescent="0.2">
      <c r="A2893" s="33">
        <v>13</v>
      </c>
      <c r="B2893" s="33" t="s">
        <v>465</v>
      </c>
      <c r="C2893" s="33">
        <v>3567</v>
      </c>
      <c r="D2893" s="33" t="s">
        <v>4623</v>
      </c>
      <c r="E2893" s="33">
        <v>2</v>
      </c>
      <c r="F2893" s="33">
        <v>0.2</v>
      </c>
    </row>
    <row r="2894" spans="1:6" x14ac:dyDescent="0.2">
      <c r="A2894" s="33">
        <v>13</v>
      </c>
      <c r="B2894" s="33" t="s">
        <v>465</v>
      </c>
      <c r="C2894" s="33">
        <v>982</v>
      </c>
      <c r="D2894" s="33" t="s">
        <v>4731</v>
      </c>
      <c r="E2894" s="33"/>
      <c r="F2894" s="33">
        <v>0.2</v>
      </c>
    </row>
    <row r="2895" spans="1:6" x14ac:dyDescent="0.2">
      <c r="A2895" s="33">
        <v>13</v>
      </c>
      <c r="B2895" s="33" t="s">
        <v>465</v>
      </c>
      <c r="C2895" s="33">
        <v>3670</v>
      </c>
      <c r="D2895" s="33" t="s">
        <v>4732</v>
      </c>
      <c r="E2895" s="33"/>
      <c r="F2895" s="33">
        <v>0.2</v>
      </c>
    </row>
    <row r="2896" spans="1:6" x14ac:dyDescent="0.2">
      <c r="A2896" s="33">
        <v>13</v>
      </c>
      <c r="B2896" s="33" t="s">
        <v>465</v>
      </c>
      <c r="C2896" s="33">
        <v>3774</v>
      </c>
      <c r="D2896" s="33" t="s">
        <v>2139</v>
      </c>
      <c r="E2896" s="33"/>
      <c r="F2896" s="33">
        <v>0.2</v>
      </c>
    </row>
    <row r="2897" spans="1:6" x14ac:dyDescent="0.2">
      <c r="A2897" s="33">
        <v>13</v>
      </c>
      <c r="B2897" s="33" t="s">
        <v>465</v>
      </c>
      <c r="C2897" s="33">
        <v>3769</v>
      </c>
      <c r="D2897" s="33" t="s">
        <v>4733</v>
      </c>
      <c r="E2897" s="33"/>
      <c r="F2897" s="33">
        <v>0.2</v>
      </c>
    </row>
    <row r="2898" spans="1:6" x14ac:dyDescent="0.2">
      <c r="A2898" s="33">
        <v>13</v>
      </c>
      <c r="B2898" s="33" t="s">
        <v>465</v>
      </c>
      <c r="C2898" s="33">
        <v>1115</v>
      </c>
      <c r="D2898" s="33" t="s">
        <v>4734</v>
      </c>
      <c r="E2898" s="33"/>
      <c r="F2898" s="33">
        <v>0.2</v>
      </c>
    </row>
    <row r="2899" spans="1:6" x14ac:dyDescent="0.2">
      <c r="A2899" s="33">
        <v>13</v>
      </c>
      <c r="B2899" s="33" t="s">
        <v>465</v>
      </c>
      <c r="C2899" s="33">
        <v>3765</v>
      </c>
      <c r="D2899" s="33" t="s">
        <v>4175</v>
      </c>
      <c r="E2899" s="33"/>
      <c r="F2899" s="33">
        <v>0.2</v>
      </c>
    </row>
    <row r="2900" spans="1:6" x14ac:dyDescent="0.2">
      <c r="A2900" s="33">
        <v>13</v>
      </c>
      <c r="B2900" s="33" t="s">
        <v>465</v>
      </c>
      <c r="C2900" s="33">
        <v>1235</v>
      </c>
      <c r="D2900" s="33" t="s">
        <v>4735</v>
      </c>
      <c r="E2900" s="33"/>
      <c r="F2900" s="33">
        <v>0.2</v>
      </c>
    </row>
    <row r="2901" spans="1:6" x14ac:dyDescent="0.2">
      <c r="A2901" s="33">
        <v>13</v>
      </c>
      <c r="B2901" s="33" t="s">
        <v>465</v>
      </c>
      <c r="C2901" s="33">
        <v>1236</v>
      </c>
      <c r="D2901" s="33" t="s">
        <v>2141</v>
      </c>
      <c r="E2901" s="33">
        <v>4</v>
      </c>
      <c r="F2901" s="33">
        <v>0.2</v>
      </c>
    </row>
    <row r="2902" spans="1:6" x14ac:dyDescent="0.2">
      <c r="A2902" s="33">
        <v>13</v>
      </c>
      <c r="B2902" s="33" t="s">
        <v>465</v>
      </c>
      <c r="C2902" s="33">
        <v>3942</v>
      </c>
      <c r="D2902" s="33" t="s">
        <v>4736</v>
      </c>
      <c r="E2902" s="33"/>
      <c r="F2902" s="33">
        <v>0.2</v>
      </c>
    </row>
    <row r="2903" spans="1:6" x14ac:dyDescent="0.2">
      <c r="A2903" s="33">
        <v>13</v>
      </c>
      <c r="B2903" s="33" t="s">
        <v>465</v>
      </c>
      <c r="C2903" s="33">
        <v>3952</v>
      </c>
      <c r="D2903" s="33" t="s">
        <v>4181</v>
      </c>
      <c r="E2903" s="33">
        <v>3</v>
      </c>
      <c r="F2903" s="33">
        <v>0.2</v>
      </c>
    </row>
    <row r="2904" spans="1:6" x14ac:dyDescent="0.2">
      <c r="A2904" s="33">
        <v>13</v>
      </c>
      <c r="B2904" s="33" t="s">
        <v>465</v>
      </c>
      <c r="C2904" s="33">
        <v>4032</v>
      </c>
      <c r="D2904" s="33" t="s">
        <v>4737</v>
      </c>
      <c r="E2904" s="33">
        <v>4</v>
      </c>
      <c r="F2904" s="33">
        <v>0.2</v>
      </c>
    </row>
    <row r="2905" spans="1:6" x14ac:dyDescent="0.2">
      <c r="A2905" s="33">
        <v>13</v>
      </c>
      <c r="B2905" s="33" t="s">
        <v>465</v>
      </c>
      <c r="C2905" s="33">
        <v>1287</v>
      </c>
      <c r="D2905" s="33" t="s">
        <v>4738</v>
      </c>
      <c r="E2905" s="33"/>
      <c r="F2905" s="33">
        <v>0.2</v>
      </c>
    </row>
    <row r="2906" spans="1:6" x14ac:dyDescent="0.2">
      <c r="A2906" s="33">
        <v>13</v>
      </c>
      <c r="B2906" s="33" t="s">
        <v>465</v>
      </c>
      <c r="C2906" s="33">
        <v>4031</v>
      </c>
      <c r="D2906" s="33" t="s">
        <v>4183</v>
      </c>
      <c r="E2906" s="33">
        <v>4</v>
      </c>
      <c r="F2906" s="33">
        <v>0.2</v>
      </c>
    </row>
    <row r="2907" spans="1:6" x14ac:dyDescent="0.2">
      <c r="A2907" s="33">
        <v>13</v>
      </c>
      <c r="B2907" s="33" t="s">
        <v>465</v>
      </c>
      <c r="C2907" s="33">
        <v>6008</v>
      </c>
      <c r="D2907" s="33" t="s">
        <v>4184</v>
      </c>
      <c r="E2907" s="33"/>
      <c r="F2907" s="33">
        <v>0.2</v>
      </c>
    </row>
    <row r="2908" spans="1:6" x14ac:dyDescent="0.2">
      <c r="A2908" s="33">
        <v>13</v>
      </c>
      <c r="B2908" s="33" t="s">
        <v>465</v>
      </c>
      <c r="C2908" s="33">
        <v>1373</v>
      </c>
      <c r="D2908" s="33" t="s">
        <v>4188</v>
      </c>
      <c r="E2908" s="33">
        <v>4</v>
      </c>
      <c r="F2908" s="33">
        <v>0.2</v>
      </c>
    </row>
    <row r="2909" spans="1:6" x14ac:dyDescent="0.2">
      <c r="A2909" s="33">
        <v>13</v>
      </c>
      <c r="B2909" s="33" t="s">
        <v>465</v>
      </c>
      <c r="C2909" s="33">
        <v>1374</v>
      </c>
      <c r="D2909" s="33" t="s">
        <v>4739</v>
      </c>
      <c r="E2909" s="33">
        <v>4</v>
      </c>
      <c r="F2909" s="33">
        <v>0.2</v>
      </c>
    </row>
    <row r="2910" spans="1:6" x14ac:dyDescent="0.2">
      <c r="A2910" s="33">
        <v>13</v>
      </c>
      <c r="B2910" s="33" t="s">
        <v>465</v>
      </c>
      <c r="C2910" s="33">
        <v>4191</v>
      </c>
      <c r="D2910" s="33" t="s">
        <v>4740</v>
      </c>
      <c r="E2910" s="33"/>
      <c r="F2910" s="33">
        <v>0.2</v>
      </c>
    </row>
    <row r="2911" spans="1:6" x14ac:dyDescent="0.2">
      <c r="A2911" s="33">
        <v>13</v>
      </c>
      <c r="B2911" s="33" t="s">
        <v>465</v>
      </c>
      <c r="C2911" s="33">
        <v>900</v>
      </c>
      <c r="D2911" s="33" t="s">
        <v>4191</v>
      </c>
      <c r="E2911" s="33">
        <v>2</v>
      </c>
      <c r="F2911" s="33">
        <v>0.2</v>
      </c>
    </row>
    <row r="2912" spans="1:6" x14ac:dyDescent="0.2">
      <c r="A2912" s="33">
        <v>13</v>
      </c>
      <c r="B2912" s="33" t="s">
        <v>31</v>
      </c>
      <c r="C2912" s="33">
        <v>29300</v>
      </c>
      <c r="D2912" s="33" t="s">
        <v>676</v>
      </c>
      <c r="E2912" s="33"/>
      <c r="F2912" s="33">
        <v>0.2</v>
      </c>
    </row>
    <row r="2913" spans="1:6" x14ac:dyDescent="0.2">
      <c r="A2913" s="33">
        <v>13</v>
      </c>
      <c r="B2913" s="33" t="s">
        <v>31</v>
      </c>
      <c r="C2913" s="33">
        <v>59200</v>
      </c>
      <c r="D2913" s="33" t="s">
        <v>680</v>
      </c>
      <c r="E2913" s="33"/>
      <c r="F2913" s="33">
        <v>0.2</v>
      </c>
    </row>
    <row r="2914" spans="1:6" x14ac:dyDescent="0.2">
      <c r="A2914" s="33">
        <v>13</v>
      </c>
      <c r="B2914" s="33" t="s">
        <v>31</v>
      </c>
      <c r="C2914" s="33">
        <v>115600</v>
      </c>
      <c r="D2914" s="33" t="s">
        <v>4741</v>
      </c>
      <c r="E2914" s="33">
        <v>3</v>
      </c>
      <c r="F2914" s="33">
        <v>0.2</v>
      </c>
    </row>
    <row r="2915" spans="1:6" x14ac:dyDescent="0.2">
      <c r="A2915" s="33">
        <v>13</v>
      </c>
      <c r="B2915" s="33" t="s">
        <v>31</v>
      </c>
      <c r="C2915" s="33">
        <v>122000</v>
      </c>
      <c r="D2915" s="33" t="s">
        <v>4742</v>
      </c>
      <c r="E2915" s="33"/>
      <c r="F2915" s="33">
        <v>0.2</v>
      </c>
    </row>
    <row r="2916" spans="1:6" x14ac:dyDescent="0.2">
      <c r="A2916" s="33">
        <v>13</v>
      </c>
      <c r="B2916" s="33" t="s">
        <v>31</v>
      </c>
      <c r="C2916" s="33">
        <v>181800</v>
      </c>
      <c r="D2916" s="33" t="s">
        <v>4743</v>
      </c>
      <c r="E2916" s="33">
        <v>4</v>
      </c>
      <c r="F2916" s="33">
        <v>0.2</v>
      </c>
    </row>
    <row r="2917" spans="1:6" x14ac:dyDescent="0.2">
      <c r="A2917" s="33">
        <v>13</v>
      </c>
      <c r="B2917" s="33" t="s">
        <v>31</v>
      </c>
      <c r="C2917" s="33">
        <v>206500</v>
      </c>
      <c r="D2917" s="33" t="s">
        <v>3210</v>
      </c>
      <c r="E2917" s="33"/>
      <c r="F2917" s="33">
        <v>0.2</v>
      </c>
    </row>
    <row r="2918" spans="1:6" x14ac:dyDescent="0.2">
      <c r="A2918" s="33">
        <v>13</v>
      </c>
      <c r="B2918" s="33" t="s">
        <v>31</v>
      </c>
      <c r="C2918" s="33">
        <v>244000</v>
      </c>
      <c r="D2918" s="33" t="s">
        <v>4744</v>
      </c>
      <c r="E2918" s="33"/>
      <c r="F2918" s="33">
        <v>0.2</v>
      </c>
    </row>
    <row r="2919" spans="1:6" x14ac:dyDescent="0.2">
      <c r="A2919" s="33">
        <v>13</v>
      </c>
      <c r="B2919" s="33" t="s">
        <v>31</v>
      </c>
      <c r="C2919" s="33">
        <v>259200</v>
      </c>
      <c r="D2919" s="33" t="s">
        <v>4745</v>
      </c>
      <c r="E2919" s="33">
        <v>4</v>
      </c>
      <c r="F2919" s="33">
        <v>0.2</v>
      </c>
    </row>
    <row r="2920" spans="1:6" x14ac:dyDescent="0.2">
      <c r="A2920" s="33">
        <v>13</v>
      </c>
      <c r="B2920" s="33" t="s">
        <v>31</v>
      </c>
      <c r="C2920" s="33">
        <v>329500</v>
      </c>
      <c r="D2920" s="33" t="s">
        <v>705</v>
      </c>
      <c r="E2920" s="33"/>
      <c r="F2920" s="33">
        <v>0.2</v>
      </c>
    </row>
    <row r="2921" spans="1:6" x14ac:dyDescent="0.2">
      <c r="A2921" s="33">
        <v>13</v>
      </c>
      <c r="B2921" s="33" t="s">
        <v>31</v>
      </c>
      <c r="C2921" s="33">
        <v>329900</v>
      </c>
      <c r="D2921" s="33" t="s">
        <v>4746</v>
      </c>
      <c r="E2921" s="33"/>
      <c r="F2921" s="33">
        <v>0.2</v>
      </c>
    </row>
    <row r="2922" spans="1:6" x14ac:dyDescent="0.2">
      <c r="A2922" s="33">
        <v>13</v>
      </c>
      <c r="B2922" s="33" t="s">
        <v>31</v>
      </c>
      <c r="C2922" s="33">
        <v>347400</v>
      </c>
      <c r="D2922" s="33" t="s">
        <v>4747</v>
      </c>
      <c r="E2922" s="33">
        <v>3</v>
      </c>
      <c r="F2922" s="33">
        <v>0.2</v>
      </c>
    </row>
    <row r="2923" spans="1:6" x14ac:dyDescent="0.2">
      <c r="A2923" s="33">
        <v>13</v>
      </c>
      <c r="B2923" s="33" t="s">
        <v>31</v>
      </c>
      <c r="C2923" s="33">
        <v>347500</v>
      </c>
      <c r="D2923" s="33" t="s">
        <v>4748</v>
      </c>
      <c r="E2923" s="33"/>
      <c r="F2923" s="33">
        <v>0.2</v>
      </c>
    </row>
    <row r="2924" spans="1:6" x14ac:dyDescent="0.2">
      <c r="A2924" s="33">
        <v>13</v>
      </c>
      <c r="B2924" s="33" t="s">
        <v>31</v>
      </c>
      <c r="C2924" s="33">
        <v>347650</v>
      </c>
      <c r="D2924" s="33" t="s">
        <v>4749</v>
      </c>
      <c r="E2924" s="33"/>
      <c r="F2924" s="33">
        <v>0.2</v>
      </c>
    </row>
    <row r="2925" spans="1:6" x14ac:dyDescent="0.2">
      <c r="A2925" s="33">
        <v>13</v>
      </c>
      <c r="B2925" s="33" t="s">
        <v>31</v>
      </c>
      <c r="C2925" s="33">
        <v>347900</v>
      </c>
      <c r="D2925" s="33" t="s">
        <v>4750</v>
      </c>
      <c r="E2925" s="33">
        <v>2</v>
      </c>
      <c r="F2925" s="33">
        <v>0.2</v>
      </c>
    </row>
    <row r="2926" spans="1:6" x14ac:dyDescent="0.2">
      <c r="A2926" s="33">
        <v>13</v>
      </c>
      <c r="B2926" s="33" t="s">
        <v>31</v>
      </c>
      <c r="C2926" s="33">
        <v>348350</v>
      </c>
      <c r="D2926" s="33" t="s">
        <v>4751</v>
      </c>
      <c r="E2926" s="33"/>
      <c r="F2926" s="33">
        <v>0.2</v>
      </c>
    </row>
    <row r="2927" spans="1:6" x14ac:dyDescent="0.2">
      <c r="A2927" s="33">
        <v>13</v>
      </c>
      <c r="B2927" s="33" t="s">
        <v>31</v>
      </c>
      <c r="C2927" s="33">
        <v>348500</v>
      </c>
      <c r="D2927" s="33" t="s">
        <v>4752</v>
      </c>
      <c r="E2927" s="33">
        <v>4</v>
      </c>
      <c r="F2927" s="33">
        <v>0.2</v>
      </c>
    </row>
    <row r="2928" spans="1:6" x14ac:dyDescent="0.2">
      <c r="A2928" s="33">
        <v>13</v>
      </c>
      <c r="B2928" s="33" t="s">
        <v>31</v>
      </c>
      <c r="C2928" s="33">
        <v>348600</v>
      </c>
      <c r="D2928" s="33" t="s">
        <v>4753</v>
      </c>
      <c r="E2928" s="33">
        <v>3</v>
      </c>
      <c r="F2928" s="33">
        <v>0.2</v>
      </c>
    </row>
    <row r="2929" spans="1:6" x14ac:dyDescent="0.2">
      <c r="A2929" s="33">
        <v>13</v>
      </c>
      <c r="B2929" s="33" t="s">
        <v>31</v>
      </c>
      <c r="C2929" s="33">
        <v>348700</v>
      </c>
      <c r="D2929" s="33" t="s">
        <v>4754</v>
      </c>
      <c r="E2929" s="33"/>
      <c r="F2929" s="33">
        <v>0.2</v>
      </c>
    </row>
    <row r="2930" spans="1:6" x14ac:dyDescent="0.2">
      <c r="A2930" s="33">
        <v>13</v>
      </c>
      <c r="B2930" s="33" t="s">
        <v>31</v>
      </c>
      <c r="C2930" s="33">
        <v>348800</v>
      </c>
      <c r="D2930" s="33" t="s">
        <v>4755</v>
      </c>
      <c r="E2930" s="33">
        <v>3</v>
      </c>
      <c r="F2930" s="33">
        <v>0.2</v>
      </c>
    </row>
    <row r="2931" spans="1:6" x14ac:dyDescent="0.2">
      <c r="A2931" s="33">
        <v>13</v>
      </c>
      <c r="B2931" s="33" t="s">
        <v>31</v>
      </c>
      <c r="C2931" s="33">
        <v>349000</v>
      </c>
      <c r="D2931" s="33" t="s">
        <v>4756</v>
      </c>
      <c r="E2931" s="33"/>
      <c r="F2931" s="33">
        <v>0.2</v>
      </c>
    </row>
    <row r="2932" spans="1:6" x14ac:dyDescent="0.2">
      <c r="A2932" s="33">
        <v>13</v>
      </c>
      <c r="B2932" s="33" t="s">
        <v>31</v>
      </c>
      <c r="C2932" s="33">
        <v>349200</v>
      </c>
      <c r="D2932" s="33" t="s">
        <v>4757</v>
      </c>
      <c r="E2932" s="33">
        <v>4</v>
      </c>
      <c r="F2932" s="33">
        <v>0.2</v>
      </c>
    </row>
    <row r="2933" spans="1:6" x14ac:dyDescent="0.2">
      <c r="A2933" s="33">
        <v>13</v>
      </c>
      <c r="B2933" s="33" t="s">
        <v>31</v>
      </c>
      <c r="C2933" s="33">
        <v>349900</v>
      </c>
      <c r="D2933" s="33" t="s">
        <v>707</v>
      </c>
      <c r="E2933" s="33"/>
      <c r="F2933" s="33">
        <v>0.2</v>
      </c>
    </row>
    <row r="2934" spans="1:6" x14ac:dyDescent="0.2">
      <c r="A2934" s="33">
        <v>13</v>
      </c>
      <c r="B2934" s="33" t="s">
        <v>31</v>
      </c>
      <c r="C2934" s="33">
        <v>350100</v>
      </c>
      <c r="D2934" s="33" t="s">
        <v>4758</v>
      </c>
      <c r="E2934" s="33">
        <v>4</v>
      </c>
      <c r="F2934" s="33">
        <v>0.2</v>
      </c>
    </row>
    <row r="2935" spans="1:6" x14ac:dyDescent="0.2">
      <c r="A2935" s="33">
        <v>13</v>
      </c>
      <c r="B2935" s="33" t="s">
        <v>31</v>
      </c>
      <c r="C2935" s="33">
        <v>350300</v>
      </c>
      <c r="D2935" s="33" t="s">
        <v>4759</v>
      </c>
      <c r="E2935" s="33">
        <v>3</v>
      </c>
      <c r="F2935" s="33">
        <v>0.2</v>
      </c>
    </row>
    <row r="2936" spans="1:6" x14ac:dyDescent="0.2">
      <c r="A2936" s="33">
        <v>13</v>
      </c>
      <c r="B2936" s="33" t="s">
        <v>31</v>
      </c>
      <c r="C2936" s="33">
        <v>350550</v>
      </c>
      <c r="D2936" s="33" t="s">
        <v>4760</v>
      </c>
      <c r="E2936" s="33">
        <v>4</v>
      </c>
      <c r="F2936" s="33">
        <v>0.2</v>
      </c>
    </row>
    <row r="2937" spans="1:6" x14ac:dyDescent="0.2">
      <c r="A2937" s="33">
        <v>13</v>
      </c>
      <c r="B2937" s="33" t="s">
        <v>31</v>
      </c>
      <c r="C2937" s="33">
        <v>350600</v>
      </c>
      <c r="D2937" s="33" t="s">
        <v>4761</v>
      </c>
      <c r="E2937" s="33"/>
      <c r="F2937" s="33">
        <v>0.2</v>
      </c>
    </row>
    <row r="2938" spans="1:6" x14ac:dyDescent="0.2">
      <c r="A2938" s="33">
        <v>13</v>
      </c>
      <c r="B2938" s="33" t="s">
        <v>31</v>
      </c>
      <c r="C2938" s="33">
        <v>350800</v>
      </c>
      <c r="D2938" s="33" t="s">
        <v>4762</v>
      </c>
      <c r="E2938" s="33"/>
      <c r="F2938" s="33">
        <v>0.2</v>
      </c>
    </row>
    <row r="2939" spans="1:6" x14ac:dyDescent="0.2">
      <c r="A2939" s="33">
        <v>13</v>
      </c>
      <c r="B2939" s="33" t="s">
        <v>31</v>
      </c>
      <c r="C2939" s="33">
        <v>433000</v>
      </c>
      <c r="D2939" s="33" t="s">
        <v>710</v>
      </c>
      <c r="E2939" s="33"/>
      <c r="F2939" s="33">
        <v>0.2</v>
      </c>
    </row>
    <row r="2940" spans="1:6" x14ac:dyDescent="0.2">
      <c r="A2940" s="33">
        <v>14</v>
      </c>
      <c r="B2940" s="33" t="s">
        <v>144</v>
      </c>
      <c r="C2940" s="33">
        <v>59120</v>
      </c>
      <c r="D2940" s="33" t="s">
        <v>4763</v>
      </c>
      <c r="E2940" s="33">
        <v>4</v>
      </c>
      <c r="F2940" s="33">
        <v>0.2</v>
      </c>
    </row>
    <row r="2941" spans="1:6" x14ac:dyDescent="0.2">
      <c r="A2941" s="33">
        <v>14</v>
      </c>
      <c r="B2941" s="33" t="s">
        <v>144</v>
      </c>
      <c r="C2941" s="33">
        <v>59122</v>
      </c>
      <c r="D2941" s="33" t="s">
        <v>4764</v>
      </c>
      <c r="E2941" s="33">
        <v>3</v>
      </c>
      <c r="F2941" s="33">
        <v>0.2</v>
      </c>
    </row>
    <row r="2942" spans="1:6" x14ac:dyDescent="0.2">
      <c r="A2942" s="33">
        <v>14</v>
      </c>
      <c r="B2942" s="33" t="s">
        <v>144</v>
      </c>
      <c r="C2942" s="33">
        <v>59129</v>
      </c>
      <c r="D2942" s="33" t="s">
        <v>4765</v>
      </c>
      <c r="E2942" s="33"/>
      <c r="F2942" s="33">
        <v>0.2</v>
      </c>
    </row>
    <row r="2943" spans="1:6" x14ac:dyDescent="0.2">
      <c r="A2943" s="33">
        <v>14</v>
      </c>
      <c r="B2943" s="33" t="s">
        <v>144</v>
      </c>
      <c r="C2943" s="33">
        <v>59137</v>
      </c>
      <c r="D2943" s="33" t="s">
        <v>4766</v>
      </c>
      <c r="E2943" s="33"/>
      <c r="F2943" s="33">
        <v>0.2</v>
      </c>
    </row>
    <row r="2944" spans="1:6" x14ac:dyDescent="0.2">
      <c r="A2944" s="33">
        <v>14</v>
      </c>
      <c r="B2944" s="33" t="s">
        <v>144</v>
      </c>
      <c r="C2944" s="33">
        <v>59146</v>
      </c>
      <c r="D2944" s="33" t="s">
        <v>712</v>
      </c>
      <c r="E2944" s="33">
        <v>4</v>
      </c>
      <c r="F2944" s="33">
        <v>0.2</v>
      </c>
    </row>
    <row r="2945" spans="1:6" x14ac:dyDescent="0.2">
      <c r="A2945" s="33">
        <v>14</v>
      </c>
      <c r="B2945" s="33" t="s">
        <v>144</v>
      </c>
      <c r="C2945" s="33">
        <v>59156</v>
      </c>
      <c r="D2945" s="33" t="s">
        <v>4767</v>
      </c>
      <c r="E2945" s="33"/>
      <c r="F2945" s="33">
        <v>0.2</v>
      </c>
    </row>
    <row r="2946" spans="1:6" x14ac:dyDescent="0.2">
      <c r="A2946" s="33">
        <v>14</v>
      </c>
      <c r="B2946" s="33" t="s">
        <v>144</v>
      </c>
      <c r="C2946" s="33">
        <v>59168</v>
      </c>
      <c r="D2946" s="33" t="s">
        <v>4768</v>
      </c>
      <c r="E2946" s="33">
        <v>4</v>
      </c>
      <c r="F2946" s="33">
        <v>0.2</v>
      </c>
    </row>
    <row r="2947" spans="1:6" x14ac:dyDescent="0.2">
      <c r="A2947" s="33">
        <v>14</v>
      </c>
      <c r="B2947" s="33" t="s">
        <v>144</v>
      </c>
      <c r="C2947" s="33">
        <v>59175</v>
      </c>
      <c r="D2947" s="33" t="s">
        <v>4769</v>
      </c>
      <c r="E2947" s="33"/>
      <c r="F2947" s="33">
        <v>0.2</v>
      </c>
    </row>
    <row r="2948" spans="1:6" x14ac:dyDescent="0.2">
      <c r="A2948" s="33">
        <v>14</v>
      </c>
      <c r="B2948" s="33" t="s">
        <v>144</v>
      </c>
      <c r="C2948" s="33">
        <v>59180</v>
      </c>
      <c r="D2948" s="33" t="s">
        <v>4770</v>
      </c>
      <c r="E2948" s="33">
        <v>3</v>
      </c>
      <c r="F2948" s="33">
        <v>0.2</v>
      </c>
    </row>
    <row r="2949" spans="1:6" x14ac:dyDescent="0.2">
      <c r="A2949" s="33">
        <v>14</v>
      </c>
      <c r="B2949" s="33" t="s">
        <v>144</v>
      </c>
      <c r="C2949" s="33">
        <v>59181</v>
      </c>
      <c r="D2949" s="33" t="s">
        <v>717</v>
      </c>
      <c r="E2949" s="33">
        <v>3</v>
      </c>
      <c r="F2949" s="33">
        <v>0.2</v>
      </c>
    </row>
    <row r="2950" spans="1:6" x14ac:dyDescent="0.2">
      <c r="A2950" s="33">
        <v>14</v>
      </c>
      <c r="B2950" s="33" t="s">
        <v>144</v>
      </c>
      <c r="C2950" s="33">
        <v>59184</v>
      </c>
      <c r="D2950" s="33" t="s">
        <v>4771</v>
      </c>
      <c r="E2950" s="33">
        <v>4</v>
      </c>
      <c r="F2950" s="33">
        <v>0.2</v>
      </c>
    </row>
    <row r="2951" spans="1:6" x14ac:dyDescent="0.2">
      <c r="A2951" s="33">
        <v>14</v>
      </c>
      <c r="B2951" s="33" t="s">
        <v>144</v>
      </c>
      <c r="C2951" s="33">
        <v>59185</v>
      </c>
      <c r="D2951" s="33" t="s">
        <v>4772</v>
      </c>
      <c r="E2951" s="33">
        <v>2</v>
      </c>
      <c r="F2951" s="33">
        <v>0.2</v>
      </c>
    </row>
    <row r="2952" spans="1:6" x14ac:dyDescent="0.2">
      <c r="A2952" s="33">
        <v>14</v>
      </c>
      <c r="B2952" s="33" t="s">
        <v>144</v>
      </c>
      <c r="C2952" s="33">
        <v>59187</v>
      </c>
      <c r="D2952" s="33" t="s">
        <v>4773</v>
      </c>
      <c r="E2952" s="33"/>
      <c r="F2952" s="33">
        <v>0.2</v>
      </c>
    </row>
    <row r="2953" spans="1:6" x14ac:dyDescent="0.2">
      <c r="A2953" s="33">
        <v>14</v>
      </c>
      <c r="B2953" s="33" t="s">
        <v>144</v>
      </c>
      <c r="C2953" s="33">
        <v>59191</v>
      </c>
      <c r="D2953" s="33" t="s">
        <v>4774</v>
      </c>
      <c r="E2953" s="33"/>
      <c r="F2953" s="33">
        <v>0.2</v>
      </c>
    </row>
    <row r="2954" spans="1:6" x14ac:dyDescent="0.2">
      <c r="A2954" s="33">
        <v>14</v>
      </c>
      <c r="B2954" s="33" t="s">
        <v>144</v>
      </c>
      <c r="C2954" s="33">
        <v>59197</v>
      </c>
      <c r="D2954" s="33" t="s">
        <v>4775</v>
      </c>
      <c r="E2954" s="33"/>
      <c r="F2954" s="33">
        <v>0.2</v>
      </c>
    </row>
    <row r="2955" spans="1:6" x14ac:dyDescent="0.2">
      <c r="A2955" s="33">
        <v>14</v>
      </c>
      <c r="B2955" s="33" t="s">
        <v>144</v>
      </c>
      <c r="C2955" s="33">
        <v>59201</v>
      </c>
      <c r="D2955" s="33" t="s">
        <v>4776</v>
      </c>
      <c r="E2955" s="33">
        <v>2</v>
      </c>
      <c r="F2955" s="33">
        <v>0.2</v>
      </c>
    </row>
    <row r="2956" spans="1:6" x14ac:dyDescent="0.2">
      <c r="A2956" s="33">
        <v>14</v>
      </c>
      <c r="B2956" s="33" t="s">
        <v>144</v>
      </c>
      <c r="C2956" s="33">
        <v>59205</v>
      </c>
      <c r="D2956" s="33" t="s">
        <v>4777</v>
      </c>
      <c r="E2956" s="33"/>
      <c r="F2956" s="33">
        <v>0.2</v>
      </c>
    </row>
    <row r="2957" spans="1:6" x14ac:dyDescent="0.2">
      <c r="A2957" s="33">
        <v>14</v>
      </c>
      <c r="B2957" s="33" t="s">
        <v>144</v>
      </c>
      <c r="C2957" s="33">
        <v>59213</v>
      </c>
      <c r="D2957" s="33" t="s">
        <v>4778</v>
      </c>
      <c r="E2957" s="33">
        <v>4</v>
      </c>
      <c r="F2957" s="33">
        <v>0.2</v>
      </c>
    </row>
    <row r="2958" spans="1:6" x14ac:dyDescent="0.2">
      <c r="A2958" s="33">
        <v>14</v>
      </c>
      <c r="B2958" s="33" t="s">
        <v>144</v>
      </c>
      <c r="C2958" s="33">
        <v>59220</v>
      </c>
      <c r="D2958" s="33" t="s">
        <v>4779</v>
      </c>
      <c r="E2958" s="33">
        <v>4</v>
      </c>
      <c r="F2958" s="33">
        <v>0.2</v>
      </c>
    </row>
    <row r="2959" spans="1:6" x14ac:dyDescent="0.2">
      <c r="A2959" s="33">
        <v>14</v>
      </c>
      <c r="B2959" s="33" t="s">
        <v>144</v>
      </c>
      <c r="C2959" s="33">
        <v>59222</v>
      </c>
      <c r="D2959" s="33" t="s">
        <v>4780</v>
      </c>
      <c r="E2959" s="33"/>
      <c r="F2959" s="33">
        <v>0.2</v>
      </c>
    </row>
    <row r="2960" spans="1:6" x14ac:dyDescent="0.2">
      <c r="A2960" s="33">
        <v>14</v>
      </c>
      <c r="B2960" s="33" t="s">
        <v>144</v>
      </c>
      <c r="C2960" s="33">
        <v>59531</v>
      </c>
      <c r="D2960" s="33" t="s">
        <v>4781</v>
      </c>
      <c r="E2960" s="33">
        <v>2</v>
      </c>
      <c r="F2960" s="33">
        <v>0.2</v>
      </c>
    </row>
    <row r="2961" spans="1:6" x14ac:dyDescent="0.2">
      <c r="A2961" s="33">
        <v>14</v>
      </c>
      <c r="B2961" s="33" t="s">
        <v>144</v>
      </c>
      <c r="C2961" s="33">
        <v>59702</v>
      </c>
      <c r="D2961" s="33" t="s">
        <v>4782</v>
      </c>
      <c r="E2961" s="33">
        <v>4</v>
      </c>
      <c r="F2961" s="33">
        <v>0.2</v>
      </c>
    </row>
    <row r="2962" spans="1:6" x14ac:dyDescent="0.2">
      <c r="A2962" s="33">
        <v>14</v>
      </c>
      <c r="B2962" s="33" t="s">
        <v>144</v>
      </c>
      <c r="C2962" s="33">
        <v>59715</v>
      </c>
      <c r="D2962" s="33" t="s">
        <v>4783</v>
      </c>
      <c r="E2962" s="33">
        <v>4</v>
      </c>
      <c r="F2962" s="33">
        <v>0.2</v>
      </c>
    </row>
    <row r="2963" spans="1:6" x14ac:dyDescent="0.2">
      <c r="A2963" s="33">
        <v>14</v>
      </c>
      <c r="B2963" s="33" t="s">
        <v>144</v>
      </c>
      <c r="C2963" s="33">
        <v>59902</v>
      </c>
      <c r="D2963" s="33" t="s">
        <v>4784</v>
      </c>
      <c r="E2963" s="33">
        <v>4</v>
      </c>
      <c r="F2963" s="33">
        <v>0.2</v>
      </c>
    </row>
    <row r="2964" spans="1:6" x14ac:dyDescent="0.2">
      <c r="A2964" s="33">
        <v>14</v>
      </c>
      <c r="B2964" s="33" t="s">
        <v>144</v>
      </c>
      <c r="C2964" s="33">
        <v>59910</v>
      </c>
      <c r="D2964" s="33" t="s">
        <v>725</v>
      </c>
      <c r="E2964" s="33">
        <v>4</v>
      </c>
      <c r="F2964" s="33">
        <v>0.2</v>
      </c>
    </row>
    <row r="2965" spans="1:6" x14ac:dyDescent="0.2">
      <c r="A2965" s="33">
        <v>14</v>
      </c>
      <c r="B2965" s="33" t="s">
        <v>144</v>
      </c>
      <c r="C2965" s="33">
        <v>59932</v>
      </c>
      <c r="D2965" s="33" t="s">
        <v>4785</v>
      </c>
      <c r="E2965" s="33">
        <v>3</v>
      </c>
      <c r="F2965" s="33">
        <v>0.2</v>
      </c>
    </row>
    <row r="2966" spans="1:6" x14ac:dyDescent="0.2">
      <c r="A2966" s="33">
        <v>14</v>
      </c>
      <c r="B2966" s="33" t="s">
        <v>144</v>
      </c>
      <c r="C2966" s="33">
        <v>59933</v>
      </c>
      <c r="D2966" s="33" t="s">
        <v>4786</v>
      </c>
      <c r="E2966" s="33">
        <v>4</v>
      </c>
      <c r="F2966" s="33">
        <v>0.2</v>
      </c>
    </row>
    <row r="2967" spans="1:6" x14ac:dyDescent="0.2">
      <c r="A2967" s="33">
        <v>14</v>
      </c>
      <c r="B2967" s="33" t="s">
        <v>144</v>
      </c>
      <c r="C2967" s="33">
        <v>59539</v>
      </c>
      <c r="D2967" s="33" t="s">
        <v>4787</v>
      </c>
      <c r="E2967" s="33"/>
      <c r="F2967" s="33">
        <v>0.2</v>
      </c>
    </row>
    <row r="2968" spans="1:6" x14ac:dyDescent="0.2">
      <c r="A2968" s="33">
        <v>14</v>
      </c>
      <c r="B2968" s="33" t="s">
        <v>144</v>
      </c>
      <c r="C2968" s="33">
        <v>59004</v>
      </c>
      <c r="D2968" s="33" t="s">
        <v>4788</v>
      </c>
      <c r="E2968" s="33">
        <v>4</v>
      </c>
      <c r="F2968" s="33">
        <v>0.2</v>
      </c>
    </row>
    <row r="2969" spans="1:6" x14ac:dyDescent="0.2">
      <c r="A2969" s="33">
        <v>14</v>
      </c>
      <c r="B2969" s="33" t="s">
        <v>144</v>
      </c>
      <c r="C2969" s="33">
        <v>59011</v>
      </c>
      <c r="D2969" s="33" t="s">
        <v>4789</v>
      </c>
      <c r="E2969" s="33">
        <v>4</v>
      </c>
      <c r="F2969" s="33">
        <v>0.2</v>
      </c>
    </row>
    <row r="2970" spans="1:6" x14ac:dyDescent="0.2">
      <c r="A2970" s="33">
        <v>14</v>
      </c>
      <c r="B2970" s="33" t="s">
        <v>144</v>
      </c>
      <c r="C2970" s="33">
        <v>59012</v>
      </c>
      <c r="D2970" s="33" t="s">
        <v>4790</v>
      </c>
      <c r="E2970" s="33"/>
      <c r="F2970" s="33">
        <v>0.2</v>
      </c>
    </row>
    <row r="2971" spans="1:6" x14ac:dyDescent="0.2">
      <c r="A2971" s="33">
        <v>14</v>
      </c>
      <c r="B2971" s="33" t="s">
        <v>144</v>
      </c>
      <c r="C2971" s="33">
        <v>59500</v>
      </c>
      <c r="D2971" s="33" t="s">
        <v>4791</v>
      </c>
      <c r="E2971" s="33">
        <v>2</v>
      </c>
      <c r="F2971" s="33">
        <v>1</v>
      </c>
    </row>
    <row r="2972" spans="1:6" x14ac:dyDescent="0.2">
      <c r="A2972" s="33">
        <v>14</v>
      </c>
      <c r="B2972" s="33" t="s">
        <v>144</v>
      </c>
      <c r="C2972" s="33">
        <v>59302</v>
      </c>
      <c r="D2972" s="33" t="s">
        <v>4792</v>
      </c>
      <c r="E2972" s="33"/>
      <c r="F2972" s="33">
        <v>0.2</v>
      </c>
    </row>
    <row r="2973" spans="1:6" x14ac:dyDescent="0.2">
      <c r="A2973" s="33">
        <v>14</v>
      </c>
      <c r="B2973" s="33" t="s">
        <v>144</v>
      </c>
      <c r="C2973" s="33">
        <v>59303</v>
      </c>
      <c r="D2973" s="33" t="s">
        <v>4793</v>
      </c>
      <c r="E2973" s="33"/>
      <c r="F2973" s="33">
        <v>0.2</v>
      </c>
    </row>
    <row r="2974" spans="1:6" x14ac:dyDescent="0.2">
      <c r="A2974" s="33">
        <v>14</v>
      </c>
      <c r="B2974" s="33" t="s">
        <v>144</v>
      </c>
      <c r="C2974" s="33">
        <v>59304</v>
      </c>
      <c r="D2974" s="33" t="s">
        <v>4794</v>
      </c>
      <c r="E2974" s="33">
        <v>4</v>
      </c>
      <c r="F2974" s="33">
        <v>0.2</v>
      </c>
    </row>
    <row r="2975" spans="1:6" x14ac:dyDescent="0.2">
      <c r="A2975" s="33">
        <v>14</v>
      </c>
      <c r="B2975" s="33" t="s">
        <v>144</v>
      </c>
      <c r="C2975" s="33">
        <v>59733</v>
      </c>
      <c r="D2975" s="33" t="s">
        <v>4795</v>
      </c>
      <c r="E2975" s="33">
        <v>3</v>
      </c>
      <c r="F2975" s="33">
        <v>0.2</v>
      </c>
    </row>
    <row r="2976" spans="1:6" x14ac:dyDescent="0.2">
      <c r="A2976" s="33">
        <v>14</v>
      </c>
      <c r="B2976" s="33" t="s">
        <v>144</v>
      </c>
      <c r="C2976" s="33">
        <v>59734</v>
      </c>
      <c r="D2976" s="33" t="s">
        <v>4796</v>
      </c>
      <c r="E2976" s="33"/>
      <c r="F2976" s="33">
        <v>0.2</v>
      </c>
    </row>
    <row r="2977" spans="1:6" x14ac:dyDescent="0.2">
      <c r="A2977" s="33">
        <v>14</v>
      </c>
      <c r="B2977" s="33" t="s">
        <v>144</v>
      </c>
      <c r="C2977" s="33">
        <v>59306</v>
      </c>
      <c r="D2977" s="33" t="s">
        <v>4797</v>
      </c>
      <c r="E2977" s="33">
        <v>4</v>
      </c>
      <c r="F2977" s="33">
        <v>0.2</v>
      </c>
    </row>
    <row r="2978" spans="1:6" x14ac:dyDescent="0.2">
      <c r="A2978" s="33">
        <v>14</v>
      </c>
      <c r="B2978" s="33" t="s">
        <v>144</v>
      </c>
      <c r="C2978" s="33">
        <v>59314</v>
      </c>
      <c r="D2978" s="33" t="s">
        <v>4798</v>
      </c>
      <c r="E2978" s="33"/>
      <c r="F2978" s="33">
        <v>0.2</v>
      </c>
    </row>
    <row r="2979" spans="1:6" x14ac:dyDescent="0.2">
      <c r="A2979" s="33">
        <v>14</v>
      </c>
      <c r="B2979" s="33" t="s">
        <v>144</v>
      </c>
      <c r="C2979" s="33">
        <v>59316</v>
      </c>
      <c r="D2979" s="33" t="s">
        <v>4799</v>
      </c>
      <c r="E2979" s="33">
        <v>4</v>
      </c>
      <c r="F2979" s="33">
        <v>0.2</v>
      </c>
    </row>
    <row r="2980" spans="1:6" x14ac:dyDescent="0.2">
      <c r="A2980" s="33">
        <v>14</v>
      </c>
      <c r="B2980" s="33" t="s">
        <v>144</v>
      </c>
      <c r="C2980" s="33">
        <v>59584</v>
      </c>
      <c r="D2980" s="33" t="s">
        <v>4800</v>
      </c>
      <c r="E2980" s="33">
        <v>4</v>
      </c>
      <c r="F2980" s="33">
        <v>0.2</v>
      </c>
    </row>
    <row r="2981" spans="1:6" x14ac:dyDescent="0.2">
      <c r="A2981" s="33">
        <v>14</v>
      </c>
      <c r="B2981" s="33" t="s">
        <v>144</v>
      </c>
      <c r="C2981" s="33">
        <v>59598</v>
      </c>
      <c r="D2981" s="33" t="s">
        <v>4801</v>
      </c>
      <c r="E2981" s="33"/>
      <c r="F2981" s="33">
        <v>1</v>
      </c>
    </row>
    <row r="2982" spans="1:6" x14ac:dyDescent="0.2">
      <c r="A2982" s="33">
        <v>14</v>
      </c>
      <c r="B2982" s="33" t="s">
        <v>144</v>
      </c>
      <c r="C2982" s="33">
        <v>59612</v>
      </c>
      <c r="D2982" s="33" t="s">
        <v>4802</v>
      </c>
      <c r="E2982" s="33"/>
      <c r="F2982" s="33">
        <v>0.2</v>
      </c>
    </row>
    <row r="2983" spans="1:6" x14ac:dyDescent="0.2">
      <c r="A2983" s="33">
        <v>14</v>
      </c>
      <c r="B2983" s="33" t="s">
        <v>144</v>
      </c>
      <c r="C2983" s="33">
        <v>59619</v>
      </c>
      <c r="D2983" s="33" t="s">
        <v>4803</v>
      </c>
      <c r="E2983" s="33"/>
      <c r="F2983" s="33">
        <v>0.2</v>
      </c>
    </row>
    <row r="2984" spans="1:6" x14ac:dyDescent="0.2">
      <c r="A2984" s="33">
        <v>14</v>
      </c>
      <c r="B2984" s="33" t="s">
        <v>144</v>
      </c>
      <c r="C2984" s="33">
        <v>59050</v>
      </c>
      <c r="D2984" s="33" t="s">
        <v>4804</v>
      </c>
      <c r="E2984" s="33">
        <v>4</v>
      </c>
      <c r="F2984" s="33">
        <v>0.2</v>
      </c>
    </row>
    <row r="2985" spans="1:6" x14ac:dyDescent="0.2">
      <c r="A2985" s="33">
        <v>14</v>
      </c>
      <c r="B2985" s="33" t="s">
        <v>144</v>
      </c>
      <c r="C2985" s="33">
        <v>59057</v>
      </c>
      <c r="D2985" s="33" t="s">
        <v>4805</v>
      </c>
      <c r="E2985" s="33">
        <v>4</v>
      </c>
      <c r="F2985" s="33">
        <v>0.2</v>
      </c>
    </row>
    <row r="2986" spans="1:6" x14ac:dyDescent="0.2">
      <c r="A2986" s="33">
        <v>14</v>
      </c>
      <c r="B2986" s="33" t="s">
        <v>144</v>
      </c>
      <c r="C2986" s="33">
        <v>59523</v>
      </c>
      <c r="D2986" s="33" t="s">
        <v>4806</v>
      </c>
      <c r="E2986" s="33">
        <v>2</v>
      </c>
      <c r="F2986" s="33">
        <v>0.2</v>
      </c>
    </row>
    <row r="2987" spans="1:6" x14ac:dyDescent="0.2">
      <c r="A2987" s="33">
        <v>14</v>
      </c>
      <c r="B2987" s="33" t="s">
        <v>144</v>
      </c>
      <c r="C2987" s="33">
        <v>59328</v>
      </c>
      <c r="D2987" s="33" t="s">
        <v>4807</v>
      </c>
      <c r="E2987" s="33">
        <v>3</v>
      </c>
      <c r="F2987" s="33">
        <v>0.2</v>
      </c>
    </row>
    <row r="2988" spans="1:6" x14ac:dyDescent="0.2">
      <c r="A2988" s="33">
        <v>14</v>
      </c>
      <c r="B2988" s="33" t="s">
        <v>144</v>
      </c>
      <c r="C2988" s="33">
        <v>59333</v>
      </c>
      <c r="D2988" s="33" t="s">
        <v>4808</v>
      </c>
      <c r="E2988" s="33">
        <v>4</v>
      </c>
      <c r="F2988" s="33">
        <v>0.2</v>
      </c>
    </row>
    <row r="2989" spans="1:6" x14ac:dyDescent="0.2">
      <c r="A2989" s="33">
        <v>14</v>
      </c>
      <c r="B2989" s="33" t="s">
        <v>144</v>
      </c>
      <c r="C2989" s="33">
        <v>59334</v>
      </c>
      <c r="D2989" s="33" t="s">
        <v>4809</v>
      </c>
      <c r="E2989" s="33">
        <v>4</v>
      </c>
      <c r="F2989" s="33">
        <v>0.2</v>
      </c>
    </row>
    <row r="2990" spans="1:6" x14ac:dyDescent="0.2">
      <c r="A2990" s="33">
        <v>14</v>
      </c>
      <c r="B2990" s="33" t="s">
        <v>144</v>
      </c>
      <c r="C2990" s="33">
        <v>59335</v>
      </c>
      <c r="D2990" s="33" t="s">
        <v>4810</v>
      </c>
      <c r="E2990" s="33">
        <v>4</v>
      </c>
      <c r="F2990" s="33">
        <v>0.2</v>
      </c>
    </row>
    <row r="2991" spans="1:6" x14ac:dyDescent="0.2">
      <c r="A2991" s="33">
        <v>14</v>
      </c>
      <c r="B2991" s="33" t="s">
        <v>144</v>
      </c>
      <c r="C2991" s="33">
        <v>59337</v>
      </c>
      <c r="D2991" s="33" t="s">
        <v>4811</v>
      </c>
      <c r="E2991" s="33"/>
      <c r="F2991" s="33">
        <v>0.2</v>
      </c>
    </row>
    <row r="2992" spans="1:6" x14ac:dyDescent="0.2">
      <c r="A2992" s="33">
        <v>14</v>
      </c>
      <c r="B2992" s="33" t="s">
        <v>144</v>
      </c>
      <c r="C2992" s="33">
        <v>59338</v>
      </c>
      <c r="D2992" s="33" t="s">
        <v>4812</v>
      </c>
      <c r="E2992" s="33">
        <v>4</v>
      </c>
      <c r="F2992" s="33">
        <v>0.2</v>
      </c>
    </row>
    <row r="2993" spans="1:6" x14ac:dyDescent="0.2">
      <c r="A2993" s="33">
        <v>14</v>
      </c>
      <c r="B2993" s="33" t="s">
        <v>144</v>
      </c>
      <c r="C2993" s="33">
        <v>59340</v>
      </c>
      <c r="D2993" s="33" t="s">
        <v>4813</v>
      </c>
      <c r="E2993" s="33">
        <v>4</v>
      </c>
      <c r="F2993" s="33">
        <v>0.2</v>
      </c>
    </row>
    <row r="2994" spans="1:6" x14ac:dyDescent="0.2">
      <c r="A2994" s="33">
        <v>14</v>
      </c>
      <c r="B2994" s="33" t="s">
        <v>144</v>
      </c>
      <c r="C2994" s="33">
        <v>59342</v>
      </c>
      <c r="D2994" s="33" t="s">
        <v>4814</v>
      </c>
      <c r="E2994" s="33">
        <v>3</v>
      </c>
      <c r="F2994" s="33">
        <v>0.2</v>
      </c>
    </row>
    <row r="2995" spans="1:6" x14ac:dyDescent="0.2">
      <c r="A2995" s="33">
        <v>14</v>
      </c>
      <c r="B2995" s="33" t="s">
        <v>144</v>
      </c>
      <c r="C2995" s="33">
        <v>59343</v>
      </c>
      <c r="D2995" s="33" t="s">
        <v>649</v>
      </c>
      <c r="E2995" s="33">
        <v>4</v>
      </c>
      <c r="F2995" s="33">
        <v>1</v>
      </c>
    </row>
    <row r="2996" spans="1:6" x14ac:dyDescent="0.2">
      <c r="A2996" s="33">
        <v>14</v>
      </c>
      <c r="B2996" s="33" t="s">
        <v>144</v>
      </c>
      <c r="C2996" s="33">
        <v>59344</v>
      </c>
      <c r="D2996" s="33" t="s">
        <v>4815</v>
      </c>
      <c r="E2996" s="33"/>
      <c r="F2996" s="33">
        <v>0.2</v>
      </c>
    </row>
    <row r="2997" spans="1:6" x14ac:dyDescent="0.2">
      <c r="A2997" s="33">
        <v>14</v>
      </c>
      <c r="B2997" s="33" t="s">
        <v>144</v>
      </c>
      <c r="C2997" s="33">
        <v>59348</v>
      </c>
      <c r="D2997" s="33" t="s">
        <v>4816</v>
      </c>
      <c r="E2997" s="33">
        <v>4</v>
      </c>
      <c r="F2997" s="33">
        <v>0.2</v>
      </c>
    </row>
    <row r="2998" spans="1:6" x14ac:dyDescent="0.2">
      <c r="A2998" s="33">
        <v>14</v>
      </c>
      <c r="B2998" s="33" t="s">
        <v>144</v>
      </c>
      <c r="C2998" s="33">
        <v>59350</v>
      </c>
      <c r="D2998" s="33" t="s">
        <v>173</v>
      </c>
      <c r="E2998" s="33">
        <v>4</v>
      </c>
      <c r="F2998" s="33">
        <v>0.2</v>
      </c>
    </row>
    <row r="2999" spans="1:6" x14ac:dyDescent="0.2">
      <c r="A2999" s="33">
        <v>14</v>
      </c>
      <c r="B2999" s="33" t="s">
        <v>144</v>
      </c>
      <c r="C2999" s="33">
        <v>59352</v>
      </c>
      <c r="D2999" s="33" t="s">
        <v>4817</v>
      </c>
      <c r="E2999" s="33"/>
      <c r="F2999" s="33">
        <v>0.2</v>
      </c>
    </row>
    <row r="3000" spans="1:6" x14ac:dyDescent="0.2">
      <c r="A3000" s="33">
        <v>14</v>
      </c>
      <c r="B3000" s="33" t="s">
        <v>144</v>
      </c>
      <c r="C3000" s="33">
        <v>59354</v>
      </c>
      <c r="D3000" s="33" t="s">
        <v>4818</v>
      </c>
      <c r="E3000" s="33"/>
      <c r="F3000" s="33">
        <v>0.2</v>
      </c>
    </row>
    <row r="3001" spans="1:6" x14ac:dyDescent="0.2">
      <c r="A3001" s="33">
        <v>14</v>
      </c>
      <c r="B3001" s="33" t="s">
        <v>144</v>
      </c>
      <c r="C3001" s="33">
        <v>59362</v>
      </c>
      <c r="D3001" s="33" t="s">
        <v>4819</v>
      </c>
      <c r="E3001" s="33"/>
      <c r="F3001" s="33">
        <v>0.2</v>
      </c>
    </row>
    <row r="3002" spans="1:6" x14ac:dyDescent="0.2">
      <c r="A3002" s="33">
        <v>14</v>
      </c>
      <c r="B3002" s="33" t="s">
        <v>144</v>
      </c>
      <c r="C3002" s="33">
        <v>59369</v>
      </c>
      <c r="D3002" s="33" t="s">
        <v>4820</v>
      </c>
      <c r="E3002" s="33">
        <v>4</v>
      </c>
      <c r="F3002" s="33">
        <v>0.2</v>
      </c>
    </row>
    <row r="3003" spans="1:6" x14ac:dyDescent="0.2">
      <c r="A3003" s="33">
        <v>14</v>
      </c>
      <c r="B3003" s="33" t="s">
        <v>144</v>
      </c>
      <c r="C3003" s="33">
        <v>59381</v>
      </c>
      <c r="D3003" s="33" t="s">
        <v>4821</v>
      </c>
      <c r="E3003" s="33"/>
      <c r="F3003" s="33">
        <v>0.2</v>
      </c>
    </row>
    <row r="3004" spans="1:6" x14ac:dyDescent="0.2">
      <c r="A3004" s="33">
        <v>14</v>
      </c>
      <c r="B3004" s="33" t="s">
        <v>144</v>
      </c>
      <c r="C3004" s="33">
        <v>59382</v>
      </c>
      <c r="D3004" s="33" t="s">
        <v>4822</v>
      </c>
      <c r="E3004" s="33">
        <v>3</v>
      </c>
      <c r="F3004" s="33">
        <v>0.2</v>
      </c>
    </row>
    <row r="3005" spans="1:6" x14ac:dyDescent="0.2">
      <c r="A3005" s="33">
        <v>14</v>
      </c>
      <c r="B3005" s="33" t="s">
        <v>144</v>
      </c>
      <c r="C3005" s="33">
        <v>59383</v>
      </c>
      <c r="D3005" s="33" t="s">
        <v>4823</v>
      </c>
      <c r="E3005" s="33">
        <v>3</v>
      </c>
      <c r="F3005" s="33">
        <v>0.2</v>
      </c>
    </row>
    <row r="3006" spans="1:6" x14ac:dyDescent="0.2">
      <c r="A3006" s="33">
        <v>14</v>
      </c>
      <c r="B3006" s="33" t="s">
        <v>144</v>
      </c>
      <c r="C3006" s="33">
        <v>59388</v>
      </c>
      <c r="D3006" s="33" t="s">
        <v>4824</v>
      </c>
      <c r="E3006" s="33"/>
      <c r="F3006" s="33">
        <v>0.2</v>
      </c>
    </row>
    <row r="3007" spans="1:6" x14ac:dyDescent="0.2">
      <c r="A3007" s="33">
        <v>14</v>
      </c>
      <c r="B3007" s="33" t="s">
        <v>144</v>
      </c>
      <c r="C3007" s="33">
        <v>59395</v>
      </c>
      <c r="D3007" s="33" t="s">
        <v>4825</v>
      </c>
      <c r="E3007" s="33">
        <v>4</v>
      </c>
      <c r="F3007" s="33">
        <v>0.2</v>
      </c>
    </row>
    <row r="3008" spans="1:6" x14ac:dyDescent="0.2">
      <c r="A3008" s="33">
        <v>14</v>
      </c>
      <c r="B3008" s="33" t="s">
        <v>144</v>
      </c>
      <c r="C3008" s="33">
        <v>59399</v>
      </c>
      <c r="D3008" s="33" t="s">
        <v>4826</v>
      </c>
      <c r="E3008" s="33">
        <v>4</v>
      </c>
      <c r="F3008" s="33">
        <v>0.2</v>
      </c>
    </row>
    <row r="3009" spans="1:6" x14ac:dyDescent="0.2">
      <c r="A3009" s="33">
        <v>14</v>
      </c>
      <c r="B3009" s="33" t="s">
        <v>144</v>
      </c>
      <c r="C3009" s="33">
        <v>59401</v>
      </c>
      <c r="D3009" s="33" t="s">
        <v>4827</v>
      </c>
      <c r="E3009" s="33">
        <v>4</v>
      </c>
      <c r="F3009" s="33">
        <v>0.2</v>
      </c>
    </row>
    <row r="3010" spans="1:6" x14ac:dyDescent="0.2">
      <c r="A3010" s="33">
        <v>14</v>
      </c>
      <c r="B3010" s="33" t="s">
        <v>144</v>
      </c>
      <c r="C3010" s="33">
        <v>59567</v>
      </c>
      <c r="D3010" s="33" t="s">
        <v>4828</v>
      </c>
      <c r="E3010" s="33"/>
      <c r="F3010" s="33">
        <v>0.2</v>
      </c>
    </row>
    <row r="3011" spans="1:6" x14ac:dyDescent="0.2">
      <c r="A3011" s="33">
        <v>14</v>
      </c>
      <c r="B3011" s="33" t="s">
        <v>144</v>
      </c>
      <c r="C3011" s="33">
        <v>59574</v>
      </c>
      <c r="D3011" s="33" t="s">
        <v>4829</v>
      </c>
      <c r="E3011" s="33"/>
      <c r="F3011" s="33">
        <v>0.2</v>
      </c>
    </row>
    <row r="3012" spans="1:6" x14ac:dyDescent="0.2">
      <c r="A3012" s="33">
        <v>14</v>
      </c>
      <c r="B3012" s="33" t="s">
        <v>144</v>
      </c>
      <c r="C3012" s="33">
        <v>59577</v>
      </c>
      <c r="D3012" s="33" t="s">
        <v>4830</v>
      </c>
      <c r="E3012" s="33"/>
      <c r="F3012" s="33">
        <v>0.2</v>
      </c>
    </row>
    <row r="3013" spans="1:6" x14ac:dyDescent="0.2">
      <c r="A3013" s="33">
        <v>14</v>
      </c>
      <c r="B3013" s="33" t="s">
        <v>144</v>
      </c>
      <c r="C3013" s="33">
        <v>59579</v>
      </c>
      <c r="D3013" s="33" t="s">
        <v>748</v>
      </c>
      <c r="E3013" s="33"/>
      <c r="F3013" s="33">
        <v>0.2</v>
      </c>
    </row>
    <row r="3014" spans="1:6" x14ac:dyDescent="0.2">
      <c r="A3014" s="33">
        <v>14</v>
      </c>
      <c r="B3014" s="33" t="s">
        <v>144</v>
      </c>
      <c r="C3014" s="33">
        <v>59580</v>
      </c>
      <c r="D3014" s="33" t="s">
        <v>747</v>
      </c>
      <c r="E3014" s="33"/>
      <c r="F3014" s="33">
        <v>0.2</v>
      </c>
    </row>
    <row r="3015" spans="1:6" x14ac:dyDescent="0.2">
      <c r="A3015" s="33">
        <v>14</v>
      </c>
      <c r="B3015" s="33" t="s">
        <v>144</v>
      </c>
      <c r="C3015" s="33">
        <v>59505</v>
      </c>
      <c r="D3015" s="33" t="s">
        <v>4831</v>
      </c>
      <c r="E3015" s="33"/>
      <c r="F3015" s="33">
        <v>0.2</v>
      </c>
    </row>
    <row r="3016" spans="1:6" x14ac:dyDescent="0.2">
      <c r="A3016" s="33">
        <v>14</v>
      </c>
      <c r="B3016" s="33" t="s">
        <v>144</v>
      </c>
      <c r="C3016" s="33">
        <v>59223</v>
      </c>
      <c r="D3016" s="33" t="s">
        <v>4832</v>
      </c>
      <c r="E3016" s="33">
        <v>3</v>
      </c>
      <c r="F3016" s="33">
        <v>1</v>
      </c>
    </row>
    <row r="3017" spans="1:6" x14ac:dyDescent="0.2">
      <c r="A3017" s="33">
        <v>14</v>
      </c>
      <c r="B3017" s="33" t="s">
        <v>144</v>
      </c>
      <c r="C3017" s="33">
        <v>59587</v>
      </c>
      <c r="D3017" s="33" t="s">
        <v>4833</v>
      </c>
      <c r="E3017" s="33"/>
      <c r="F3017" s="33">
        <v>0.2</v>
      </c>
    </row>
    <row r="3018" spans="1:6" x14ac:dyDescent="0.2">
      <c r="A3018" s="33">
        <v>14</v>
      </c>
      <c r="B3018" s="33" t="s">
        <v>144</v>
      </c>
      <c r="C3018" s="33">
        <v>59600</v>
      </c>
      <c r="D3018" s="33" t="s">
        <v>4834</v>
      </c>
      <c r="E3018" s="33">
        <v>4</v>
      </c>
      <c r="F3018" s="33">
        <v>0.2</v>
      </c>
    </row>
    <row r="3019" spans="1:6" x14ac:dyDescent="0.2">
      <c r="A3019" s="33">
        <v>14</v>
      </c>
      <c r="B3019" s="33" t="s">
        <v>144</v>
      </c>
      <c r="C3019" s="33">
        <v>59602</v>
      </c>
      <c r="D3019" s="33" t="s">
        <v>4835</v>
      </c>
      <c r="E3019" s="33"/>
      <c r="F3019" s="33">
        <v>0.2</v>
      </c>
    </row>
    <row r="3020" spans="1:6" x14ac:dyDescent="0.2">
      <c r="A3020" s="33">
        <v>14</v>
      </c>
      <c r="B3020" s="33" t="s">
        <v>144</v>
      </c>
      <c r="C3020" s="33">
        <v>59614</v>
      </c>
      <c r="D3020" s="33" t="s">
        <v>4836</v>
      </c>
      <c r="E3020" s="33"/>
      <c r="F3020" s="33">
        <v>0.2</v>
      </c>
    </row>
    <row r="3021" spans="1:6" x14ac:dyDescent="0.2">
      <c r="A3021" s="33">
        <v>14</v>
      </c>
      <c r="B3021" s="33" t="s">
        <v>144</v>
      </c>
      <c r="C3021" s="33">
        <v>59648</v>
      </c>
      <c r="D3021" s="33" t="s">
        <v>4837</v>
      </c>
      <c r="E3021" s="33">
        <v>4</v>
      </c>
      <c r="F3021" s="33">
        <v>0.2</v>
      </c>
    </row>
    <row r="3022" spans="1:6" x14ac:dyDescent="0.2">
      <c r="A3022" s="33">
        <v>14</v>
      </c>
      <c r="B3022" s="33" t="s">
        <v>144</v>
      </c>
      <c r="C3022" s="33">
        <v>59622</v>
      </c>
      <c r="D3022" s="33" t="s">
        <v>4838</v>
      </c>
      <c r="E3022" s="33">
        <v>4</v>
      </c>
      <c r="F3022" s="33">
        <v>0.2</v>
      </c>
    </row>
    <row r="3023" spans="1:6" x14ac:dyDescent="0.2">
      <c r="A3023" s="33">
        <v>14</v>
      </c>
      <c r="B3023" s="33" t="s">
        <v>144</v>
      </c>
      <c r="C3023" s="33">
        <v>59624</v>
      </c>
      <c r="D3023" s="33" t="s">
        <v>4839</v>
      </c>
      <c r="E3023" s="33"/>
      <c r="F3023" s="33">
        <v>0.2</v>
      </c>
    </row>
    <row r="3024" spans="1:6" x14ac:dyDescent="0.2">
      <c r="A3024" s="33">
        <v>14</v>
      </c>
      <c r="B3024" s="33" t="s">
        <v>144</v>
      </c>
      <c r="C3024" s="33">
        <v>59625</v>
      </c>
      <c r="D3024" s="33" t="s">
        <v>4840</v>
      </c>
      <c r="E3024" s="33">
        <v>4</v>
      </c>
      <c r="F3024" s="33">
        <v>0.2</v>
      </c>
    </row>
    <row r="3025" spans="1:6" x14ac:dyDescent="0.2">
      <c r="A3025" s="33">
        <v>14</v>
      </c>
      <c r="B3025" s="33" t="s">
        <v>144</v>
      </c>
      <c r="C3025" s="33">
        <v>59626</v>
      </c>
      <c r="D3025" s="33" t="s">
        <v>4841</v>
      </c>
      <c r="E3025" s="33"/>
      <c r="F3025" s="33">
        <v>0.2</v>
      </c>
    </row>
    <row r="3026" spans="1:6" x14ac:dyDescent="0.2">
      <c r="A3026" s="33">
        <v>14</v>
      </c>
      <c r="B3026" s="33" t="s">
        <v>144</v>
      </c>
      <c r="C3026" s="33">
        <v>59632</v>
      </c>
      <c r="D3026" s="33" t="s">
        <v>4842</v>
      </c>
      <c r="E3026" s="33"/>
      <c r="F3026" s="33">
        <v>0.2</v>
      </c>
    </row>
    <row r="3027" spans="1:6" x14ac:dyDescent="0.2">
      <c r="A3027" s="33">
        <v>14</v>
      </c>
      <c r="B3027" s="33" t="s">
        <v>144</v>
      </c>
      <c r="C3027" s="33">
        <v>59649</v>
      </c>
      <c r="D3027" s="33" t="s">
        <v>4843</v>
      </c>
      <c r="E3027" s="33"/>
      <c r="F3027" s="33">
        <v>0.2</v>
      </c>
    </row>
    <row r="3028" spans="1:6" x14ac:dyDescent="0.2">
      <c r="A3028" s="33">
        <v>14</v>
      </c>
      <c r="B3028" s="33" t="s">
        <v>144</v>
      </c>
      <c r="C3028" s="33">
        <v>59647</v>
      </c>
      <c r="D3028" s="33" t="s">
        <v>4844</v>
      </c>
      <c r="E3028" s="33">
        <v>4</v>
      </c>
      <c r="F3028" s="33">
        <v>0.2</v>
      </c>
    </row>
    <row r="3029" spans="1:6" x14ac:dyDescent="0.2">
      <c r="A3029" s="33">
        <v>14</v>
      </c>
      <c r="B3029" s="33" t="s">
        <v>144</v>
      </c>
      <c r="C3029" s="33">
        <v>59520</v>
      </c>
      <c r="D3029" s="33" t="s">
        <v>4845</v>
      </c>
      <c r="E3029" s="33">
        <v>3</v>
      </c>
      <c r="F3029" s="33">
        <v>1</v>
      </c>
    </row>
    <row r="3030" spans="1:6" x14ac:dyDescent="0.2">
      <c r="A3030" s="33">
        <v>14</v>
      </c>
      <c r="B3030" s="33" t="s">
        <v>144</v>
      </c>
      <c r="C3030" s="33">
        <v>59530</v>
      </c>
      <c r="D3030" s="33" t="s">
        <v>4846</v>
      </c>
      <c r="E3030" s="33">
        <v>2</v>
      </c>
      <c r="F3030" s="33">
        <v>0.2</v>
      </c>
    </row>
    <row r="3031" spans="1:6" x14ac:dyDescent="0.2">
      <c r="A3031" s="33">
        <v>14</v>
      </c>
      <c r="B3031" s="33" t="s">
        <v>144</v>
      </c>
      <c r="C3031" s="33">
        <v>59406</v>
      </c>
      <c r="D3031" s="33" t="s">
        <v>4847</v>
      </c>
      <c r="E3031" s="33">
        <v>2</v>
      </c>
      <c r="F3031" s="33">
        <v>1</v>
      </c>
    </row>
    <row r="3032" spans="1:6" x14ac:dyDescent="0.2">
      <c r="A3032" s="33">
        <v>14</v>
      </c>
      <c r="B3032" s="33" t="s">
        <v>144</v>
      </c>
      <c r="C3032" s="33">
        <v>59407</v>
      </c>
      <c r="D3032" s="33" t="s">
        <v>4848</v>
      </c>
      <c r="E3032" s="33">
        <v>4</v>
      </c>
      <c r="F3032" s="33">
        <v>0.2</v>
      </c>
    </row>
    <row r="3033" spans="1:6" x14ac:dyDescent="0.2">
      <c r="A3033" s="33">
        <v>14</v>
      </c>
      <c r="B3033" s="33" t="s">
        <v>144</v>
      </c>
      <c r="C3033" s="33">
        <v>59408</v>
      </c>
      <c r="D3033" s="33" t="s">
        <v>4849</v>
      </c>
      <c r="E3033" s="33">
        <v>2</v>
      </c>
      <c r="F3033" s="33">
        <v>1</v>
      </c>
    </row>
    <row r="3034" spans="1:6" x14ac:dyDescent="0.2">
      <c r="A3034" s="33">
        <v>14</v>
      </c>
      <c r="B3034" s="33" t="s">
        <v>144</v>
      </c>
      <c r="C3034" s="33">
        <v>59812</v>
      </c>
      <c r="D3034" s="33" t="s">
        <v>4850</v>
      </c>
      <c r="E3034" s="33">
        <v>4</v>
      </c>
      <c r="F3034" s="33">
        <v>1</v>
      </c>
    </row>
    <row r="3035" spans="1:6" x14ac:dyDescent="0.2">
      <c r="A3035" s="33">
        <v>14</v>
      </c>
      <c r="B3035" s="33" t="s">
        <v>144</v>
      </c>
      <c r="C3035" s="33">
        <v>59644</v>
      </c>
      <c r="D3035" s="33" t="s">
        <v>779</v>
      </c>
      <c r="E3035" s="33"/>
      <c r="F3035" s="33">
        <v>0.2</v>
      </c>
    </row>
    <row r="3036" spans="1:6" x14ac:dyDescent="0.2">
      <c r="A3036" s="33">
        <v>14</v>
      </c>
      <c r="B3036" s="33" t="s">
        <v>144</v>
      </c>
      <c r="C3036" s="33">
        <v>59522</v>
      </c>
      <c r="D3036" s="33" t="s">
        <v>4851</v>
      </c>
      <c r="E3036" s="33">
        <v>2</v>
      </c>
      <c r="F3036" s="33">
        <v>1</v>
      </c>
    </row>
    <row r="3037" spans="1:6" x14ac:dyDescent="0.2">
      <c r="A3037" s="33">
        <v>14</v>
      </c>
      <c r="B3037" s="33" t="s">
        <v>65</v>
      </c>
      <c r="C3037" s="33">
        <v>4950</v>
      </c>
      <c r="D3037" s="33" t="s">
        <v>720</v>
      </c>
      <c r="E3037" s="33"/>
      <c r="F3037" s="33">
        <v>0.2</v>
      </c>
    </row>
    <row r="3038" spans="1:6" x14ac:dyDescent="0.2">
      <c r="A3038" s="33">
        <v>14</v>
      </c>
      <c r="B3038" s="33" t="s">
        <v>65</v>
      </c>
      <c r="C3038" s="33">
        <v>5690</v>
      </c>
      <c r="D3038" s="33" t="s">
        <v>736</v>
      </c>
      <c r="E3038" s="33"/>
      <c r="F3038" s="33">
        <v>0.2</v>
      </c>
    </row>
    <row r="3039" spans="1:6" x14ac:dyDescent="0.2">
      <c r="A3039" s="33">
        <v>14</v>
      </c>
      <c r="B3039" s="33" t="s">
        <v>65</v>
      </c>
      <c r="C3039" s="33">
        <v>5670</v>
      </c>
      <c r="D3039" s="33" t="s">
        <v>742</v>
      </c>
      <c r="E3039" s="33">
        <v>1</v>
      </c>
      <c r="F3039" s="33">
        <v>1</v>
      </c>
    </row>
    <row r="3040" spans="1:6" x14ac:dyDescent="0.2">
      <c r="A3040" s="33">
        <v>14</v>
      </c>
      <c r="B3040" s="33" t="s">
        <v>65</v>
      </c>
      <c r="C3040" s="33">
        <v>3560</v>
      </c>
      <c r="D3040" s="33" t="s">
        <v>653</v>
      </c>
      <c r="E3040" s="33">
        <v>1</v>
      </c>
      <c r="F3040" s="33">
        <v>0.2</v>
      </c>
    </row>
    <row r="3041" spans="1:6" x14ac:dyDescent="0.2">
      <c r="A3041" s="33">
        <v>14</v>
      </c>
      <c r="B3041" s="33" t="s">
        <v>65</v>
      </c>
      <c r="C3041" s="33">
        <v>4090</v>
      </c>
      <c r="D3041" s="33" t="s">
        <v>767</v>
      </c>
      <c r="E3041" s="33">
        <v>1</v>
      </c>
      <c r="F3041" s="33">
        <v>0.2</v>
      </c>
    </row>
    <row r="3042" spans="1:6" x14ac:dyDescent="0.2">
      <c r="A3042" s="33">
        <v>14</v>
      </c>
      <c r="B3042" s="33" t="s">
        <v>23</v>
      </c>
      <c r="C3042" s="33">
        <v>490</v>
      </c>
      <c r="D3042" s="33" t="s">
        <v>4409</v>
      </c>
      <c r="E3042" s="33">
        <v>2</v>
      </c>
      <c r="F3042" s="33">
        <v>0.2</v>
      </c>
    </row>
    <row r="3043" spans="1:6" x14ac:dyDescent="0.2">
      <c r="A3043" s="33">
        <v>14</v>
      </c>
      <c r="B3043" s="33" t="s">
        <v>23</v>
      </c>
      <c r="C3043" s="33">
        <v>492</v>
      </c>
      <c r="D3043" s="33" t="s">
        <v>4852</v>
      </c>
      <c r="E3043" s="33">
        <v>2</v>
      </c>
      <c r="F3043" s="33">
        <v>0.2</v>
      </c>
    </row>
    <row r="3044" spans="1:6" x14ac:dyDescent="0.2">
      <c r="A3044" s="33">
        <v>14</v>
      </c>
      <c r="B3044" s="33" t="s">
        <v>23</v>
      </c>
      <c r="C3044" s="33">
        <v>493</v>
      </c>
      <c r="D3044" s="33" t="s">
        <v>140</v>
      </c>
      <c r="E3044" s="33">
        <v>2</v>
      </c>
      <c r="F3044" s="33">
        <v>0.2</v>
      </c>
    </row>
    <row r="3045" spans="1:6" x14ac:dyDescent="0.2">
      <c r="A3045" s="33">
        <v>14</v>
      </c>
      <c r="B3045" s="33" t="s">
        <v>23</v>
      </c>
      <c r="C3045" s="33">
        <v>497</v>
      </c>
      <c r="D3045" s="33" t="s">
        <v>1023</v>
      </c>
      <c r="E3045" s="33">
        <v>4</v>
      </c>
      <c r="F3045" s="33">
        <v>0.2</v>
      </c>
    </row>
    <row r="3046" spans="1:6" x14ac:dyDescent="0.2">
      <c r="A3046" s="33">
        <v>14</v>
      </c>
      <c r="B3046" s="33" t="s">
        <v>23</v>
      </c>
      <c r="C3046" s="33">
        <v>38</v>
      </c>
      <c r="D3046" s="33" t="s">
        <v>4625</v>
      </c>
      <c r="E3046" s="33">
        <v>2</v>
      </c>
      <c r="F3046" s="33">
        <v>0.2</v>
      </c>
    </row>
    <row r="3047" spans="1:6" x14ac:dyDescent="0.2">
      <c r="A3047" s="33">
        <v>14</v>
      </c>
      <c r="B3047" s="33" t="s">
        <v>23</v>
      </c>
      <c r="C3047" s="33">
        <v>717</v>
      </c>
      <c r="D3047" s="33" t="s">
        <v>4853</v>
      </c>
      <c r="E3047" s="33">
        <v>4</v>
      </c>
      <c r="F3047" s="33">
        <v>0.2</v>
      </c>
    </row>
    <row r="3048" spans="1:6" x14ac:dyDescent="0.2">
      <c r="A3048" s="33">
        <v>14</v>
      </c>
      <c r="B3048" s="33" t="s">
        <v>23</v>
      </c>
      <c r="C3048" s="33">
        <v>117</v>
      </c>
      <c r="D3048" s="33" t="s">
        <v>4854</v>
      </c>
      <c r="E3048" s="33">
        <v>4</v>
      </c>
      <c r="F3048" s="33">
        <v>1</v>
      </c>
    </row>
    <row r="3049" spans="1:6" x14ac:dyDescent="0.2">
      <c r="A3049" s="33">
        <v>14</v>
      </c>
      <c r="B3049" s="33" t="s">
        <v>23</v>
      </c>
      <c r="C3049" s="33">
        <v>136</v>
      </c>
      <c r="D3049" s="33" t="s">
        <v>4855</v>
      </c>
      <c r="E3049" s="33">
        <v>4</v>
      </c>
      <c r="F3049" s="33">
        <v>0.2</v>
      </c>
    </row>
    <row r="3050" spans="1:6" x14ac:dyDescent="0.2">
      <c r="A3050" s="33">
        <v>14</v>
      </c>
      <c r="B3050" s="33" t="s">
        <v>23</v>
      </c>
      <c r="C3050" s="33">
        <v>2540</v>
      </c>
      <c r="D3050" s="33" t="s">
        <v>4856</v>
      </c>
      <c r="E3050" s="33">
        <v>1</v>
      </c>
      <c r="F3050" s="33">
        <v>0.2</v>
      </c>
    </row>
    <row r="3051" spans="1:6" x14ac:dyDescent="0.2">
      <c r="A3051" s="33">
        <v>14</v>
      </c>
      <c r="B3051" s="33" t="s">
        <v>23</v>
      </c>
      <c r="C3051" s="33">
        <v>1125</v>
      </c>
      <c r="D3051" s="33" t="s">
        <v>1788</v>
      </c>
      <c r="E3051" s="33">
        <v>4</v>
      </c>
      <c r="F3051" s="33">
        <v>0.2</v>
      </c>
    </row>
    <row r="3052" spans="1:6" x14ac:dyDescent="0.2">
      <c r="A3052" s="33">
        <v>14</v>
      </c>
      <c r="B3052" s="33" t="s">
        <v>23</v>
      </c>
      <c r="C3052" s="33">
        <v>1319</v>
      </c>
      <c r="D3052" s="33" t="s">
        <v>1051</v>
      </c>
      <c r="E3052" s="33">
        <v>2</v>
      </c>
      <c r="F3052" s="33">
        <v>0.2</v>
      </c>
    </row>
    <row r="3053" spans="1:6" x14ac:dyDescent="0.2">
      <c r="A3053" s="33">
        <v>14</v>
      </c>
      <c r="B3053" s="33" t="s">
        <v>23</v>
      </c>
      <c r="C3053" s="33">
        <v>2509</v>
      </c>
      <c r="D3053" s="33" t="s">
        <v>4857</v>
      </c>
      <c r="E3053" s="33">
        <v>1</v>
      </c>
      <c r="F3053" s="33">
        <v>1</v>
      </c>
    </row>
    <row r="3054" spans="1:6" x14ac:dyDescent="0.2">
      <c r="A3054" s="33">
        <v>14</v>
      </c>
      <c r="B3054" s="33" t="s">
        <v>23</v>
      </c>
      <c r="C3054" s="33">
        <v>1416</v>
      </c>
      <c r="D3054" s="33" t="s">
        <v>560</v>
      </c>
      <c r="E3054" s="33">
        <v>3</v>
      </c>
      <c r="F3054" s="33">
        <v>0.2</v>
      </c>
    </row>
    <row r="3055" spans="1:6" x14ac:dyDescent="0.2">
      <c r="A3055" s="33">
        <v>14</v>
      </c>
      <c r="B3055" s="33" t="s">
        <v>23</v>
      </c>
      <c r="C3055" s="33">
        <v>1420</v>
      </c>
      <c r="D3055" s="33" t="s">
        <v>4858</v>
      </c>
      <c r="E3055" s="33">
        <v>2</v>
      </c>
      <c r="F3055" s="33">
        <v>0.2</v>
      </c>
    </row>
    <row r="3056" spans="1:6" x14ac:dyDescent="0.2">
      <c r="A3056" s="33">
        <v>14</v>
      </c>
      <c r="B3056" s="33" t="s">
        <v>23</v>
      </c>
      <c r="C3056" s="33">
        <v>1424</v>
      </c>
      <c r="D3056" s="33" t="s">
        <v>4660</v>
      </c>
      <c r="E3056" s="33">
        <v>2</v>
      </c>
      <c r="F3056" s="33">
        <v>1</v>
      </c>
    </row>
    <row r="3057" spans="1:6" x14ac:dyDescent="0.2">
      <c r="A3057" s="33">
        <v>14</v>
      </c>
      <c r="B3057" s="33" t="s">
        <v>23</v>
      </c>
      <c r="C3057" s="33">
        <v>1427</v>
      </c>
      <c r="D3057" s="33" t="s">
        <v>4416</v>
      </c>
      <c r="E3057" s="33">
        <v>2</v>
      </c>
      <c r="F3057" s="33">
        <v>0.2</v>
      </c>
    </row>
    <row r="3058" spans="1:6" x14ac:dyDescent="0.2">
      <c r="A3058" s="33">
        <v>14</v>
      </c>
      <c r="B3058" s="33" t="s">
        <v>23</v>
      </c>
      <c r="C3058" s="33">
        <v>2510</v>
      </c>
      <c r="D3058" s="33" t="s">
        <v>4859</v>
      </c>
      <c r="E3058" s="33">
        <v>4</v>
      </c>
      <c r="F3058" s="33">
        <v>0.2</v>
      </c>
    </row>
    <row r="3059" spans="1:6" x14ac:dyDescent="0.2">
      <c r="A3059" s="33">
        <v>14</v>
      </c>
      <c r="B3059" s="33" t="s">
        <v>23</v>
      </c>
      <c r="C3059" s="33">
        <v>278</v>
      </c>
      <c r="D3059" s="33" t="s">
        <v>4860</v>
      </c>
      <c r="E3059" s="33">
        <v>2</v>
      </c>
      <c r="F3059" s="33">
        <v>0.2</v>
      </c>
    </row>
    <row r="3060" spans="1:6" x14ac:dyDescent="0.2">
      <c r="A3060" s="33">
        <v>14</v>
      </c>
      <c r="B3060" s="33" t="s">
        <v>23</v>
      </c>
      <c r="C3060" s="33">
        <v>280</v>
      </c>
      <c r="D3060" s="33" t="s">
        <v>4861</v>
      </c>
      <c r="E3060" s="33">
        <v>4</v>
      </c>
      <c r="F3060" s="33">
        <v>0.2</v>
      </c>
    </row>
    <row r="3061" spans="1:6" x14ac:dyDescent="0.2">
      <c r="A3061" s="33">
        <v>14</v>
      </c>
      <c r="B3061" s="33" t="s">
        <v>23</v>
      </c>
      <c r="C3061" s="33">
        <v>3717</v>
      </c>
      <c r="D3061" s="33" t="s">
        <v>4862</v>
      </c>
      <c r="E3061" s="33">
        <v>4</v>
      </c>
      <c r="F3061" s="33">
        <v>0.2</v>
      </c>
    </row>
    <row r="3062" spans="1:6" x14ac:dyDescent="0.2">
      <c r="A3062" s="33">
        <v>14</v>
      </c>
      <c r="B3062" s="33" t="s">
        <v>23</v>
      </c>
      <c r="C3062" s="33">
        <v>283</v>
      </c>
      <c r="D3062" s="33" t="s">
        <v>4863</v>
      </c>
      <c r="E3062" s="33">
        <v>4</v>
      </c>
      <c r="F3062" s="33">
        <v>0.2</v>
      </c>
    </row>
    <row r="3063" spans="1:6" x14ac:dyDescent="0.2">
      <c r="A3063" s="33">
        <v>14</v>
      </c>
      <c r="B3063" s="33" t="s">
        <v>23</v>
      </c>
      <c r="C3063" s="33">
        <v>286</v>
      </c>
      <c r="D3063" s="33" t="s">
        <v>4864</v>
      </c>
      <c r="E3063" s="33">
        <v>3</v>
      </c>
      <c r="F3063" s="33">
        <v>0.2</v>
      </c>
    </row>
    <row r="3064" spans="1:6" x14ac:dyDescent="0.2">
      <c r="A3064" s="33">
        <v>14</v>
      </c>
      <c r="B3064" s="33" t="s">
        <v>23</v>
      </c>
      <c r="C3064" s="33">
        <v>1805</v>
      </c>
      <c r="D3064" s="33" t="s">
        <v>4417</v>
      </c>
      <c r="E3064" s="33">
        <v>3</v>
      </c>
      <c r="F3064" s="33">
        <v>0.2</v>
      </c>
    </row>
    <row r="3065" spans="1:6" x14ac:dyDescent="0.2">
      <c r="A3065" s="33">
        <v>14</v>
      </c>
      <c r="B3065" s="33" t="s">
        <v>23</v>
      </c>
      <c r="C3065" s="33">
        <v>2004</v>
      </c>
      <c r="D3065" s="33" t="s">
        <v>4631</v>
      </c>
      <c r="E3065" s="33">
        <v>3</v>
      </c>
      <c r="F3065" s="33">
        <v>0.2</v>
      </c>
    </row>
    <row r="3066" spans="1:6" x14ac:dyDescent="0.2">
      <c r="A3066" s="33">
        <v>14</v>
      </c>
      <c r="B3066" s="33" t="s">
        <v>23</v>
      </c>
      <c r="C3066" s="33">
        <v>2520</v>
      </c>
      <c r="D3066" s="33" t="s">
        <v>4865</v>
      </c>
      <c r="E3066" s="33">
        <v>4</v>
      </c>
      <c r="F3066" s="33">
        <v>0.2</v>
      </c>
    </row>
    <row r="3067" spans="1:6" x14ac:dyDescent="0.2">
      <c r="A3067" s="33">
        <v>14</v>
      </c>
      <c r="B3067" s="33" t="s">
        <v>23</v>
      </c>
      <c r="C3067" s="33">
        <v>1890</v>
      </c>
      <c r="D3067" s="33" t="s">
        <v>662</v>
      </c>
      <c r="E3067" s="33">
        <v>4</v>
      </c>
      <c r="F3067" s="33">
        <v>0.2</v>
      </c>
    </row>
    <row r="3068" spans="1:6" x14ac:dyDescent="0.2">
      <c r="A3068" s="33">
        <v>14</v>
      </c>
      <c r="B3068" s="33" t="s">
        <v>23</v>
      </c>
      <c r="C3068" s="33">
        <v>1928</v>
      </c>
      <c r="D3068" s="33" t="s">
        <v>2806</v>
      </c>
      <c r="E3068" s="33">
        <v>4</v>
      </c>
      <c r="F3068" s="33">
        <v>0.2</v>
      </c>
    </row>
    <row r="3069" spans="1:6" x14ac:dyDescent="0.2">
      <c r="A3069" s="33">
        <v>14</v>
      </c>
      <c r="B3069" s="33" t="s">
        <v>23</v>
      </c>
      <c r="C3069" s="33">
        <v>1991</v>
      </c>
      <c r="D3069" s="33" t="s">
        <v>1816</v>
      </c>
      <c r="E3069" s="33">
        <v>2</v>
      </c>
      <c r="F3069" s="33">
        <v>0.2</v>
      </c>
    </row>
    <row r="3070" spans="1:6" x14ac:dyDescent="0.2">
      <c r="A3070" s="33">
        <v>14</v>
      </c>
      <c r="B3070" s="33" t="s">
        <v>23</v>
      </c>
      <c r="C3070" s="33">
        <v>2060</v>
      </c>
      <c r="D3070" s="33" t="s">
        <v>4866</v>
      </c>
      <c r="E3070" s="33">
        <v>2</v>
      </c>
      <c r="F3070" s="33">
        <v>0.2</v>
      </c>
    </row>
    <row r="3071" spans="1:6" x14ac:dyDescent="0.2">
      <c r="A3071" s="33">
        <v>14</v>
      </c>
      <c r="B3071" s="33" t="s">
        <v>23</v>
      </c>
      <c r="C3071" s="33">
        <v>2061</v>
      </c>
      <c r="D3071" s="33" t="s">
        <v>663</v>
      </c>
      <c r="E3071" s="33">
        <v>4</v>
      </c>
      <c r="F3071" s="33">
        <v>0.2</v>
      </c>
    </row>
    <row r="3072" spans="1:6" x14ac:dyDescent="0.2">
      <c r="A3072" s="33">
        <v>14</v>
      </c>
      <c r="B3072" s="33" t="s">
        <v>23</v>
      </c>
      <c r="C3072" s="33">
        <v>2066</v>
      </c>
      <c r="D3072" s="33" t="s">
        <v>4633</v>
      </c>
      <c r="E3072" s="33">
        <v>4</v>
      </c>
      <c r="F3072" s="33">
        <v>0.2</v>
      </c>
    </row>
    <row r="3073" spans="1:6" x14ac:dyDescent="0.2">
      <c r="A3073" s="33">
        <v>14</v>
      </c>
      <c r="B3073" s="33" t="s">
        <v>23</v>
      </c>
      <c r="C3073" s="33">
        <v>407</v>
      </c>
      <c r="D3073" s="33" t="s">
        <v>4419</v>
      </c>
      <c r="E3073" s="33">
        <v>2</v>
      </c>
      <c r="F3073" s="33">
        <v>0.2</v>
      </c>
    </row>
    <row r="3074" spans="1:6" x14ac:dyDescent="0.2">
      <c r="A3074" s="33">
        <v>14</v>
      </c>
      <c r="B3074" s="33" t="s">
        <v>23</v>
      </c>
      <c r="C3074" s="33">
        <v>413</v>
      </c>
      <c r="D3074" s="33" t="s">
        <v>4867</v>
      </c>
      <c r="E3074" s="33">
        <v>4</v>
      </c>
      <c r="F3074" s="33">
        <v>0.2</v>
      </c>
    </row>
    <row r="3075" spans="1:6" x14ac:dyDescent="0.2">
      <c r="A3075" s="33">
        <v>14</v>
      </c>
      <c r="B3075" s="33" t="s">
        <v>23</v>
      </c>
      <c r="C3075" s="33">
        <v>2715</v>
      </c>
      <c r="D3075" s="33" t="s">
        <v>4868</v>
      </c>
      <c r="E3075" s="33">
        <v>4</v>
      </c>
      <c r="F3075" s="33">
        <v>0.2</v>
      </c>
    </row>
    <row r="3076" spans="1:6" x14ac:dyDescent="0.2">
      <c r="A3076" s="33">
        <v>14</v>
      </c>
      <c r="B3076" s="33" t="s">
        <v>23</v>
      </c>
      <c r="C3076" s="33">
        <v>415</v>
      </c>
      <c r="D3076" s="33" t="s">
        <v>4869</v>
      </c>
      <c r="E3076" s="33">
        <v>4</v>
      </c>
      <c r="F3076" s="33">
        <v>0.2</v>
      </c>
    </row>
    <row r="3077" spans="1:6" x14ac:dyDescent="0.2">
      <c r="A3077" s="33">
        <v>14</v>
      </c>
      <c r="B3077" s="33" t="s">
        <v>23</v>
      </c>
      <c r="C3077" s="33">
        <v>419</v>
      </c>
      <c r="D3077" s="33" t="s">
        <v>4635</v>
      </c>
      <c r="E3077" s="33">
        <v>3</v>
      </c>
      <c r="F3077" s="33">
        <v>0.2</v>
      </c>
    </row>
    <row r="3078" spans="1:6" x14ac:dyDescent="0.2">
      <c r="A3078" s="33">
        <v>14</v>
      </c>
      <c r="B3078" s="33" t="s">
        <v>23</v>
      </c>
      <c r="C3078" s="33">
        <v>423</v>
      </c>
      <c r="D3078" s="33" t="s">
        <v>4870</v>
      </c>
      <c r="E3078" s="33">
        <v>4</v>
      </c>
      <c r="F3078" s="33">
        <v>0.2</v>
      </c>
    </row>
    <row r="3079" spans="1:6" x14ac:dyDescent="0.2">
      <c r="A3079" s="33">
        <v>14</v>
      </c>
      <c r="B3079" s="33" t="s">
        <v>23</v>
      </c>
      <c r="C3079" s="33">
        <v>426</v>
      </c>
      <c r="D3079" s="33" t="s">
        <v>4871</v>
      </c>
      <c r="E3079" s="33">
        <v>4</v>
      </c>
      <c r="F3079" s="33">
        <v>0.2</v>
      </c>
    </row>
    <row r="3080" spans="1:6" x14ac:dyDescent="0.2">
      <c r="A3080" s="33">
        <v>14</v>
      </c>
      <c r="B3080" s="33" t="s">
        <v>23</v>
      </c>
      <c r="C3080" s="33">
        <v>478</v>
      </c>
      <c r="D3080" s="33" t="s">
        <v>4639</v>
      </c>
      <c r="E3080" s="33">
        <v>4</v>
      </c>
      <c r="F3080" s="33">
        <v>0.2</v>
      </c>
    </row>
    <row r="3081" spans="1:6" x14ac:dyDescent="0.2">
      <c r="A3081" s="33">
        <v>14</v>
      </c>
      <c r="B3081" s="33" t="s">
        <v>23</v>
      </c>
      <c r="C3081" s="33">
        <v>2367</v>
      </c>
      <c r="D3081" s="33" t="s">
        <v>4640</v>
      </c>
      <c r="E3081" s="33">
        <v>4</v>
      </c>
      <c r="F3081" s="33">
        <v>0.2</v>
      </c>
    </row>
    <row r="3082" spans="1:6" x14ac:dyDescent="0.2">
      <c r="A3082" s="33">
        <v>14</v>
      </c>
      <c r="B3082" s="33" t="s">
        <v>23</v>
      </c>
      <c r="C3082" s="33">
        <v>2501</v>
      </c>
      <c r="D3082" s="33" t="s">
        <v>4872</v>
      </c>
      <c r="E3082" s="33">
        <v>1</v>
      </c>
      <c r="F3082" s="33">
        <v>0.2</v>
      </c>
    </row>
    <row r="3083" spans="1:6" x14ac:dyDescent="0.2">
      <c r="A3083" s="33">
        <v>14</v>
      </c>
      <c r="B3083" s="33" t="s">
        <v>23</v>
      </c>
      <c r="C3083" s="33">
        <v>2370</v>
      </c>
      <c r="D3083" s="33" t="s">
        <v>4641</v>
      </c>
      <c r="E3083" s="33">
        <v>2</v>
      </c>
      <c r="F3083" s="33">
        <v>0.2</v>
      </c>
    </row>
    <row r="3084" spans="1:6" x14ac:dyDescent="0.2">
      <c r="A3084" s="33">
        <v>14</v>
      </c>
      <c r="B3084" s="33" t="s">
        <v>23</v>
      </c>
      <c r="C3084" s="33">
        <v>2000</v>
      </c>
      <c r="D3084" s="33" t="s">
        <v>668</v>
      </c>
      <c r="E3084" s="33">
        <v>4</v>
      </c>
      <c r="F3084" s="33">
        <v>0.2</v>
      </c>
    </row>
    <row r="3085" spans="1:6" x14ac:dyDescent="0.2">
      <c r="A3085" s="33">
        <v>14</v>
      </c>
      <c r="B3085" s="33" t="s">
        <v>23</v>
      </c>
      <c r="C3085" s="33">
        <v>2402</v>
      </c>
      <c r="D3085" s="33" t="s">
        <v>4643</v>
      </c>
      <c r="E3085" s="33">
        <v>1</v>
      </c>
      <c r="F3085" s="33">
        <v>0.2</v>
      </c>
    </row>
    <row r="3086" spans="1:6" x14ac:dyDescent="0.2">
      <c r="A3086" s="33">
        <v>14</v>
      </c>
      <c r="B3086" s="33" t="s">
        <v>23</v>
      </c>
      <c r="C3086" s="33">
        <v>2475</v>
      </c>
      <c r="D3086" s="33" t="s">
        <v>4873</v>
      </c>
      <c r="E3086" s="33">
        <v>4</v>
      </c>
      <c r="F3086" s="33">
        <v>0.2</v>
      </c>
    </row>
    <row r="3087" spans="1:6" x14ac:dyDescent="0.2">
      <c r="A3087" s="33">
        <v>14</v>
      </c>
      <c r="B3087" s="33" t="s">
        <v>23</v>
      </c>
      <c r="C3087" s="33">
        <v>2459</v>
      </c>
      <c r="D3087" s="33" t="s">
        <v>4644</v>
      </c>
      <c r="E3087" s="33">
        <v>4</v>
      </c>
      <c r="F3087" s="33">
        <v>0.2</v>
      </c>
    </row>
    <row r="3088" spans="1:6" x14ac:dyDescent="0.2">
      <c r="A3088" s="33">
        <v>14</v>
      </c>
      <c r="B3088" s="33" t="s">
        <v>471</v>
      </c>
      <c r="C3088" s="33">
        <v>22975</v>
      </c>
      <c r="D3088" s="33" t="s">
        <v>4874</v>
      </c>
      <c r="E3088" s="33">
        <v>3</v>
      </c>
      <c r="F3088" s="33">
        <v>0.2</v>
      </c>
    </row>
    <row r="3089" spans="1:6" x14ac:dyDescent="0.2">
      <c r="A3089" s="33">
        <v>14</v>
      </c>
      <c r="B3089" s="33" t="s">
        <v>471</v>
      </c>
      <c r="C3089" s="33">
        <v>23417</v>
      </c>
      <c r="D3089" s="33" t="s">
        <v>4875</v>
      </c>
      <c r="E3089" s="33"/>
      <c r="F3089" s="33">
        <v>0.2</v>
      </c>
    </row>
    <row r="3090" spans="1:6" x14ac:dyDescent="0.2">
      <c r="A3090" s="33">
        <v>14</v>
      </c>
      <c r="B3090" s="33" t="s">
        <v>471</v>
      </c>
      <c r="C3090" s="33">
        <v>21333</v>
      </c>
      <c r="D3090" s="33" t="s">
        <v>4876</v>
      </c>
      <c r="E3090" s="33">
        <v>4</v>
      </c>
      <c r="F3090" s="33">
        <v>0.2</v>
      </c>
    </row>
    <row r="3091" spans="1:6" x14ac:dyDescent="0.2">
      <c r="A3091" s="33">
        <v>14</v>
      </c>
      <c r="B3091" s="33" t="s">
        <v>471</v>
      </c>
      <c r="C3091" s="33">
        <v>22963</v>
      </c>
      <c r="D3091" s="33" t="s">
        <v>4877</v>
      </c>
      <c r="E3091" s="33">
        <v>3</v>
      </c>
      <c r="F3091" s="33">
        <v>0.2</v>
      </c>
    </row>
    <row r="3092" spans="1:6" x14ac:dyDescent="0.2">
      <c r="A3092" s="33">
        <v>14</v>
      </c>
      <c r="B3092" s="33" t="s">
        <v>471</v>
      </c>
      <c r="C3092" s="33">
        <v>22934</v>
      </c>
      <c r="D3092" s="33" t="s">
        <v>4878</v>
      </c>
      <c r="E3092" s="33">
        <v>2</v>
      </c>
      <c r="F3092" s="33">
        <v>0.2</v>
      </c>
    </row>
    <row r="3093" spans="1:6" x14ac:dyDescent="0.2">
      <c r="A3093" s="33">
        <v>14</v>
      </c>
      <c r="B3093" s="33" t="s">
        <v>471</v>
      </c>
      <c r="C3093" s="33">
        <v>22935</v>
      </c>
      <c r="D3093" s="33" t="s">
        <v>4879</v>
      </c>
      <c r="E3093" s="33">
        <v>3</v>
      </c>
      <c r="F3093" s="33">
        <v>0.2</v>
      </c>
    </row>
    <row r="3094" spans="1:6" x14ac:dyDescent="0.2">
      <c r="A3094" s="33">
        <v>14</v>
      </c>
      <c r="B3094" s="33" t="s">
        <v>471</v>
      </c>
      <c r="C3094" s="33">
        <v>21351</v>
      </c>
      <c r="D3094" s="33" t="s">
        <v>4880</v>
      </c>
      <c r="E3094" s="33">
        <v>3</v>
      </c>
      <c r="F3094" s="33">
        <v>0.2</v>
      </c>
    </row>
    <row r="3095" spans="1:6" x14ac:dyDescent="0.2">
      <c r="A3095" s="33">
        <v>14</v>
      </c>
      <c r="B3095" s="33" t="s">
        <v>471</v>
      </c>
      <c r="C3095" s="33">
        <v>22943</v>
      </c>
      <c r="D3095" s="33" t="s">
        <v>4881</v>
      </c>
      <c r="E3095" s="33">
        <v>2</v>
      </c>
      <c r="F3095" s="33">
        <v>1</v>
      </c>
    </row>
    <row r="3096" spans="1:6" x14ac:dyDescent="0.2">
      <c r="A3096" s="33">
        <v>14</v>
      </c>
      <c r="B3096" s="33" t="s">
        <v>471</v>
      </c>
      <c r="C3096" s="33">
        <v>22988</v>
      </c>
      <c r="D3096" s="33" t="s">
        <v>4882</v>
      </c>
      <c r="E3096" s="33">
        <v>3</v>
      </c>
      <c r="F3096" s="33">
        <v>0.2</v>
      </c>
    </row>
    <row r="3097" spans="1:6" x14ac:dyDescent="0.2">
      <c r="A3097" s="33">
        <v>14</v>
      </c>
      <c r="B3097" s="33" t="s">
        <v>471</v>
      </c>
      <c r="C3097" s="33">
        <v>23002</v>
      </c>
      <c r="D3097" s="33" t="s">
        <v>4883</v>
      </c>
      <c r="E3097" s="33">
        <v>4</v>
      </c>
      <c r="F3097" s="33">
        <v>0.2</v>
      </c>
    </row>
    <row r="3098" spans="1:6" x14ac:dyDescent="0.2">
      <c r="A3098" s="33">
        <v>14</v>
      </c>
      <c r="B3098" s="33" t="s">
        <v>471</v>
      </c>
      <c r="C3098" s="33">
        <v>21395</v>
      </c>
      <c r="D3098" s="33" t="s">
        <v>4884</v>
      </c>
      <c r="E3098" s="33">
        <v>4</v>
      </c>
      <c r="F3098" s="33">
        <v>0.2</v>
      </c>
    </row>
    <row r="3099" spans="1:6" x14ac:dyDescent="0.2">
      <c r="A3099" s="33">
        <v>14</v>
      </c>
      <c r="B3099" s="33" t="s">
        <v>277</v>
      </c>
      <c r="C3099" s="33">
        <v>18550</v>
      </c>
      <c r="D3099" s="33" t="s">
        <v>4885</v>
      </c>
      <c r="E3099" s="33">
        <v>3</v>
      </c>
      <c r="F3099" s="33">
        <v>0.2</v>
      </c>
    </row>
    <row r="3100" spans="1:6" x14ac:dyDescent="0.2">
      <c r="A3100" s="33">
        <v>14</v>
      </c>
      <c r="B3100" s="33" t="s">
        <v>277</v>
      </c>
      <c r="C3100" s="33">
        <v>18557</v>
      </c>
      <c r="D3100" s="33" t="s">
        <v>4886</v>
      </c>
      <c r="E3100" s="33">
        <v>1</v>
      </c>
      <c r="F3100" s="33">
        <v>1</v>
      </c>
    </row>
    <row r="3101" spans="1:6" x14ac:dyDescent="0.2">
      <c r="A3101" s="33">
        <v>14</v>
      </c>
      <c r="B3101" s="33" t="s">
        <v>277</v>
      </c>
      <c r="C3101" s="33">
        <v>18272</v>
      </c>
      <c r="D3101" s="33" t="s">
        <v>4887</v>
      </c>
      <c r="E3101" s="33"/>
      <c r="F3101" s="33">
        <v>0.2</v>
      </c>
    </row>
    <row r="3102" spans="1:6" x14ac:dyDescent="0.2">
      <c r="A3102" s="33">
        <v>14</v>
      </c>
      <c r="B3102" s="33" t="s">
        <v>277</v>
      </c>
      <c r="C3102" s="33">
        <v>18527</v>
      </c>
      <c r="D3102" s="33" t="s">
        <v>4888</v>
      </c>
      <c r="E3102" s="33">
        <v>1</v>
      </c>
      <c r="F3102" s="33">
        <v>0.2</v>
      </c>
    </row>
    <row r="3103" spans="1:6" x14ac:dyDescent="0.2">
      <c r="A3103" s="33">
        <v>14</v>
      </c>
      <c r="B3103" s="33" t="s">
        <v>277</v>
      </c>
      <c r="C3103" s="33">
        <v>18265</v>
      </c>
      <c r="D3103" s="33" t="s">
        <v>4889</v>
      </c>
      <c r="E3103" s="33"/>
      <c r="F3103" s="33">
        <v>0.2</v>
      </c>
    </row>
    <row r="3104" spans="1:6" x14ac:dyDescent="0.2">
      <c r="A3104" s="33">
        <v>14</v>
      </c>
      <c r="B3104" s="33" t="s">
        <v>277</v>
      </c>
      <c r="C3104" s="33">
        <v>18342</v>
      </c>
      <c r="D3104" s="33" t="s">
        <v>4890</v>
      </c>
      <c r="E3104" s="33">
        <v>2</v>
      </c>
      <c r="F3104" s="33">
        <v>0.2</v>
      </c>
    </row>
    <row r="3105" spans="1:6" x14ac:dyDescent="0.2">
      <c r="A3105" s="33">
        <v>14</v>
      </c>
      <c r="B3105" s="33" t="s">
        <v>277</v>
      </c>
      <c r="C3105" s="33">
        <v>18335</v>
      </c>
      <c r="D3105" s="33" t="s">
        <v>4891</v>
      </c>
      <c r="E3105" s="33">
        <v>2</v>
      </c>
      <c r="F3105" s="33">
        <v>0.2</v>
      </c>
    </row>
    <row r="3106" spans="1:6" x14ac:dyDescent="0.2">
      <c r="A3106" s="33">
        <v>14</v>
      </c>
      <c r="B3106" s="33" t="s">
        <v>894</v>
      </c>
      <c r="C3106" s="33">
        <v>25</v>
      </c>
      <c r="D3106" s="33" t="s">
        <v>4892</v>
      </c>
      <c r="E3106" s="33">
        <v>4</v>
      </c>
      <c r="F3106" s="33">
        <v>1</v>
      </c>
    </row>
    <row r="3107" spans="1:6" x14ac:dyDescent="0.2">
      <c r="A3107" s="33">
        <v>14</v>
      </c>
      <c r="B3107" s="33" t="s">
        <v>894</v>
      </c>
      <c r="C3107" s="33">
        <v>38</v>
      </c>
      <c r="D3107" s="33" t="s">
        <v>4893</v>
      </c>
      <c r="E3107" s="33"/>
      <c r="F3107" s="33">
        <v>1</v>
      </c>
    </row>
    <row r="3108" spans="1:6" x14ac:dyDescent="0.2">
      <c r="A3108" s="33">
        <v>14</v>
      </c>
      <c r="B3108" s="33" t="s">
        <v>894</v>
      </c>
      <c r="C3108" s="33">
        <v>59</v>
      </c>
      <c r="D3108" s="33" t="s">
        <v>4894</v>
      </c>
      <c r="E3108" s="33">
        <v>3</v>
      </c>
      <c r="F3108" s="33">
        <v>1</v>
      </c>
    </row>
    <row r="3109" spans="1:6" x14ac:dyDescent="0.2">
      <c r="A3109" s="33">
        <v>14</v>
      </c>
      <c r="B3109" s="33" t="s">
        <v>894</v>
      </c>
      <c r="C3109" s="33">
        <v>13218</v>
      </c>
      <c r="D3109" s="33" t="s">
        <v>4895</v>
      </c>
      <c r="E3109" s="33"/>
      <c r="F3109" s="33">
        <v>1</v>
      </c>
    </row>
    <row r="3110" spans="1:6" x14ac:dyDescent="0.2">
      <c r="A3110" s="33">
        <v>14</v>
      </c>
      <c r="B3110" s="33" t="s">
        <v>894</v>
      </c>
      <c r="C3110" s="33">
        <v>116</v>
      </c>
      <c r="D3110" s="33" t="s">
        <v>4896</v>
      </c>
      <c r="E3110" s="33">
        <v>4</v>
      </c>
      <c r="F3110" s="33">
        <v>1</v>
      </c>
    </row>
    <row r="3111" spans="1:6" x14ac:dyDescent="0.2">
      <c r="A3111" s="33">
        <v>14</v>
      </c>
      <c r="B3111" s="33" t="s">
        <v>894</v>
      </c>
      <c r="C3111" s="33">
        <v>178</v>
      </c>
      <c r="D3111" s="33" t="s">
        <v>4897</v>
      </c>
      <c r="E3111" s="33">
        <v>4</v>
      </c>
      <c r="F3111" s="33">
        <v>1</v>
      </c>
    </row>
    <row r="3112" spans="1:6" x14ac:dyDescent="0.2">
      <c r="A3112" s="33">
        <v>14</v>
      </c>
      <c r="B3112" s="33" t="s">
        <v>894</v>
      </c>
      <c r="C3112" s="33">
        <v>378</v>
      </c>
      <c r="D3112" s="33" t="s">
        <v>4898</v>
      </c>
      <c r="E3112" s="33">
        <v>4</v>
      </c>
      <c r="F3112" s="33">
        <v>1</v>
      </c>
    </row>
    <row r="3113" spans="1:6" x14ac:dyDescent="0.2">
      <c r="A3113" s="33">
        <v>14</v>
      </c>
      <c r="B3113" s="33" t="s">
        <v>894</v>
      </c>
      <c r="C3113" s="33">
        <v>615</v>
      </c>
      <c r="D3113" s="33" t="s">
        <v>4899</v>
      </c>
      <c r="E3113" s="33">
        <v>3</v>
      </c>
      <c r="F3113" s="33">
        <v>1</v>
      </c>
    </row>
    <row r="3114" spans="1:6" x14ac:dyDescent="0.2">
      <c r="A3114" s="33">
        <v>14</v>
      </c>
      <c r="B3114" s="33" t="s">
        <v>894</v>
      </c>
      <c r="C3114" s="33">
        <v>3283</v>
      </c>
      <c r="D3114" s="33" t="s">
        <v>4900</v>
      </c>
      <c r="E3114" s="33">
        <v>2</v>
      </c>
      <c r="F3114" s="33">
        <v>1</v>
      </c>
    </row>
    <row r="3115" spans="1:6" x14ac:dyDescent="0.2">
      <c r="A3115" s="33">
        <v>14</v>
      </c>
      <c r="B3115" s="33" t="s">
        <v>894</v>
      </c>
      <c r="C3115" s="33">
        <v>3288</v>
      </c>
      <c r="D3115" s="33" t="s">
        <v>4901</v>
      </c>
      <c r="E3115" s="33">
        <v>2</v>
      </c>
      <c r="F3115" s="33">
        <v>1</v>
      </c>
    </row>
    <row r="3116" spans="1:6" x14ac:dyDescent="0.2">
      <c r="A3116" s="33">
        <v>14</v>
      </c>
      <c r="B3116" s="33" t="s">
        <v>894</v>
      </c>
      <c r="C3116" s="33">
        <v>723</v>
      </c>
      <c r="D3116" s="33" t="s">
        <v>4902</v>
      </c>
      <c r="E3116" s="33">
        <v>3</v>
      </c>
      <c r="F3116" s="33">
        <v>1</v>
      </c>
    </row>
    <row r="3117" spans="1:6" x14ac:dyDescent="0.2">
      <c r="A3117" s="33">
        <v>14</v>
      </c>
      <c r="B3117" s="33" t="s">
        <v>894</v>
      </c>
      <c r="C3117" s="33">
        <v>728</v>
      </c>
      <c r="D3117" s="33" t="s">
        <v>4903</v>
      </c>
      <c r="E3117" s="33">
        <v>4</v>
      </c>
      <c r="F3117" s="33">
        <v>1</v>
      </c>
    </row>
    <row r="3118" spans="1:6" x14ac:dyDescent="0.2">
      <c r="A3118" s="33">
        <v>14</v>
      </c>
      <c r="B3118" s="33" t="s">
        <v>894</v>
      </c>
      <c r="C3118" s="33">
        <v>952</v>
      </c>
      <c r="D3118" s="33" t="s">
        <v>4904</v>
      </c>
      <c r="E3118" s="33">
        <v>3</v>
      </c>
      <c r="F3118" s="33">
        <v>1</v>
      </c>
    </row>
    <row r="3119" spans="1:6" x14ac:dyDescent="0.2">
      <c r="A3119" s="33">
        <v>14</v>
      </c>
      <c r="B3119" s="33" t="s">
        <v>894</v>
      </c>
      <c r="C3119" s="33">
        <v>954</v>
      </c>
      <c r="D3119" s="33" t="s">
        <v>4905</v>
      </c>
      <c r="E3119" s="33">
        <v>3</v>
      </c>
      <c r="F3119" s="33">
        <v>1</v>
      </c>
    </row>
    <row r="3120" spans="1:6" x14ac:dyDescent="0.2">
      <c r="A3120" s="33">
        <v>14</v>
      </c>
      <c r="B3120" s="33" t="s">
        <v>894</v>
      </c>
      <c r="C3120" s="33">
        <v>962</v>
      </c>
      <c r="D3120" s="33" t="s">
        <v>4906</v>
      </c>
      <c r="E3120" s="33">
        <v>3</v>
      </c>
      <c r="F3120" s="33">
        <v>1</v>
      </c>
    </row>
    <row r="3121" spans="1:6" x14ac:dyDescent="0.2">
      <c r="A3121" s="33">
        <v>14</v>
      </c>
      <c r="B3121" s="33" t="s">
        <v>894</v>
      </c>
      <c r="C3121" s="33">
        <v>981</v>
      </c>
      <c r="D3121" s="33" t="s">
        <v>4907</v>
      </c>
      <c r="E3121" s="33">
        <v>4</v>
      </c>
      <c r="F3121" s="33">
        <v>1</v>
      </c>
    </row>
    <row r="3122" spans="1:6" x14ac:dyDescent="0.2">
      <c r="A3122" s="33">
        <v>14</v>
      </c>
      <c r="B3122" s="33" t="s">
        <v>894</v>
      </c>
      <c r="C3122" s="33">
        <v>1000</v>
      </c>
      <c r="D3122" s="33" t="s">
        <v>4908</v>
      </c>
      <c r="E3122" s="33">
        <v>3</v>
      </c>
      <c r="F3122" s="33">
        <v>1</v>
      </c>
    </row>
    <row r="3123" spans="1:6" x14ac:dyDescent="0.2">
      <c r="A3123" s="33">
        <v>14</v>
      </c>
      <c r="B3123" s="33" t="s">
        <v>894</v>
      </c>
      <c r="C3123" s="33">
        <v>1011</v>
      </c>
      <c r="D3123" s="33" t="s">
        <v>4909</v>
      </c>
      <c r="E3123" s="33">
        <v>1</v>
      </c>
      <c r="F3123" s="33">
        <v>1</v>
      </c>
    </row>
    <row r="3124" spans="1:6" x14ac:dyDescent="0.2">
      <c r="A3124" s="33">
        <v>14</v>
      </c>
      <c r="B3124" s="33" t="s">
        <v>894</v>
      </c>
      <c r="C3124" s="33">
        <v>1021</v>
      </c>
      <c r="D3124" s="33" t="s">
        <v>4910</v>
      </c>
      <c r="E3124" s="33">
        <v>3</v>
      </c>
      <c r="F3124" s="33">
        <v>1</v>
      </c>
    </row>
    <row r="3125" spans="1:6" x14ac:dyDescent="0.2">
      <c r="A3125" s="33">
        <v>14</v>
      </c>
      <c r="B3125" s="33" t="s">
        <v>894</v>
      </c>
      <c r="C3125" s="33">
        <v>1036</v>
      </c>
      <c r="D3125" s="33" t="s">
        <v>4911</v>
      </c>
      <c r="E3125" s="33">
        <v>3</v>
      </c>
      <c r="F3125" s="33">
        <v>1</v>
      </c>
    </row>
    <row r="3126" spans="1:6" x14ac:dyDescent="0.2">
      <c r="A3126" s="33">
        <v>14</v>
      </c>
      <c r="B3126" s="33" t="s">
        <v>894</v>
      </c>
      <c r="C3126" s="33">
        <v>1040</v>
      </c>
      <c r="D3126" s="33" t="s">
        <v>4912</v>
      </c>
      <c r="E3126" s="33"/>
      <c r="F3126" s="33">
        <v>1</v>
      </c>
    </row>
    <row r="3127" spans="1:6" x14ac:dyDescent="0.2">
      <c r="A3127" s="33">
        <v>14</v>
      </c>
      <c r="B3127" s="33" t="s">
        <v>894</v>
      </c>
      <c r="C3127" s="33">
        <v>1994</v>
      </c>
      <c r="D3127" s="33" t="s">
        <v>4913</v>
      </c>
      <c r="E3127" s="33">
        <v>4</v>
      </c>
      <c r="F3127" s="33">
        <v>1</v>
      </c>
    </row>
    <row r="3128" spans="1:6" x14ac:dyDescent="0.2">
      <c r="A3128" s="33">
        <v>14</v>
      </c>
      <c r="B3128" s="33" t="s">
        <v>894</v>
      </c>
      <c r="C3128" s="33">
        <v>24623</v>
      </c>
      <c r="D3128" s="33" t="s">
        <v>4914</v>
      </c>
      <c r="E3128" s="33">
        <v>4</v>
      </c>
      <c r="F3128" s="33">
        <v>1</v>
      </c>
    </row>
    <row r="3129" spans="1:6" x14ac:dyDescent="0.2">
      <c r="A3129" s="33">
        <v>14</v>
      </c>
      <c r="B3129" s="33" t="s">
        <v>894</v>
      </c>
      <c r="C3129" s="33">
        <v>24621</v>
      </c>
      <c r="D3129" s="33" t="s">
        <v>4915</v>
      </c>
      <c r="E3129" s="33">
        <v>4</v>
      </c>
      <c r="F3129" s="33">
        <v>1</v>
      </c>
    </row>
    <row r="3130" spans="1:6" x14ac:dyDescent="0.2">
      <c r="A3130" s="33">
        <v>14</v>
      </c>
      <c r="B3130" s="33" t="s">
        <v>894</v>
      </c>
      <c r="C3130" s="33">
        <v>24622</v>
      </c>
      <c r="D3130" s="33" t="s">
        <v>4916</v>
      </c>
      <c r="E3130" s="33">
        <v>4</v>
      </c>
      <c r="F3130" s="33">
        <v>1</v>
      </c>
    </row>
    <row r="3131" spans="1:6" x14ac:dyDescent="0.2">
      <c r="A3131" s="33">
        <v>14</v>
      </c>
      <c r="B3131" s="33" t="s">
        <v>894</v>
      </c>
      <c r="C3131" s="33">
        <v>2143</v>
      </c>
      <c r="D3131" s="33" t="s">
        <v>4917</v>
      </c>
      <c r="E3131" s="33">
        <v>4</v>
      </c>
      <c r="F3131" s="33">
        <v>1</v>
      </c>
    </row>
    <row r="3132" spans="1:6" x14ac:dyDescent="0.2">
      <c r="A3132" s="33">
        <v>14</v>
      </c>
      <c r="B3132" s="33" t="s">
        <v>894</v>
      </c>
      <c r="C3132" s="33">
        <v>2145</v>
      </c>
      <c r="D3132" s="33" t="s">
        <v>4918</v>
      </c>
      <c r="E3132" s="33"/>
      <c r="F3132" s="33">
        <v>1</v>
      </c>
    </row>
    <row r="3133" spans="1:6" x14ac:dyDescent="0.2">
      <c r="A3133" s="33">
        <v>14</v>
      </c>
      <c r="B3133" s="33" t="s">
        <v>894</v>
      </c>
      <c r="C3133" s="33">
        <v>2148</v>
      </c>
      <c r="D3133" s="33" t="s">
        <v>4919</v>
      </c>
      <c r="E3133" s="33">
        <v>3</v>
      </c>
      <c r="F3133" s="33">
        <v>1</v>
      </c>
    </row>
    <row r="3134" spans="1:6" x14ac:dyDescent="0.2">
      <c r="A3134" s="33">
        <v>14</v>
      </c>
      <c r="B3134" s="33" t="s">
        <v>894</v>
      </c>
      <c r="C3134" s="33">
        <v>2255</v>
      </c>
      <c r="D3134" s="33" t="s">
        <v>4920</v>
      </c>
      <c r="E3134" s="33">
        <v>2</v>
      </c>
      <c r="F3134" s="33">
        <v>1</v>
      </c>
    </row>
    <row r="3135" spans="1:6" x14ac:dyDescent="0.2">
      <c r="A3135" s="33">
        <v>14</v>
      </c>
      <c r="B3135" s="33" t="s">
        <v>894</v>
      </c>
      <c r="C3135" s="33">
        <v>2256</v>
      </c>
      <c r="D3135" s="33" t="s">
        <v>4921</v>
      </c>
      <c r="E3135" s="33">
        <v>3</v>
      </c>
      <c r="F3135" s="33">
        <v>1</v>
      </c>
    </row>
    <row r="3136" spans="1:6" x14ac:dyDescent="0.2">
      <c r="A3136" s="33">
        <v>14</v>
      </c>
      <c r="B3136" s="33" t="s">
        <v>894</v>
      </c>
      <c r="C3136" s="33">
        <v>2469</v>
      </c>
      <c r="D3136" s="33" t="s">
        <v>4922</v>
      </c>
      <c r="E3136" s="33"/>
      <c r="F3136" s="33">
        <v>1</v>
      </c>
    </row>
    <row r="3137" spans="1:6" x14ac:dyDescent="0.2">
      <c r="A3137" s="33">
        <v>14</v>
      </c>
      <c r="B3137" s="33" t="s">
        <v>894</v>
      </c>
      <c r="C3137" s="33">
        <v>2326</v>
      </c>
      <c r="D3137" s="33" t="s">
        <v>4923</v>
      </c>
      <c r="E3137" s="33">
        <v>3</v>
      </c>
      <c r="F3137" s="33">
        <v>1</v>
      </c>
    </row>
    <row r="3138" spans="1:6" x14ac:dyDescent="0.2">
      <c r="A3138" s="33">
        <v>14</v>
      </c>
      <c r="B3138" s="33" t="s">
        <v>894</v>
      </c>
      <c r="C3138" s="33">
        <v>2321</v>
      </c>
      <c r="D3138" s="33" t="s">
        <v>4924</v>
      </c>
      <c r="E3138" s="33">
        <v>4</v>
      </c>
      <c r="F3138" s="33">
        <v>1</v>
      </c>
    </row>
    <row r="3139" spans="1:6" x14ac:dyDescent="0.2">
      <c r="A3139" s="33">
        <v>14</v>
      </c>
      <c r="B3139" s="33" t="s">
        <v>894</v>
      </c>
      <c r="C3139" s="33">
        <v>2372</v>
      </c>
      <c r="D3139" s="33" t="s">
        <v>4925</v>
      </c>
      <c r="E3139" s="33">
        <v>3</v>
      </c>
      <c r="F3139" s="33">
        <v>1</v>
      </c>
    </row>
    <row r="3140" spans="1:6" x14ac:dyDescent="0.2">
      <c r="A3140" s="33">
        <v>14</v>
      </c>
      <c r="B3140" s="33" t="s">
        <v>894</v>
      </c>
      <c r="C3140" s="33">
        <v>2414</v>
      </c>
      <c r="D3140" s="33" t="s">
        <v>4926</v>
      </c>
      <c r="E3140" s="33">
        <v>3</v>
      </c>
      <c r="F3140" s="33">
        <v>1</v>
      </c>
    </row>
    <row r="3141" spans="1:6" x14ac:dyDescent="0.2">
      <c r="A3141" s="33">
        <v>14</v>
      </c>
      <c r="B3141" s="33" t="s">
        <v>894</v>
      </c>
      <c r="C3141" s="33">
        <v>2345</v>
      </c>
      <c r="D3141" s="33" t="s">
        <v>4927</v>
      </c>
      <c r="E3141" s="33">
        <v>3</v>
      </c>
      <c r="F3141" s="33">
        <v>1</v>
      </c>
    </row>
    <row r="3142" spans="1:6" x14ac:dyDescent="0.2">
      <c r="A3142" s="33">
        <v>14</v>
      </c>
      <c r="B3142" s="33" t="s">
        <v>894</v>
      </c>
      <c r="C3142" s="33">
        <v>2353</v>
      </c>
      <c r="D3142" s="33" t="s">
        <v>4928</v>
      </c>
      <c r="E3142" s="33">
        <v>4</v>
      </c>
      <c r="F3142" s="33">
        <v>1</v>
      </c>
    </row>
    <row r="3143" spans="1:6" x14ac:dyDescent="0.2">
      <c r="A3143" s="33">
        <v>14</v>
      </c>
      <c r="B3143" s="33" t="s">
        <v>894</v>
      </c>
      <c r="C3143" s="33">
        <v>2444</v>
      </c>
      <c r="D3143" s="33" t="s">
        <v>4929</v>
      </c>
      <c r="E3143" s="33">
        <v>3</v>
      </c>
      <c r="F3143" s="33">
        <v>1</v>
      </c>
    </row>
    <row r="3144" spans="1:6" x14ac:dyDescent="0.2">
      <c r="A3144" s="33">
        <v>14</v>
      </c>
      <c r="B3144" s="33" t="s">
        <v>894</v>
      </c>
      <c r="C3144" s="33">
        <v>2452</v>
      </c>
      <c r="D3144" s="33" t="s">
        <v>4930</v>
      </c>
      <c r="E3144" s="33">
        <v>3</v>
      </c>
      <c r="F3144" s="33">
        <v>1</v>
      </c>
    </row>
    <row r="3145" spans="1:6" x14ac:dyDescent="0.2">
      <c r="A3145" s="33">
        <v>14</v>
      </c>
      <c r="B3145" s="33" t="s">
        <v>894</v>
      </c>
      <c r="C3145" s="33">
        <v>2627</v>
      </c>
      <c r="D3145" s="33" t="s">
        <v>4931</v>
      </c>
      <c r="E3145" s="33">
        <v>2</v>
      </c>
      <c r="F3145" s="33">
        <v>1</v>
      </c>
    </row>
    <row r="3146" spans="1:6" x14ac:dyDescent="0.2">
      <c r="A3146" s="33">
        <v>14</v>
      </c>
      <c r="B3146" s="33" t="s">
        <v>894</v>
      </c>
      <c r="C3146" s="33">
        <v>2715</v>
      </c>
      <c r="D3146" s="33" t="s">
        <v>1992</v>
      </c>
      <c r="E3146" s="33">
        <v>1</v>
      </c>
      <c r="F3146" s="33">
        <v>1</v>
      </c>
    </row>
    <row r="3147" spans="1:6" x14ac:dyDescent="0.2">
      <c r="A3147" s="33">
        <v>14</v>
      </c>
      <c r="B3147" s="33" t="s">
        <v>894</v>
      </c>
      <c r="C3147" s="33">
        <v>2725</v>
      </c>
      <c r="D3147" s="33" t="s">
        <v>4932</v>
      </c>
      <c r="E3147" s="33">
        <v>2</v>
      </c>
      <c r="F3147" s="33">
        <v>1</v>
      </c>
    </row>
    <row r="3148" spans="1:6" x14ac:dyDescent="0.2">
      <c r="A3148" s="33">
        <v>14</v>
      </c>
      <c r="B3148" s="33" t="s">
        <v>894</v>
      </c>
      <c r="C3148" s="33">
        <v>2733</v>
      </c>
      <c r="D3148" s="33" t="s">
        <v>4933</v>
      </c>
      <c r="E3148" s="33">
        <v>3</v>
      </c>
      <c r="F3148" s="33">
        <v>1</v>
      </c>
    </row>
    <row r="3149" spans="1:6" x14ac:dyDescent="0.2">
      <c r="A3149" s="33">
        <v>14</v>
      </c>
      <c r="B3149" s="33" t="s">
        <v>894</v>
      </c>
      <c r="C3149" s="33">
        <v>2735</v>
      </c>
      <c r="D3149" s="33" t="s">
        <v>4934</v>
      </c>
      <c r="E3149" s="33">
        <v>3</v>
      </c>
      <c r="F3149" s="33">
        <v>1</v>
      </c>
    </row>
    <row r="3150" spans="1:6" x14ac:dyDescent="0.2">
      <c r="A3150" s="33">
        <v>14</v>
      </c>
      <c r="B3150" s="33" t="s">
        <v>894</v>
      </c>
      <c r="C3150" s="33">
        <v>7654</v>
      </c>
      <c r="D3150" s="33" t="s">
        <v>4935</v>
      </c>
      <c r="E3150" s="33">
        <v>3</v>
      </c>
      <c r="F3150" s="33">
        <v>1</v>
      </c>
    </row>
    <row r="3151" spans="1:6" x14ac:dyDescent="0.2">
      <c r="A3151" s="33">
        <v>14</v>
      </c>
      <c r="B3151" s="33" t="s">
        <v>894</v>
      </c>
      <c r="C3151" s="33">
        <v>2770</v>
      </c>
      <c r="D3151" s="33" t="s">
        <v>4936</v>
      </c>
      <c r="E3151" s="33">
        <v>3</v>
      </c>
      <c r="F3151" s="33">
        <v>1</v>
      </c>
    </row>
    <row r="3152" spans="1:6" x14ac:dyDescent="0.2">
      <c r="A3152" s="33">
        <v>14</v>
      </c>
      <c r="B3152" s="33" t="s">
        <v>894</v>
      </c>
      <c r="C3152" s="33">
        <v>2853</v>
      </c>
      <c r="D3152" s="33" t="s">
        <v>4937</v>
      </c>
      <c r="E3152" s="33">
        <v>3</v>
      </c>
      <c r="F3152" s="33">
        <v>1</v>
      </c>
    </row>
    <row r="3153" spans="1:6" x14ac:dyDescent="0.2">
      <c r="A3153" s="33">
        <v>14</v>
      </c>
      <c r="B3153" s="33" t="s">
        <v>894</v>
      </c>
      <c r="C3153" s="33">
        <v>22221</v>
      </c>
      <c r="D3153" s="33" t="s">
        <v>4938</v>
      </c>
      <c r="E3153" s="33"/>
      <c r="F3153" s="33">
        <v>1</v>
      </c>
    </row>
    <row r="3154" spans="1:6" x14ac:dyDescent="0.2">
      <c r="A3154" s="33">
        <v>14</v>
      </c>
      <c r="B3154" s="33" t="s">
        <v>894</v>
      </c>
      <c r="C3154" s="33">
        <v>3026</v>
      </c>
      <c r="D3154" s="33" t="s">
        <v>4939</v>
      </c>
      <c r="E3154" s="33">
        <v>3</v>
      </c>
      <c r="F3154" s="33">
        <v>1</v>
      </c>
    </row>
    <row r="3155" spans="1:6" x14ac:dyDescent="0.2">
      <c r="A3155" s="33">
        <v>14</v>
      </c>
      <c r="B3155" s="33" t="s">
        <v>894</v>
      </c>
      <c r="C3155" s="33">
        <v>3175</v>
      </c>
      <c r="D3155" s="33" t="s">
        <v>4940</v>
      </c>
      <c r="E3155" s="33">
        <v>4</v>
      </c>
      <c r="F3155" s="33">
        <v>1</v>
      </c>
    </row>
    <row r="3156" spans="1:6" x14ac:dyDescent="0.2">
      <c r="A3156" s="33">
        <v>14</v>
      </c>
      <c r="B3156" s="33" t="s">
        <v>894</v>
      </c>
      <c r="C3156" s="33">
        <v>3176</v>
      </c>
      <c r="D3156" s="33" t="s">
        <v>4941</v>
      </c>
      <c r="E3156" s="33">
        <v>2</v>
      </c>
      <c r="F3156" s="33">
        <v>1</v>
      </c>
    </row>
    <row r="3157" spans="1:6" x14ac:dyDescent="0.2">
      <c r="A3157" s="33">
        <v>14</v>
      </c>
      <c r="B3157" s="33" t="s">
        <v>894</v>
      </c>
      <c r="C3157" s="33">
        <v>3177</v>
      </c>
      <c r="D3157" s="33" t="s">
        <v>4942</v>
      </c>
      <c r="E3157" s="33">
        <v>4</v>
      </c>
      <c r="F3157" s="33">
        <v>1</v>
      </c>
    </row>
    <row r="3158" spans="1:6" x14ac:dyDescent="0.2">
      <c r="A3158" s="33">
        <v>14</v>
      </c>
      <c r="B3158" s="33" t="s">
        <v>894</v>
      </c>
      <c r="C3158" s="33">
        <v>3188</v>
      </c>
      <c r="D3158" s="33" t="s">
        <v>4943</v>
      </c>
      <c r="E3158" s="33">
        <v>4</v>
      </c>
      <c r="F3158" s="33">
        <v>1</v>
      </c>
    </row>
    <row r="3159" spans="1:6" x14ac:dyDescent="0.2">
      <c r="A3159" s="33">
        <v>14</v>
      </c>
      <c r="B3159" s="33" t="s">
        <v>894</v>
      </c>
      <c r="C3159" s="33">
        <v>3191</v>
      </c>
      <c r="D3159" s="33" t="s">
        <v>4944</v>
      </c>
      <c r="E3159" s="33">
        <v>3</v>
      </c>
      <c r="F3159" s="33">
        <v>1</v>
      </c>
    </row>
    <row r="3160" spans="1:6" x14ac:dyDescent="0.2">
      <c r="A3160" s="33">
        <v>14</v>
      </c>
      <c r="B3160" s="33" t="s">
        <v>894</v>
      </c>
      <c r="C3160" s="33">
        <v>3192</v>
      </c>
      <c r="D3160" s="33" t="s">
        <v>4945</v>
      </c>
      <c r="E3160" s="33">
        <v>3</v>
      </c>
      <c r="F3160" s="33">
        <v>1</v>
      </c>
    </row>
    <row r="3161" spans="1:6" x14ac:dyDescent="0.2">
      <c r="A3161" s="33">
        <v>14</v>
      </c>
      <c r="B3161" s="33" t="s">
        <v>894</v>
      </c>
      <c r="C3161" s="33">
        <v>3195</v>
      </c>
      <c r="D3161" s="33" t="s">
        <v>4946</v>
      </c>
      <c r="E3161" s="33">
        <v>4</v>
      </c>
      <c r="F3161" s="33">
        <v>1</v>
      </c>
    </row>
    <row r="3162" spans="1:6" x14ac:dyDescent="0.2">
      <c r="A3162" s="33">
        <v>14</v>
      </c>
      <c r="B3162" s="33" t="s">
        <v>894</v>
      </c>
      <c r="C3162" s="33">
        <v>3196</v>
      </c>
      <c r="D3162" s="33" t="s">
        <v>4947</v>
      </c>
      <c r="E3162" s="33">
        <v>4</v>
      </c>
      <c r="F3162" s="33">
        <v>1</v>
      </c>
    </row>
    <row r="3163" spans="1:6" x14ac:dyDescent="0.2">
      <c r="A3163" s="33">
        <v>14</v>
      </c>
      <c r="B3163" s="33" t="s">
        <v>894</v>
      </c>
      <c r="C3163" s="33">
        <v>3204</v>
      </c>
      <c r="D3163" s="33" t="s">
        <v>4948</v>
      </c>
      <c r="E3163" s="33">
        <v>3</v>
      </c>
      <c r="F3163" s="33">
        <v>1</v>
      </c>
    </row>
    <row r="3164" spans="1:6" x14ac:dyDescent="0.2">
      <c r="A3164" s="33">
        <v>14</v>
      </c>
      <c r="B3164" s="33" t="s">
        <v>894</v>
      </c>
      <c r="C3164" s="33">
        <v>7703</v>
      </c>
      <c r="D3164" s="33" t="s">
        <v>4949</v>
      </c>
      <c r="E3164" s="33">
        <v>4</v>
      </c>
      <c r="F3164" s="33">
        <v>1</v>
      </c>
    </row>
    <row r="3165" spans="1:6" x14ac:dyDescent="0.2">
      <c r="A3165" s="33">
        <v>14</v>
      </c>
      <c r="B3165" s="33" t="s">
        <v>894</v>
      </c>
      <c r="C3165" s="33">
        <v>7704</v>
      </c>
      <c r="D3165" s="33" t="s">
        <v>4950</v>
      </c>
      <c r="E3165" s="33">
        <v>4</v>
      </c>
      <c r="F3165" s="33">
        <v>1</v>
      </c>
    </row>
    <row r="3166" spans="1:6" x14ac:dyDescent="0.2">
      <c r="A3166" s="33">
        <v>14</v>
      </c>
      <c r="B3166" s="33" t="s">
        <v>894</v>
      </c>
      <c r="C3166" s="33">
        <v>3208</v>
      </c>
      <c r="D3166" s="33" t="s">
        <v>4951</v>
      </c>
      <c r="E3166" s="33">
        <v>4</v>
      </c>
      <c r="F3166" s="33">
        <v>1</v>
      </c>
    </row>
    <row r="3167" spans="1:6" x14ac:dyDescent="0.2">
      <c r="A3167" s="33">
        <v>14</v>
      </c>
      <c r="B3167" s="33" t="s">
        <v>894</v>
      </c>
      <c r="C3167" s="33">
        <v>3209</v>
      </c>
      <c r="D3167" s="33" t="s">
        <v>4952</v>
      </c>
      <c r="E3167" s="33">
        <v>3</v>
      </c>
      <c r="F3167" s="33">
        <v>1</v>
      </c>
    </row>
    <row r="3168" spans="1:6" x14ac:dyDescent="0.2">
      <c r="A3168" s="33">
        <v>14</v>
      </c>
      <c r="B3168" s="33" t="s">
        <v>894</v>
      </c>
      <c r="C3168" s="33">
        <v>3210</v>
      </c>
      <c r="D3168" s="33" t="s">
        <v>4953</v>
      </c>
      <c r="E3168" s="33"/>
      <c r="F3168" s="33">
        <v>1</v>
      </c>
    </row>
    <row r="3169" spans="1:6" x14ac:dyDescent="0.2">
      <c r="A3169" s="33">
        <v>14</v>
      </c>
      <c r="B3169" s="33" t="s">
        <v>894</v>
      </c>
      <c r="C3169" s="33">
        <v>3213</v>
      </c>
      <c r="D3169" s="33" t="s">
        <v>4954</v>
      </c>
      <c r="E3169" s="33">
        <v>4</v>
      </c>
      <c r="F3169" s="33">
        <v>1</v>
      </c>
    </row>
    <row r="3170" spans="1:6" x14ac:dyDescent="0.2">
      <c r="A3170" s="33">
        <v>14</v>
      </c>
      <c r="B3170" s="33" t="s">
        <v>894</v>
      </c>
      <c r="C3170" s="33">
        <v>7396</v>
      </c>
      <c r="D3170" s="33" t="s">
        <v>4955</v>
      </c>
      <c r="E3170" s="33">
        <v>4</v>
      </c>
      <c r="F3170" s="33">
        <v>1</v>
      </c>
    </row>
    <row r="3171" spans="1:6" x14ac:dyDescent="0.2">
      <c r="A3171" s="33">
        <v>14</v>
      </c>
      <c r="B3171" s="33" t="s">
        <v>894</v>
      </c>
      <c r="C3171" s="33">
        <v>3210</v>
      </c>
      <c r="D3171" s="33" t="s">
        <v>4956</v>
      </c>
      <c r="E3171" s="33">
        <v>3</v>
      </c>
      <c r="F3171" s="33">
        <v>1</v>
      </c>
    </row>
    <row r="3172" spans="1:6" x14ac:dyDescent="0.2">
      <c r="A3172" s="33">
        <v>14</v>
      </c>
      <c r="B3172" s="33" t="s">
        <v>894</v>
      </c>
      <c r="C3172" s="33">
        <v>3229</v>
      </c>
      <c r="D3172" s="33" t="s">
        <v>4957</v>
      </c>
      <c r="E3172" s="33">
        <v>4</v>
      </c>
      <c r="F3172" s="33">
        <v>1</v>
      </c>
    </row>
    <row r="3173" spans="1:6" x14ac:dyDescent="0.2">
      <c r="A3173" s="33">
        <v>14</v>
      </c>
      <c r="B3173" s="33" t="s">
        <v>894</v>
      </c>
      <c r="C3173" s="33">
        <v>4207</v>
      </c>
      <c r="D3173" s="33" t="s">
        <v>4958</v>
      </c>
      <c r="E3173" s="33">
        <v>4</v>
      </c>
      <c r="F3173" s="33">
        <v>1</v>
      </c>
    </row>
    <row r="3174" spans="1:6" x14ac:dyDescent="0.2">
      <c r="A3174" s="33">
        <v>14</v>
      </c>
      <c r="B3174" s="33" t="s">
        <v>894</v>
      </c>
      <c r="C3174" s="33">
        <v>4247</v>
      </c>
      <c r="D3174" s="33" t="s">
        <v>4959</v>
      </c>
      <c r="E3174" s="33">
        <v>3</v>
      </c>
      <c r="F3174" s="33">
        <v>1</v>
      </c>
    </row>
    <row r="3175" spans="1:6" x14ac:dyDescent="0.2">
      <c r="A3175" s="33">
        <v>14</v>
      </c>
      <c r="B3175" s="33" t="s">
        <v>894</v>
      </c>
      <c r="C3175" s="33">
        <v>7770</v>
      </c>
      <c r="D3175" s="33" t="s">
        <v>4960</v>
      </c>
      <c r="E3175" s="33"/>
      <c r="F3175" s="33">
        <v>1</v>
      </c>
    </row>
    <row r="3176" spans="1:6" x14ac:dyDescent="0.2">
      <c r="A3176" s="33">
        <v>14</v>
      </c>
      <c r="B3176" s="33" t="s">
        <v>894</v>
      </c>
      <c r="C3176" s="33">
        <v>4266</v>
      </c>
      <c r="D3176" s="33" t="s">
        <v>4961</v>
      </c>
      <c r="E3176" s="33">
        <v>4</v>
      </c>
      <c r="F3176" s="33">
        <v>1</v>
      </c>
    </row>
    <row r="3177" spans="1:6" x14ac:dyDescent="0.2">
      <c r="A3177" s="33">
        <v>14</v>
      </c>
      <c r="B3177" s="33" t="s">
        <v>894</v>
      </c>
      <c r="C3177" s="33">
        <v>4279</v>
      </c>
      <c r="D3177" s="33" t="s">
        <v>4962</v>
      </c>
      <c r="E3177" s="33">
        <v>4</v>
      </c>
      <c r="F3177" s="33">
        <v>1</v>
      </c>
    </row>
    <row r="3178" spans="1:6" x14ac:dyDescent="0.2">
      <c r="A3178" s="33">
        <v>14</v>
      </c>
      <c r="B3178" s="33" t="s">
        <v>894</v>
      </c>
      <c r="C3178" s="33">
        <v>4421</v>
      </c>
      <c r="D3178" s="33" t="s">
        <v>4963</v>
      </c>
      <c r="E3178" s="33">
        <v>4</v>
      </c>
      <c r="F3178" s="33">
        <v>1</v>
      </c>
    </row>
    <row r="3179" spans="1:6" x14ac:dyDescent="0.2">
      <c r="A3179" s="33">
        <v>14</v>
      </c>
      <c r="B3179" s="33" t="s">
        <v>894</v>
      </c>
      <c r="C3179" s="33">
        <v>4427</v>
      </c>
      <c r="D3179" s="33" t="s">
        <v>4964</v>
      </c>
      <c r="E3179" s="33">
        <v>4</v>
      </c>
      <c r="F3179" s="33">
        <v>1</v>
      </c>
    </row>
    <row r="3180" spans="1:6" x14ac:dyDescent="0.2">
      <c r="A3180" s="33">
        <v>14</v>
      </c>
      <c r="B3180" s="33" t="s">
        <v>894</v>
      </c>
      <c r="C3180" s="33">
        <v>4523</v>
      </c>
      <c r="D3180" s="33" t="s">
        <v>4965</v>
      </c>
      <c r="E3180" s="33">
        <v>3</v>
      </c>
      <c r="F3180" s="33">
        <v>1</v>
      </c>
    </row>
    <row r="3181" spans="1:6" x14ac:dyDescent="0.2">
      <c r="A3181" s="33">
        <v>14</v>
      </c>
      <c r="B3181" s="33" t="s">
        <v>894</v>
      </c>
      <c r="C3181" s="33">
        <v>4529</v>
      </c>
      <c r="D3181" s="33" t="s">
        <v>4966</v>
      </c>
      <c r="E3181" s="33">
        <v>3</v>
      </c>
      <c r="F3181" s="33">
        <v>1</v>
      </c>
    </row>
    <row r="3182" spans="1:6" x14ac:dyDescent="0.2">
      <c r="A3182" s="33">
        <v>14</v>
      </c>
      <c r="B3182" s="33" t="s">
        <v>894</v>
      </c>
      <c r="C3182" s="33">
        <v>15552</v>
      </c>
      <c r="D3182" s="33" t="s">
        <v>4967</v>
      </c>
      <c r="E3182" s="33"/>
      <c r="F3182" s="33">
        <v>1</v>
      </c>
    </row>
    <row r="3183" spans="1:6" x14ac:dyDescent="0.2">
      <c r="A3183" s="33">
        <v>14</v>
      </c>
      <c r="B3183" s="33" t="s">
        <v>894</v>
      </c>
      <c r="C3183" s="33">
        <v>24640</v>
      </c>
      <c r="D3183" s="33" t="s">
        <v>4968</v>
      </c>
      <c r="E3183" s="33">
        <v>3</v>
      </c>
      <c r="F3183" s="33">
        <v>1</v>
      </c>
    </row>
    <row r="3184" spans="1:6" x14ac:dyDescent="0.2">
      <c r="A3184" s="33">
        <v>14</v>
      </c>
      <c r="B3184" s="33" t="s">
        <v>894</v>
      </c>
      <c r="C3184" s="33">
        <v>7839</v>
      </c>
      <c r="D3184" s="33" t="s">
        <v>4969</v>
      </c>
      <c r="E3184" s="33">
        <v>3</v>
      </c>
      <c r="F3184" s="33">
        <v>1</v>
      </c>
    </row>
    <row r="3185" spans="1:6" x14ac:dyDescent="0.2">
      <c r="A3185" s="33">
        <v>14</v>
      </c>
      <c r="B3185" s="33" t="s">
        <v>894</v>
      </c>
      <c r="C3185" s="33">
        <v>4835</v>
      </c>
      <c r="D3185" s="33" t="s">
        <v>4970</v>
      </c>
      <c r="E3185" s="33">
        <v>3</v>
      </c>
      <c r="F3185" s="33">
        <v>1</v>
      </c>
    </row>
    <row r="3186" spans="1:6" x14ac:dyDescent="0.2">
      <c r="A3186" s="33">
        <v>14</v>
      </c>
      <c r="B3186" s="33" t="s">
        <v>894</v>
      </c>
      <c r="C3186" s="33">
        <v>25217</v>
      </c>
      <c r="D3186" s="33" t="s">
        <v>4971</v>
      </c>
      <c r="E3186" s="33">
        <v>4</v>
      </c>
      <c r="F3186" s="33">
        <v>1</v>
      </c>
    </row>
    <row r="3187" spans="1:6" x14ac:dyDescent="0.2">
      <c r="A3187" s="33">
        <v>14</v>
      </c>
      <c r="B3187" s="33" t="s">
        <v>894</v>
      </c>
      <c r="C3187" s="33">
        <v>5091</v>
      </c>
      <c r="D3187" s="33" t="s">
        <v>2917</v>
      </c>
      <c r="E3187" s="33">
        <v>4</v>
      </c>
      <c r="F3187" s="33">
        <v>1</v>
      </c>
    </row>
    <row r="3188" spans="1:6" x14ac:dyDescent="0.2">
      <c r="A3188" s="33">
        <v>14</v>
      </c>
      <c r="B3188" s="33" t="s">
        <v>894</v>
      </c>
      <c r="C3188" s="33">
        <v>5094</v>
      </c>
      <c r="D3188" s="33" t="s">
        <v>4972</v>
      </c>
      <c r="E3188" s="33">
        <v>3</v>
      </c>
      <c r="F3188" s="33">
        <v>1</v>
      </c>
    </row>
    <row r="3189" spans="1:6" x14ac:dyDescent="0.2">
      <c r="A3189" s="33">
        <v>14</v>
      </c>
      <c r="B3189" s="33" t="s">
        <v>894</v>
      </c>
      <c r="C3189" s="33">
        <v>7881</v>
      </c>
      <c r="D3189" s="33" t="s">
        <v>4973</v>
      </c>
      <c r="E3189" s="33">
        <v>4</v>
      </c>
      <c r="F3189" s="33">
        <v>1</v>
      </c>
    </row>
    <row r="3190" spans="1:6" x14ac:dyDescent="0.2">
      <c r="A3190" s="33">
        <v>14</v>
      </c>
      <c r="B3190" s="33" t="s">
        <v>894</v>
      </c>
      <c r="C3190" s="33">
        <v>5204</v>
      </c>
      <c r="D3190" s="33" t="s">
        <v>4068</v>
      </c>
      <c r="E3190" s="33">
        <v>4</v>
      </c>
      <c r="F3190" s="33">
        <v>1</v>
      </c>
    </row>
    <row r="3191" spans="1:6" x14ac:dyDescent="0.2">
      <c r="A3191" s="33">
        <v>14</v>
      </c>
      <c r="B3191" s="33" t="s">
        <v>894</v>
      </c>
      <c r="C3191" s="33">
        <v>5479</v>
      </c>
      <c r="D3191" s="33" t="s">
        <v>4974</v>
      </c>
      <c r="E3191" s="33">
        <v>4</v>
      </c>
      <c r="F3191" s="33">
        <v>1</v>
      </c>
    </row>
    <row r="3192" spans="1:6" x14ac:dyDescent="0.2">
      <c r="A3192" s="33">
        <v>14</v>
      </c>
      <c r="B3192" s="33" t="s">
        <v>894</v>
      </c>
      <c r="C3192" s="33">
        <v>5684</v>
      </c>
      <c r="D3192" s="33" t="s">
        <v>4975</v>
      </c>
      <c r="E3192" s="33">
        <v>1</v>
      </c>
      <c r="F3192" s="33">
        <v>1</v>
      </c>
    </row>
    <row r="3193" spans="1:6" x14ac:dyDescent="0.2">
      <c r="A3193" s="33">
        <v>14</v>
      </c>
      <c r="B3193" s="33" t="s">
        <v>894</v>
      </c>
      <c r="C3193" s="33">
        <v>5778</v>
      </c>
      <c r="D3193" s="33" t="s">
        <v>4976</v>
      </c>
      <c r="E3193" s="33">
        <v>3</v>
      </c>
      <c r="F3193" s="33">
        <v>1</v>
      </c>
    </row>
    <row r="3194" spans="1:6" x14ac:dyDescent="0.2">
      <c r="A3194" s="33">
        <v>14</v>
      </c>
      <c r="B3194" s="33" t="s">
        <v>894</v>
      </c>
      <c r="C3194" s="33">
        <v>7414</v>
      </c>
      <c r="D3194" s="33" t="s">
        <v>4977</v>
      </c>
      <c r="E3194" s="33">
        <v>2</v>
      </c>
      <c r="F3194" s="33">
        <v>1</v>
      </c>
    </row>
    <row r="3195" spans="1:6" x14ac:dyDescent="0.2">
      <c r="A3195" s="33">
        <v>14</v>
      </c>
      <c r="B3195" s="33" t="s">
        <v>894</v>
      </c>
      <c r="C3195" s="33">
        <v>5784</v>
      </c>
      <c r="D3195" s="33" t="s">
        <v>4978</v>
      </c>
      <c r="E3195" s="33">
        <v>4</v>
      </c>
      <c r="F3195" s="33">
        <v>1</v>
      </c>
    </row>
    <row r="3196" spans="1:6" x14ac:dyDescent="0.2">
      <c r="A3196" s="33">
        <v>14</v>
      </c>
      <c r="B3196" s="33" t="s">
        <v>894</v>
      </c>
      <c r="C3196" s="33">
        <v>5785</v>
      </c>
      <c r="D3196" s="33" t="s">
        <v>4979</v>
      </c>
      <c r="E3196" s="33">
        <v>4</v>
      </c>
      <c r="F3196" s="33">
        <v>1</v>
      </c>
    </row>
    <row r="3197" spans="1:6" x14ac:dyDescent="0.2">
      <c r="A3197" s="33">
        <v>14</v>
      </c>
      <c r="B3197" s="33" t="s">
        <v>894</v>
      </c>
      <c r="C3197" s="33">
        <v>5838</v>
      </c>
      <c r="D3197" s="33" t="s">
        <v>4980</v>
      </c>
      <c r="E3197" s="33">
        <v>3</v>
      </c>
      <c r="F3197" s="33">
        <v>1</v>
      </c>
    </row>
    <row r="3198" spans="1:6" x14ac:dyDescent="0.2">
      <c r="A3198" s="33">
        <v>14</v>
      </c>
      <c r="B3198" s="33" t="s">
        <v>894</v>
      </c>
      <c r="C3198" s="33">
        <v>5882</v>
      </c>
      <c r="D3198" s="33" t="s">
        <v>4981</v>
      </c>
      <c r="E3198" s="33"/>
      <c r="F3198" s="33">
        <v>1</v>
      </c>
    </row>
    <row r="3199" spans="1:6" x14ac:dyDescent="0.2">
      <c r="A3199" s="33">
        <v>14</v>
      </c>
      <c r="B3199" s="33" t="s">
        <v>894</v>
      </c>
      <c r="C3199" s="33">
        <v>5940</v>
      </c>
      <c r="D3199" s="33" t="s">
        <v>4982</v>
      </c>
      <c r="E3199" s="33">
        <v>3</v>
      </c>
      <c r="F3199" s="33">
        <v>1</v>
      </c>
    </row>
    <row r="3200" spans="1:6" x14ac:dyDescent="0.2">
      <c r="A3200" s="33">
        <v>14</v>
      </c>
      <c r="B3200" s="33" t="s">
        <v>894</v>
      </c>
      <c r="C3200" s="33">
        <v>5994</v>
      </c>
      <c r="D3200" s="33" t="s">
        <v>4983</v>
      </c>
      <c r="E3200" s="33">
        <v>4</v>
      </c>
      <c r="F3200" s="33">
        <v>1</v>
      </c>
    </row>
    <row r="3201" spans="1:6" x14ac:dyDescent="0.2">
      <c r="A3201" s="33">
        <v>14</v>
      </c>
      <c r="B3201" s="33" t="s">
        <v>894</v>
      </c>
      <c r="C3201" s="33">
        <v>6101</v>
      </c>
      <c r="D3201" s="33" t="s">
        <v>4984</v>
      </c>
      <c r="E3201" s="33">
        <v>2</v>
      </c>
      <c r="F3201" s="33">
        <v>1</v>
      </c>
    </row>
    <row r="3202" spans="1:6" x14ac:dyDescent="0.2">
      <c r="A3202" s="33">
        <v>14</v>
      </c>
      <c r="B3202" s="33" t="s">
        <v>894</v>
      </c>
      <c r="C3202" s="33">
        <v>6130</v>
      </c>
      <c r="D3202" s="33" t="s">
        <v>4985</v>
      </c>
      <c r="E3202" s="33">
        <v>1</v>
      </c>
      <c r="F3202" s="33">
        <v>1</v>
      </c>
    </row>
    <row r="3203" spans="1:6" x14ac:dyDescent="0.2">
      <c r="A3203" s="33">
        <v>14</v>
      </c>
      <c r="B3203" s="33" t="s">
        <v>894</v>
      </c>
      <c r="C3203" s="33">
        <v>7413</v>
      </c>
      <c r="D3203" s="33" t="s">
        <v>4986</v>
      </c>
      <c r="E3203" s="33">
        <v>3</v>
      </c>
      <c r="F3203" s="33">
        <v>1</v>
      </c>
    </row>
    <row r="3204" spans="1:6" x14ac:dyDescent="0.2">
      <c r="A3204" s="33">
        <v>14</v>
      </c>
      <c r="B3204" s="33" t="s">
        <v>894</v>
      </c>
      <c r="C3204" s="33">
        <v>25201</v>
      </c>
      <c r="D3204" s="33" t="s">
        <v>4987</v>
      </c>
      <c r="E3204" s="33">
        <v>3</v>
      </c>
      <c r="F3204" s="33">
        <v>1</v>
      </c>
    </row>
    <row r="3205" spans="1:6" x14ac:dyDescent="0.2">
      <c r="A3205" s="33">
        <v>14</v>
      </c>
      <c r="B3205" s="33" t="s">
        <v>894</v>
      </c>
      <c r="C3205" s="33">
        <v>6182</v>
      </c>
      <c r="D3205" s="33" t="s">
        <v>4988</v>
      </c>
      <c r="E3205" s="33">
        <v>4</v>
      </c>
      <c r="F3205" s="33">
        <v>1</v>
      </c>
    </row>
    <row r="3206" spans="1:6" x14ac:dyDescent="0.2">
      <c r="A3206" s="33">
        <v>14</v>
      </c>
      <c r="B3206" s="33" t="s">
        <v>894</v>
      </c>
      <c r="C3206" s="33">
        <v>6193</v>
      </c>
      <c r="D3206" s="33" t="s">
        <v>4989</v>
      </c>
      <c r="E3206" s="33">
        <v>3</v>
      </c>
      <c r="F3206" s="33">
        <v>1</v>
      </c>
    </row>
    <row r="3207" spans="1:6" x14ac:dyDescent="0.2">
      <c r="A3207" s="33">
        <v>14</v>
      </c>
      <c r="B3207" s="33" t="s">
        <v>894</v>
      </c>
      <c r="C3207" s="33">
        <v>6714</v>
      </c>
      <c r="D3207" s="33" t="s">
        <v>4990</v>
      </c>
      <c r="E3207" s="33">
        <v>4</v>
      </c>
      <c r="F3207" s="33">
        <v>1</v>
      </c>
    </row>
    <row r="3208" spans="1:6" x14ac:dyDescent="0.2">
      <c r="A3208" s="33">
        <v>14</v>
      </c>
      <c r="B3208" s="33" t="s">
        <v>894</v>
      </c>
      <c r="C3208" s="33">
        <v>6720</v>
      </c>
      <c r="D3208" s="33" t="s">
        <v>4991</v>
      </c>
      <c r="E3208" s="33">
        <v>4</v>
      </c>
      <c r="F3208" s="33">
        <v>1</v>
      </c>
    </row>
    <row r="3209" spans="1:6" x14ac:dyDescent="0.2">
      <c r="A3209" s="33">
        <v>14</v>
      </c>
      <c r="B3209" s="33" t="s">
        <v>894</v>
      </c>
      <c r="C3209" s="33">
        <v>7132</v>
      </c>
      <c r="D3209" s="33" t="s">
        <v>2047</v>
      </c>
      <c r="E3209" s="33">
        <v>4</v>
      </c>
      <c r="F3209" s="33">
        <v>1</v>
      </c>
    </row>
    <row r="3210" spans="1:6" x14ac:dyDescent="0.2">
      <c r="A3210" s="33">
        <v>14</v>
      </c>
      <c r="B3210" s="33" t="s">
        <v>894</v>
      </c>
      <c r="C3210" s="33">
        <v>7133</v>
      </c>
      <c r="D3210" s="33" t="s">
        <v>2048</v>
      </c>
      <c r="E3210" s="33">
        <v>4</v>
      </c>
      <c r="F3210" s="33">
        <v>1</v>
      </c>
    </row>
    <row r="3211" spans="1:6" x14ac:dyDescent="0.2">
      <c r="A3211" s="33">
        <v>14</v>
      </c>
      <c r="B3211" s="33" t="s">
        <v>894</v>
      </c>
      <c r="C3211" s="33">
        <v>7141</v>
      </c>
      <c r="D3211" s="33" t="s">
        <v>2050</v>
      </c>
      <c r="E3211" s="33">
        <v>3</v>
      </c>
      <c r="F3211" s="33">
        <v>1</v>
      </c>
    </row>
    <row r="3212" spans="1:6" x14ac:dyDescent="0.2">
      <c r="A3212" s="33">
        <v>14</v>
      </c>
      <c r="B3212" s="33" t="s">
        <v>436</v>
      </c>
      <c r="C3212" s="33">
        <v>29304</v>
      </c>
      <c r="D3212" s="33" t="s">
        <v>4992</v>
      </c>
      <c r="E3212" s="33"/>
      <c r="F3212" s="33">
        <v>0.2</v>
      </c>
    </row>
    <row r="3213" spans="1:6" x14ac:dyDescent="0.2">
      <c r="A3213" s="33">
        <v>14</v>
      </c>
      <c r="B3213" s="33" t="s">
        <v>436</v>
      </c>
      <c r="C3213" s="33">
        <v>29307</v>
      </c>
      <c r="D3213" s="33" t="s">
        <v>4993</v>
      </c>
      <c r="E3213" s="33">
        <v>2</v>
      </c>
      <c r="F3213" s="33">
        <v>1</v>
      </c>
    </row>
    <row r="3214" spans="1:6" x14ac:dyDescent="0.2">
      <c r="A3214" s="33">
        <v>14</v>
      </c>
      <c r="B3214" s="33" t="s">
        <v>436</v>
      </c>
      <c r="C3214" s="33">
        <v>29308</v>
      </c>
      <c r="D3214" s="33" t="s">
        <v>4994</v>
      </c>
      <c r="E3214" s="33"/>
      <c r="F3214" s="33">
        <v>0.2</v>
      </c>
    </row>
    <row r="3215" spans="1:6" x14ac:dyDescent="0.2">
      <c r="A3215" s="33">
        <v>14</v>
      </c>
      <c r="B3215" s="33" t="s">
        <v>436</v>
      </c>
      <c r="C3215" s="33">
        <v>32914</v>
      </c>
      <c r="D3215" s="33" t="s">
        <v>4995</v>
      </c>
      <c r="E3215" s="33">
        <v>4</v>
      </c>
      <c r="F3215" s="33">
        <v>1</v>
      </c>
    </row>
    <row r="3216" spans="1:6" x14ac:dyDescent="0.2">
      <c r="A3216" s="33">
        <v>14</v>
      </c>
      <c r="B3216" s="33" t="s">
        <v>436</v>
      </c>
      <c r="C3216" s="33">
        <v>31202</v>
      </c>
      <c r="D3216" s="33" t="s">
        <v>4996</v>
      </c>
      <c r="E3216" s="33">
        <v>3</v>
      </c>
      <c r="F3216" s="33">
        <v>0.2</v>
      </c>
    </row>
    <row r="3217" spans="1:6" x14ac:dyDescent="0.2">
      <c r="A3217" s="33">
        <v>14</v>
      </c>
      <c r="B3217" s="33" t="s">
        <v>436</v>
      </c>
      <c r="C3217" s="33">
        <v>29360</v>
      </c>
      <c r="D3217" s="33" t="s">
        <v>4997</v>
      </c>
      <c r="E3217" s="33">
        <v>2</v>
      </c>
      <c r="F3217" s="33">
        <v>0.2</v>
      </c>
    </row>
    <row r="3218" spans="1:6" x14ac:dyDescent="0.2">
      <c r="A3218" s="33">
        <v>14</v>
      </c>
      <c r="B3218" s="33" t="s">
        <v>436</v>
      </c>
      <c r="C3218" s="33">
        <v>29363</v>
      </c>
      <c r="D3218" s="33" t="s">
        <v>4998</v>
      </c>
      <c r="E3218" s="33"/>
      <c r="F3218" s="33">
        <v>0.2</v>
      </c>
    </row>
    <row r="3219" spans="1:6" x14ac:dyDescent="0.2">
      <c r="A3219" s="33">
        <v>14</v>
      </c>
      <c r="B3219" s="33" t="s">
        <v>436</v>
      </c>
      <c r="C3219" s="33">
        <v>27506</v>
      </c>
      <c r="D3219" s="33" t="s">
        <v>4999</v>
      </c>
      <c r="E3219" s="33">
        <v>2</v>
      </c>
      <c r="F3219" s="33">
        <v>0.2</v>
      </c>
    </row>
    <row r="3220" spans="1:6" x14ac:dyDescent="0.2">
      <c r="A3220" s="33">
        <v>14</v>
      </c>
      <c r="B3220" s="33" t="s">
        <v>436</v>
      </c>
      <c r="C3220" s="33">
        <v>27507</v>
      </c>
      <c r="D3220" s="33" t="s">
        <v>5000</v>
      </c>
      <c r="E3220" s="33">
        <v>3</v>
      </c>
      <c r="F3220" s="33">
        <v>0.2</v>
      </c>
    </row>
    <row r="3221" spans="1:6" x14ac:dyDescent="0.2">
      <c r="A3221" s="33">
        <v>14</v>
      </c>
      <c r="B3221" s="33" t="s">
        <v>436</v>
      </c>
      <c r="C3221" s="33">
        <v>31161</v>
      </c>
      <c r="D3221" s="33" t="s">
        <v>5001</v>
      </c>
      <c r="E3221" s="33"/>
      <c r="F3221" s="33">
        <v>0.2</v>
      </c>
    </row>
    <row r="3222" spans="1:6" x14ac:dyDescent="0.2">
      <c r="A3222" s="33">
        <v>14</v>
      </c>
      <c r="B3222" s="33" t="s">
        <v>436</v>
      </c>
      <c r="C3222" s="33">
        <v>31203</v>
      </c>
      <c r="D3222" s="33" t="s">
        <v>5002</v>
      </c>
      <c r="E3222" s="33"/>
      <c r="F3222" s="33">
        <v>0.2</v>
      </c>
    </row>
    <row r="3223" spans="1:6" x14ac:dyDescent="0.2">
      <c r="A3223" s="33">
        <v>14</v>
      </c>
      <c r="B3223" s="33" t="s">
        <v>436</v>
      </c>
      <c r="C3223" s="33">
        <v>27510</v>
      </c>
      <c r="D3223" s="33" t="s">
        <v>5003</v>
      </c>
      <c r="E3223" s="33">
        <v>4</v>
      </c>
      <c r="F3223" s="33">
        <v>0.2</v>
      </c>
    </row>
    <row r="3224" spans="1:6" x14ac:dyDescent="0.2">
      <c r="A3224" s="33">
        <v>14</v>
      </c>
      <c r="B3224" s="33" t="s">
        <v>436</v>
      </c>
      <c r="C3224" s="33">
        <v>31003</v>
      </c>
      <c r="D3224" s="33" t="s">
        <v>5004</v>
      </c>
      <c r="E3224" s="33">
        <v>3</v>
      </c>
      <c r="F3224" s="33">
        <v>1</v>
      </c>
    </row>
    <row r="3225" spans="1:6" x14ac:dyDescent="0.2">
      <c r="A3225" s="33">
        <v>14</v>
      </c>
      <c r="B3225" s="33" t="s">
        <v>436</v>
      </c>
      <c r="C3225" s="33">
        <v>29368</v>
      </c>
      <c r="D3225" s="33" t="s">
        <v>5005</v>
      </c>
      <c r="E3225" s="33">
        <v>2</v>
      </c>
      <c r="F3225" s="33">
        <v>0.2</v>
      </c>
    </row>
    <row r="3226" spans="1:6" x14ac:dyDescent="0.2">
      <c r="A3226" s="33">
        <v>14</v>
      </c>
      <c r="B3226" s="33" t="s">
        <v>436</v>
      </c>
      <c r="C3226" s="33">
        <v>29369</v>
      </c>
      <c r="D3226" s="33" t="s">
        <v>5006</v>
      </c>
      <c r="E3226" s="33"/>
      <c r="F3226" s="33">
        <v>0.2</v>
      </c>
    </row>
    <row r="3227" spans="1:6" x14ac:dyDescent="0.2">
      <c r="A3227" s="33">
        <v>14</v>
      </c>
      <c r="B3227" s="33" t="s">
        <v>436</v>
      </c>
      <c r="C3227" s="33">
        <v>31204</v>
      </c>
      <c r="D3227" s="33" t="s">
        <v>5007</v>
      </c>
      <c r="E3227" s="33">
        <v>1</v>
      </c>
      <c r="F3227" s="33">
        <v>1</v>
      </c>
    </row>
    <row r="3228" spans="1:6" x14ac:dyDescent="0.2">
      <c r="A3228" s="33">
        <v>14</v>
      </c>
      <c r="B3228" s="33" t="s">
        <v>436</v>
      </c>
      <c r="C3228" s="33">
        <v>32919</v>
      </c>
      <c r="D3228" s="33" t="s">
        <v>5008</v>
      </c>
      <c r="E3228" s="33">
        <v>4</v>
      </c>
      <c r="F3228" s="33">
        <v>1</v>
      </c>
    </row>
    <row r="3229" spans="1:6" x14ac:dyDescent="0.2">
      <c r="A3229" s="33">
        <v>14</v>
      </c>
      <c r="B3229" s="33" t="s">
        <v>436</v>
      </c>
      <c r="C3229" s="33">
        <v>31088</v>
      </c>
      <c r="D3229" s="33" t="s">
        <v>5009</v>
      </c>
      <c r="E3229" s="33">
        <v>2</v>
      </c>
      <c r="F3229" s="33">
        <v>1</v>
      </c>
    </row>
    <row r="3230" spans="1:6" x14ac:dyDescent="0.2">
      <c r="A3230" s="33">
        <v>14</v>
      </c>
      <c r="B3230" s="33" t="s">
        <v>436</v>
      </c>
      <c r="C3230" s="33">
        <v>32926</v>
      </c>
      <c r="D3230" s="33" t="s">
        <v>5010</v>
      </c>
      <c r="E3230" s="33">
        <v>2</v>
      </c>
      <c r="F3230" s="33">
        <v>0.2</v>
      </c>
    </row>
    <row r="3231" spans="1:6" x14ac:dyDescent="0.2">
      <c r="A3231" s="33">
        <v>14</v>
      </c>
      <c r="B3231" s="33" t="s">
        <v>436</v>
      </c>
      <c r="C3231" s="33">
        <v>32900</v>
      </c>
      <c r="D3231" s="33" t="s">
        <v>5011</v>
      </c>
      <c r="E3231" s="33">
        <v>3</v>
      </c>
      <c r="F3231" s="33">
        <v>0.2</v>
      </c>
    </row>
    <row r="3232" spans="1:6" x14ac:dyDescent="0.2">
      <c r="A3232" s="33">
        <v>14</v>
      </c>
      <c r="B3232" s="33" t="s">
        <v>436</v>
      </c>
      <c r="C3232" s="33">
        <v>32902</v>
      </c>
      <c r="D3232" s="33" t="s">
        <v>5012</v>
      </c>
      <c r="E3232" s="33">
        <v>3</v>
      </c>
      <c r="F3232" s="33">
        <v>0.2</v>
      </c>
    </row>
    <row r="3233" spans="1:6" x14ac:dyDescent="0.2">
      <c r="A3233" s="33">
        <v>14</v>
      </c>
      <c r="B3233" s="33" t="s">
        <v>436</v>
      </c>
      <c r="C3233" s="33">
        <v>32932</v>
      </c>
      <c r="D3233" s="33" t="s">
        <v>5013</v>
      </c>
      <c r="E3233" s="33">
        <v>4</v>
      </c>
      <c r="F3233" s="33">
        <v>0.2</v>
      </c>
    </row>
    <row r="3234" spans="1:6" x14ac:dyDescent="0.2">
      <c r="A3234" s="33">
        <v>14</v>
      </c>
      <c r="B3234" s="33" t="s">
        <v>436</v>
      </c>
      <c r="C3234" s="33">
        <v>32935</v>
      </c>
      <c r="D3234" s="33" t="s">
        <v>5014</v>
      </c>
      <c r="E3234" s="33">
        <v>4</v>
      </c>
      <c r="F3234" s="33">
        <v>0.2</v>
      </c>
    </row>
    <row r="3235" spans="1:6" x14ac:dyDescent="0.2">
      <c r="A3235" s="33">
        <v>14</v>
      </c>
      <c r="B3235" s="33" t="s">
        <v>436</v>
      </c>
      <c r="C3235" s="33">
        <v>27526</v>
      </c>
      <c r="D3235" s="33" t="s">
        <v>5015</v>
      </c>
      <c r="E3235" s="33">
        <v>4</v>
      </c>
      <c r="F3235" s="33">
        <v>0.2</v>
      </c>
    </row>
    <row r="3236" spans="1:6" x14ac:dyDescent="0.2">
      <c r="A3236" s="33">
        <v>14</v>
      </c>
      <c r="B3236" s="33" t="s">
        <v>436</v>
      </c>
      <c r="C3236" s="33">
        <v>27529</v>
      </c>
      <c r="D3236" s="33" t="s">
        <v>5016</v>
      </c>
      <c r="E3236" s="33">
        <v>3</v>
      </c>
      <c r="F3236" s="33">
        <v>0.2</v>
      </c>
    </row>
    <row r="3237" spans="1:6" x14ac:dyDescent="0.2">
      <c r="A3237" s="33">
        <v>14</v>
      </c>
      <c r="B3237" s="33" t="s">
        <v>436</v>
      </c>
      <c r="C3237" s="33">
        <v>27530</v>
      </c>
      <c r="D3237" s="33" t="s">
        <v>5017</v>
      </c>
      <c r="E3237" s="33">
        <v>4</v>
      </c>
      <c r="F3237" s="33">
        <v>0.2</v>
      </c>
    </row>
    <row r="3238" spans="1:6" x14ac:dyDescent="0.2">
      <c r="A3238" s="33">
        <v>14</v>
      </c>
      <c r="B3238" s="33" t="s">
        <v>436</v>
      </c>
      <c r="C3238" s="33">
        <v>31214</v>
      </c>
      <c r="D3238" s="33" t="s">
        <v>5018</v>
      </c>
      <c r="E3238" s="33"/>
      <c r="F3238" s="33">
        <v>0.2</v>
      </c>
    </row>
    <row r="3239" spans="1:6" x14ac:dyDescent="0.2">
      <c r="A3239" s="33">
        <v>14</v>
      </c>
      <c r="B3239" s="33" t="s">
        <v>436</v>
      </c>
      <c r="C3239" s="33">
        <v>31224</v>
      </c>
      <c r="D3239" s="33" t="s">
        <v>5019</v>
      </c>
      <c r="E3239" s="33"/>
      <c r="F3239" s="33">
        <v>0.2</v>
      </c>
    </row>
    <row r="3240" spans="1:6" x14ac:dyDescent="0.2">
      <c r="A3240" s="33">
        <v>14</v>
      </c>
      <c r="B3240" s="33" t="s">
        <v>436</v>
      </c>
      <c r="C3240" s="33">
        <v>31226</v>
      </c>
      <c r="D3240" s="33" t="s">
        <v>5020</v>
      </c>
      <c r="E3240" s="33"/>
      <c r="F3240" s="33">
        <v>0.2</v>
      </c>
    </row>
    <row r="3241" spans="1:6" x14ac:dyDescent="0.2">
      <c r="A3241" s="33">
        <v>14</v>
      </c>
      <c r="B3241" s="33" t="s">
        <v>436</v>
      </c>
      <c r="C3241" s="33">
        <v>31237</v>
      </c>
      <c r="D3241" s="33" t="s">
        <v>5021</v>
      </c>
      <c r="E3241" s="33">
        <v>3</v>
      </c>
      <c r="F3241" s="33">
        <v>1</v>
      </c>
    </row>
    <row r="3242" spans="1:6" x14ac:dyDescent="0.2">
      <c r="A3242" s="33">
        <v>14</v>
      </c>
      <c r="B3242" s="33" t="s">
        <v>436</v>
      </c>
      <c r="C3242" s="33">
        <v>31094</v>
      </c>
      <c r="D3242" s="33" t="s">
        <v>5022</v>
      </c>
      <c r="E3242" s="33">
        <v>4</v>
      </c>
      <c r="F3242" s="33">
        <v>0.2</v>
      </c>
    </row>
    <row r="3243" spans="1:6" x14ac:dyDescent="0.2">
      <c r="A3243" s="33">
        <v>14</v>
      </c>
      <c r="B3243" s="33" t="s">
        <v>436</v>
      </c>
      <c r="C3243" s="33">
        <v>32392</v>
      </c>
      <c r="D3243" s="33" t="s">
        <v>5023</v>
      </c>
      <c r="E3243" s="33"/>
      <c r="F3243" s="33">
        <v>0.2</v>
      </c>
    </row>
    <row r="3244" spans="1:6" x14ac:dyDescent="0.2">
      <c r="A3244" s="33">
        <v>14</v>
      </c>
      <c r="B3244" s="33" t="s">
        <v>436</v>
      </c>
      <c r="C3244" s="33">
        <v>30976</v>
      </c>
      <c r="D3244" s="33" t="s">
        <v>5024</v>
      </c>
      <c r="E3244" s="33">
        <v>4</v>
      </c>
      <c r="F3244" s="33">
        <v>1</v>
      </c>
    </row>
    <row r="3245" spans="1:6" x14ac:dyDescent="0.2">
      <c r="A3245" s="33">
        <v>14</v>
      </c>
      <c r="B3245" s="33" t="s">
        <v>436</v>
      </c>
      <c r="C3245" s="33">
        <v>31241</v>
      </c>
      <c r="D3245" s="33" t="s">
        <v>5025</v>
      </c>
      <c r="E3245" s="33">
        <v>4</v>
      </c>
      <c r="F3245" s="33">
        <v>1</v>
      </c>
    </row>
    <row r="3246" spans="1:6" x14ac:dyDescent="0.2">
      <c r="A3246" s="33">
        <v>14</v>
      </c>
      <c r="B3246" s="33" t="s">
        <v>436</v>
      </c>
      <c r="C3246" s="33">
        <v>31242</v>
      </c>
      <c r="D3246" s="33" t="s">
        <v>5026</v>
      </c>
      <c r="E3246" s="33">
        <v>4</v>
      </c>
      <c r="F3246" s="33">
        <v>1</v>
      </c>
    </row>
    <row r="3247" spans="1:6" x14ac:dyDescent="0.2">
      <c r="A3247" s="33">
        <v>14</v>
      </c>
      <c r="B3247" s="33" t="s">
        <v>436</v>
      </c>
      <c r="C3247" s="33">
        <v>30978</v>
      </c>
      <c r="D3247" s="33" t="s">
        <v>5027</v>
      </c>
      <c r="E3247" s="33">
        <v>4</v>
      </c>
      <c r="F3247" s="33">
        <v>1</v>
      </c>
    </row>
    <row r="3248" spans="1:6" x14ac:dyDescent="0.2">
      <c r="A3248" s="33">
        <v>14</v>
      </c>
      <c r="B3248" s="33" t="s">
        <v>436</v>
      </c>
      <c r="C3248" s="33">
        <v>32941</v>
      </c>
      <c r="D3248" s="33" t="s">
        <v>5028</v>
      </c>
      <c r="E3248" s="33">
        <v>2</v>
      </c>
      <c r="F3248" s="33">
        <v>1</v>
      </c>
    </row>
    <row r="3249" spans="1:6" x14ac:dyDescent="0.2">
      <c r="A3249" s="33">
        <v>14</v>
      </c>
      <c r="B3249" s="33" t="s">
        <v>436</v>
      </c>
      <c r="C3249" s="33">
        <v>32942</v>
      </c>
      <c r="D3249" s="33" t="s">
        <v>5029</v>
      </c>
      <c r="E3249" s="33"/>
      <c r="F3249" s="33">
        <v>1</v>
      </c>
    </row>
    <row r="3250" spans="1:6" x14ac:dyDescent="0.2">
      <c r="A3250" s="33">
        <v>14</v>
      </c>
      <c r="B3250" s="33" t="s">
        <v>436</v>
      </c>
      <c r="C3250" s="33">
        <v>31243</v>
      </c>
      <c r="D3250" s="33" t="s">
        <v>5030</v>
      </c>
      <c r="E3250" s="33">
        <v>4</v>
      </c>
      <c r="F3250" s="33">
        <v>1</v>
      </c>
    </row>
    <row r="3251" spans="1:6" x14ac:dyDescent="0.2">
      <c r="A3251" s="33">
        <v>14</v>
      </c>
      <c r="B3251" s="33" t="s">
        <v>436</v>
      </c>
      <c r="C3251" s="33">
        <v>29312</v>
      </c>
      <c r="D3251" s="33" t="s">
        <v>5031</v>
      </c>
      <c r="E3251" s="33">
        <v>2</v>
      </c>
      <c r="F3251" s="33">
        <v>0.2</v>
      </c>
    </row>
    <row r="3252" spans="1:6" x14ac:dyDescent="0.2">
      <c r="A3252" s="33">
        <v>14</v>
      </c>
      <c r="B3252" s="33" t="s">
        <v>436</v>
      </c>
      <c r="C3252" s="33">
        <v>29313</v>
      </c>
      <c r="D3252" s="33" t="s">
        <v>5032</v>
      </c>
      <c r="E3252" s="33">
        <v>3</v>
      </c>
      <c r="F3252" s="33">
        <v>1</v>
      </c>
    </row>
    <row r="3253" spans="1:6" x14ac:dyDescent="0.2">
      <c r="A3253" s="33">
        <v>14</v>
      </c>
      <c r="B3253" s="33" t="s">
        <v>436</v>
      </c>
      <c r="C3253" s="33">
        <v>29314</v>
      </c>
      <c r="D3253" s="33" t="s">
        <v>5033</v>
      </c>
      <c r="E3253" s="33">
        <v>2</v>
      </c>
      <c r="F3253" s="33">
        <v>1</v>
      </c>
    </row>
    <row r="3254" spans="1:6" x14ac:dyDescent="0.2">
      <c r="A3254" s="33">
        <v>14</v>
      </c>
      <c r="B3254" s="33" t="s">
        <v>436</v>
      </c>
      <c r="C3254" s="33">
        <v>29315</v>
      </c>
      <c r="D3254" s="33" t="s">
        <v>5034</v>
      </c>
      <c r="E3254" s="33">
        <v>2</v>
      </c>
      <c r="F3254" s="33">
        <v>1</v>
      </c>
    </row>
    <row r="3255" spans="1:6" x14ac:dyDescent="0.2">
      <c r="A3255" s="33">
        <v>14</v>
      </c>
      <c r="B3255" s="33" t="s">
        <v>436</v>
      </c>
      <c r="C3255" s="33">
        <v>31116</v>
      </c>
      <c r="D3255" s="33" t="s">
        <v>5035</v>
      </c>
      <c r="E3255" s="33">
        <v>2</v>
      </c>
      <c r="F3255" s="33">
        <v>1</v>
      </c>
    </row>
    <row r="3256" spans="1:6" x14ac:dyDescent="0.2">
      <c r="A3256" s="33">
        <v>14</v>
      </c>
      <c r="B3256" s="33" t="s">
        <v>436</v>
      </c>
      <c r="C3256" s="33">
        <v>30910</v>
      </c>
      <c r="D3256" s="33" t="s">
        <v>5036</v>
      </c>
      <c r="E3256" s="33">
        <v>4</v>
      </c>
      <c r="F3256" s="33">
        <v>1</v>
      </c>
    </row>
    <row r="3257" spans="1:6" x14ac:dyDescent="0.2">
      <c r="A3257" s="33">
        <v>14</v>
      </c>
      <c r="B3257" s="33" t="s">
        <v>436</v>
      </c>
      <c r="C3257" s="33">
        <v>30960</v>
      </c>
      <c r="D3257" s="33" t="s">
        <v>5037</v>
      </c>
      <c r="E3257" s="33">
        <v>1</v>
      </c>
      <c r="F3257" s="33">
        <v>1</v>
      </c>
    </row>
    <row r="3258" spans="1:6" x14ac:dyDescent="0.2">
      <c r="A3258" s="33">
        <v>14</v>
      </c>
      <c r="B3258" s="33" t="s">
        <v>436</v>
      </c>
      <c r="C3258" s="33">
        <v>31100</v>
      </c>
      <c r="D3258" s="33" t="s">
        <v>5038</v>
      </c>
      <c r="E3258" s="33">
        <v>4</v>
      </c>
      <c r="F3258" s="33">
        <v>1</v>
      </c>
    </row>
    <row r="3259" spans="1:6" x14ac:dyDescent="0.2">
      <c r="A3259" s="33">
        <v>14</v>
      </c>
      <c r="B3259" s="33" t="s">
        <v>436</v>
      </c>
      <c r="C3259" s="33">
        <v>30913</v>
      </c>
      <c r="D3259" s="33" t="s">
        <v>5039</v>
      </c>
      <c r="E3259" s="33">
        <v>4</v>
      </c>
      <c r="F3259" s="33">
        <v>0.2</v>
      </c>
    </row>
    <row r="3260" spans="1:6" x14ac:dyDescent="0.2">
      <c r="A3260" s="33">
        <v>14</v>
      </c>
      <c r="B3260" s="33" t="s">
        <v>436</v>
      </c>
      <c r="C3260" s="33">
        <v>31249</v>
      </c>
      <c r="D3260" s="33" t="s">
        <v>750</v>
      </c>
      <c r="E3260" s="33"/>
      <c r="F3260" s="33">
        <v>0.2</v>
      </c>
    </row>
    <row r="3261" spans="1:6" x14ac:dyDescent="0.2">
      <c r="A3261" s="33">
        <v>14</v>
      </c>
      <c r="B3261" s="33" t="s">
        <v>436</v>
      </c>
      <c r="C3261" s="33">
        <v>31184</v>
      </c>
      <c r="D3261" s="33" t="s">
        <v>5040</v>
      </c>
      <c r="E3261" s="33">
        <v>2</v>
      </c>
      <c r="F3261" s="33">
        <v>1</v>
      </c>
    </row>
    <row r="3262" spans="1:6" x14ac:dyDescent="0.2">
      <c r="A3262" s="33">
        <v>14</v>
      </c>
      <c r="B3262" s="33" t="s">
        <v>436</v>
      </c>
      <c r="C3262" s="33">
        <v>31185</v>
      </c>
      <c r="D3262" s="33" t="s">
        <v>5041</v>
      </c>
      <c r="E3262" s="33">
        <v>2</v>
      </c>
      <c r="F3262" s="33">
        <v>1</v>
      </c>
    </row>
    <row r="3263" spans="1:6" x14ac:dyDescent="0.2">
      <c r="A3263" s="33">
        <v>14</v>
      </c>
      <c r="B3263" s="33" t="s">
        <v>436</v>
      </c>
      <c r="C3263" s="33">
        <v>31178</v>
      </c>
      <c r="D3263" s="33" t="s">
        <v>752</v>
      </c>
      <c r="E3263" s="33">
        <v>4</v>
      </c>
      <c r="F3263" s="33">
        <v>1</v>
      </c>
    </row>
    <row r="3264" spans="1:6" x14ac:dyDescent="0.2">
      <c r="A3264" s="33">
        <v>14</v>
      </c>
      <c r="B3264" s="33" t="s">
        <v>436</v>
      </c>
      <c r="C3264" s="33">
        <v>31180</v>
      </c>
      <c r="D3264" s="33" t="s">
        <v>5042</v>
      </c>
      <c r="E3264" s="33">
        <v>4</v>
      </c>
      <c r="F3264" s="33">
        <v>1</v>
      </c>
    </row>
    <row r="3265" spans="1:6" x14ac:dyDescent="0.2">
      <c r="A3265" s="33">
        <v>14</v>
      </c>
      <c r="B3265" s="33" t="s">
        <v>436</v>
      </c>
      <c r="C3265" s="33">
        <v>31187</v>
      </c>
      <c r="D3265" s="33" t="s">
        <v>753</v>
      </c>
      <c r="E3265" s="33">
        <v>4</v>
      </c>
      <c r="F3265" s="33">
        <v>1</v>
      </c>
    </row>
    <row r="3266" spans="1:6" x14ac:dyDescent="0.2">
      <c r="A3266" s="33">
        <v>14</v>
      </c>
      <c r="B3266" s="33" t="s">
        <v>436</v>
      </c>
      <c r="C3266" s="33">
        <v>31042</v>
      </c>
      <c r="D3266" s="33" t="s">
        <v>5043</v>
      </c>
      <c r="E3266" s="33">
        <v>4</v>
      </c>
      <c r="F3266" s="33">
        <v>1</v>
      </c>
    </row>
    <row r="3267" spans="1:6" x14ac:dyDescent="0.2">
      <c r="A3267" s="33">
        <v>14</v>
      </c>
      <c r="B3267" s="33" t="s">
        <v>436</v>
      </c>
      <c r="C3267" s="33">
        <v>31043</v>
      </c>
      <c r="D3267" s="33" t="s">
        <v>5044</v>
      </c>
      <c r="E3267" s="33">
        <v>3</v>
      </c>
      <c r="F3267" s="33">
        <v>0.2</v>
      </c>
    </row>
    <row r="3268" spans="1:6" x14ac:dyDescent="0.2">
      <c r="A3268" s="33">
        <v>14</v>
      </c>
      <c r="B3268" s="33" t="s">
        <v>436</v>
      </c>
      <c r="C3268" s="33">
        <v>27543</v>
      </c>
      <c r="D3268" s="33" t="s">
        <v>5045</v>
      </c>
      <c r="E3268" s="33">
        <v>4</v>
      </c>
      <c r="F3268" s="33">
        <v>0.2</v>
      </c>
    </row>
    <row r="3269" spans="1:6" x14ac:dyDescent="0.2">
      <c r="A3269" s="33">
        <v>14</v>
      </c>
      <c r="B3269" s="33" t="s">
        <v>436</v>
      </c>
      <c r="C3269" s="33">
        <v>31113</v>
      </c>
      <c r="D3269" s="33" t="s">
        <v>5046</v>
      </c>
      <c r="E3269" s="33">
        <v>3</v>
      </c>
      <c r="F3269" s="33">
        <v>1</v>
      </c>
    </row>
    <row r="3270" spans="1:6" x14ac:dyDescent="0.2">
      <c r="A3270" s="33">
        <v>14</v>
      </c>
      <c r="B3270" s="33" t="s">
        <v>436</v>
      </c>
      <c r="C3270" s="33">
        <v>31111</v>
      </c>
      <c r="D3270" s="33" t="s">
        <v>759</v>
      </c>
      <c r="E3270" s="33">
        <v>4</v>
      </c>
      <c r="F3270" s="33">
        <v>1</v>
      </c>
    </row>
    <row r="3271" spans="1:6" x14ac:dyDescent="0.2">
      <c r="A3271" s="33">
        <v>14</v>
      </c>
      <c r="B3271" s="33" t="s">
        <v>436</v>
      </c>
      <c r="C3271" s="33">
        <v>32952</v>
      </c>
      <c r="D3271" s="33" t="s">
        <v>5047</v>
      </c>
      <c r="E3271" s="33">
        <v>2</v>
      </c>
      <c r="F3271" s="33">
        <v>1</v>
      </c>
    </row>
    <row r="3272" spans="1:6" x14ac:dyDescent="0.2">
      <c r="A3272" s="33">
        <v>14</v>
      </c>
      <c r="B3272" s="33" t="s">
        <v>436</v>
      </c>
      <c r="C3272" s="33">
        <v>31098</v>
      </c>
      <c r="D3272" s="33" t="s">
        <v>5048</v>
      </c>
      <c r="E3272" s="33">
        <v>3</v>
      </c>
      <c r="F3272" s="33">
        <v>1</v>
      </c>
    </row>
    <row r="3273" spans="1:6" x14ac:dyDescent="0.2">
      <c r="A3273" s="33">
        <v>14</v>
      </c>
      <c r="B3273" s="33" t="s">
        <v>436</v>
      </c>
      <c r="C3273" s="33">
        <v>31081</v>
      </c>
      <c r="D3273" s="33" t="s">
        <v>5049</v>
      </c>
      <c r="E3273" s="33">
        <v>4</v>
      </c>
      <c r="F3273" s="33">
        <v>1</v>
      </c>
    </row>
    <row r="3274" spans="1:6" x14ac:dyDescent="0.2">
      <c r="A3274" s="33">
        <v>14</v>
      </c>
      <c r="B3274" s="33" t="s">
        <v>436</v>
      </c>
      <c r="C3274" s="33">
        <v>31115</v>
      </c>
      <c r="D3274" s="33" t="s">
        <v>5050</v>
      </c>
      <c r="E3274" s="33">
        <v>4</v>
      </c>
      <c r="F3274" s="33">
        <v>1</v>
      </c>
    </row>
    <row r="3275" spans="1:6" x14ac:dyDescent="0.2">
      <c r="A3275" s="33">
        <v>14</v>
      </c>
      <c r="B3275" s="33" t="s">
        <v>436</v>
      </c>
      <c r="C3275" s="33">
        <v>31119</v>
      </c>
      <c r="D3275" s="33" t="s">
        <v>5051</v>
      </c>
      <c r="E3275" s="33"/>
      <c r="F3275" s="33">
        <v>1</v>
      </c>
    </row>
    <row r="3276" spans="1:6" x14ac:dyDescent="0.2">
      <c r="A3276" s="33">
        <v>14</v>
      </c>
      <c r="B3276" s="33" t="s">
        <v>436</v>
      </c>
      <c r="C3276" s="33">
        <v>31120</v>
      </c>
      <c r="D3276" s="33" t="s">
        <v>5052</v>
      </c>
      <c r="E3276" s="33">
        <v>4</v>
      </c>
      <c r="F3276" s="33">
        <v>1</v>
      </c>
    </row>
    <row r="3277" spans="1:6" x14ac:dyDescent="0.2">
      <c r="A3277" s="33">
        <v>14</v>
      </c>
      <c r="B3277" s="33" t="s">
        <v>436</v>
      </c>
      <c r="C3277" s="33">
        <v>31121</v>
      </c>
      <c r="D3277" s="33" t="s">
        <v>5053</v>
      </c>
      <c r="E3277" s="33">
        <v>4</v>
      </c>
      <c r="F3277" s="33">
        <v>0.2</v>
      </c>
    </row>
    <row r="3278" spans="1:6" x14ac:dyDescent="0.2">
      <c r="A3278" s="33">
        <v>14</v>
      </c>
      <c r="B3278" s="33" t="s">
        <v>436</v>
      </c>
      <c r="C3278" s="33">
        <v>31125</v>
      </c>
      <c r="D3278" s="33" t="s">
        <v>5054</v>
      </c>
      <c r="E3278" s="33">
        <v>3</v>
      </c>
      <c r="F3278" s="33">
        <v>1</v>
      </c>
    </row>
    <row r="3279" spans="1:6" x14ac:dyDescent="0.2">
      <c r="A3279" s="33">
        <v>14</v>
      </c>
      <c r="B3279" s="33" t="s">
        <v>436</v>
      </c>
      <c r="C3279" s="33">
        <v>27550</v>
      </c>
      <c r="D3279" s="33" t="s">
        <v>5055</v>
      </c>
      <c r="E3279" s="33">
        <v>4</v>
      </c>
      <c r="F3279" s="33">
        <v>0.2</v>
      </c>
    </row>
    <row r="3280" spans="1:6" x14ac:dyDescent="0.2">
      <c r="A3280" s="33">
        <v>14</v>
      </c>
      <c r="B3280" s="33" t="s">
        <v>436</v>
      </c>
      <c r="C3280" s="33">
        <v>31010</v>
      </c>
      <c r="D3280" s="33" t="s">
        <v>5056</v>
      </c>
      <c r="E3280" s="33">
        <v>4</v>
      </c>
      <c r="F3280" s="33">
        <v>1</v>
      </c>
    </row>
    <row r="3281" spans="1:6" x14ac:dyDescent="0.2">
      <c r="A3281" s="33">
        <v>14</v>
      </c>
      <c r="B3281" s="33" t="s">
        <v>436</v>
      </c>
      <c r="C3281" s="33">
        <v>31015</v>
      </c>
      <c r="D3281" s="33" t="s">
        <v>5057</v>
      </c>
      <c r="E3281" s="33">
        <v>3</v>
      </c>
      <c r="F3281" s="33">
        <v>1</v>
      </c>
    </row>
    <row r="3282" spans="1:6" x14ac:dyDescent="0.2">
      <c r="A3282" s="33">
        <v>14</v>
      </c>
      <c r="B3282" s="33" t="s">
        <v>436</v>
      </c>
      <c r="C3282" s="33">
        <v>31016</v>
      </c>
      <c r="D3282" s="33" t="s">
        <v>5058</v>
      </c>
      <c r="E3282" s="33">
        <v>4</v>
      </c>
      <c r="F3282" s="33">
        <v>1</v>
      </c>
    </row>
    <row r="3283" spans="1:6" x14ac:dyDescent="0.2">
      <c r="A3283" s="33">
        <v>14</v>
      </c>
      <c r="B3283" s="33" t="s">
        <v>436</v>
      </c>
      <c r="C3283" s="33">
        <v>31017</v>
      </c>
      <c r="D3283" s="33" t="s">
        <v>5059</v>
      </c>
      <c r="E3283" s="33">
        <v>1</v>
      </c>
      <c r="F3283" s="33">
        <v>1</v>
      </c>
    </row>
    <row r="3284" spans="1:6" x14ac:dyDescent="0.2">
      <c r="A3284" s="33">
        <v>14</v>
      </c>
      <c r="B3284" s="33" t="s">
        <v>436</v>
      </c>
      <c r="C3284" s="33">
        <v>31020</v>
      </c>
      <c r="D3284" s="33" t="s">
        <v>5060</v>
      </c>
      <c r="E3284" s="33">
        <v>1</v>
      </c>
      <c r="F3284" s="33">
        <v>1</v>
      </c>
    </row>
    <row r="3285" spans="1:6" x14ac:dyDescent="0.2">
      <c r="A3285" s="33">
        <v>14</v>
      </c>
      <c r="B3285" s="33" t="s">
        <v>436</v>
      </c>
      <c r="C3285" s="33">
        <v>27553</v>
      </c>
      <c r="D3285" s="33" t="s">
        <v>5061</v>
      </c>
      <c r="E3285" s="33">
        <v>2</v>
      </c>
      <c r="F3285" s="33">
        <v>0.2</v>
      </c>
    </row>
    <row r="3286" spans="1:6" x14ac:dyDescent="0.2">
      <c r="A3286" s="33">
        <v>14</v>
      </c>
      <c r="B3286" s="33" t="s">
        <v>436</v>
      </c>
      <c r="C3286" s="33">
        <v>27554</v>
      </c>
      <c r="D3286" s="33" t="s">
        <v>5062</v>
      </c>
      <c r="E3286" s="33">
        <v>3</v>
      </c>
      <c r="F3286" s="33">
        <v>0.2</v>
      </c>
    </row>
    <row r="3287" spans="1:6" x14ac:dyDescent="0.2">
      <c r="A3287" s="33">
        <v>14</v>
      </c>
      <c r="B3287" s="33" t="s">
        <v>436</v>
      </c>
      <c r="C3287" s="33">
        <v>27556</v>
      </c>
      <c r="D3287" s="33" t="s">
        <v>5063</v>
      </c>
      <c r="E3287" s="33">
        <v>4</v>
      </c>
      <c r="F3287" s="33">
        <v>0.2</v>
      </c>
    </row>
    <row r="3288" spans="1:6" x14ac:dyDescent="0.2">
      <c r="A3288" s="33">
        <v>14</v>
      </c>
      <c r="B3288" s="33" t="s">
        <v>436</v>
      </c>
      <c r="C3288" s="33">
        <v>27557</v>
      </c>
      <c r="D3288" s="33" t="s">
        <v>5064</v>
      </c>
      <c r="E3288" s="33">
        <v>3</v>
      </c>
      <c r="F3288" s="33">
        <v>0.2</v>
      </c>
    </row>
    <row r="3289" spans="1:6" x14ac:dyDescent="0.2">
      <c r="A3289" s="33">
        <v>14</v>
      </c>
      <c r="B3289" s="33" t="s">
        <v>436</v>
      </c>
      <c r="C3289" s="33">
        <v>29316</v>
      </c>
      <c r="D3289" s="33" t="s">
        <v>5065</v>
      </c>
      <c r="E3289" s="33">
        <v>3</v>
      </c>
      <c r="F3289" s="33">
        <v>1</v>
      </c>
    </row>
    <row r="3290" spans="1:6" x14ac:dyDescent="0.2">
      <c r="A3290" s="33">
        <v>14</v>
      </c>
      <c r="B3290" s="33" t="s">
        <v>436</v>
      </c>
      <c r="C3290" s="33">
        <v>32954</v>
      </c>
      <c r="D3290" s="33" t="s">
        <v>5066</v>
      </c>
      <c r="E3290" s="33">
        <v>4</v>
      </c>
      <c r="F3290" s="33">
        <v>1</v>
      </c>
    </row>
    <row r="3291" spans="1:6" x14ac:dyDescent="0.2">
      <c r="A3291" s="33">
        <v>14</v>
      </c>
      <c r="B3291" s="33" t="s">
        <v>436</v>
      </c>
      <c r="C3291" s="33">
        <v>31127</v>
      </c>
      <c r="D3291" s="33" t="s">
        <v>5067</v>
      </c>
      <c r="E3291" s="33">
        <v>3</v>
      </c>
      <c r="F3291" s="33">
        <v>1</v>
      </c>
    </row>
    <row r="3292" spans="1:6" x14ac:dyDescent="0.2">
      <c r="A3292" s="33">
        <v>14</v>
      </c>
      <c r="B3292" s="33" t="s">
        <v>436</v>
      </c>
      <c r="C3292" s="33">
        <v>31131</v>
      </c>
      <c r="D3292" s="33" t="s">
        <v>5068</v>
      </c>
      <c r="E3292" s="33">
        <v>4</v>
      </c>
      <c r="F3292" s="33">
        <v>0.2</v>
      </c>
    </row>
    <row r="3293" spans="1:6" x14ac:dyDescent="0.2">
      <c r="A3293" s="33">
        <v>14</v>
      </c>
      <c r="B3293" s="33" t="s">
        <v>436</v>
      </c>
      <c r="C3293" s="33">
        <v>32958</v>
      </c>
      <c r="D3293" s="33" t="s">
        <v>5069</v>
      </c>
      <c r="E3293" s="33">
        <v>4</v>
      </c>
      <c r="F3293" s="33">
        <v>0.2</v>
      </c>
    </row>
    <row r="3294" spans="1:6" x14ac:dyDescent="0.2">
      <c r="A3294" s="33">
        <v>14</v>
      </c>
      <c r="B3294" s="33" t="s">
        <v>436</v>
      </c>
      <c r="C3294" s="33">
        <v>32920</v>
      </c>
      <c r="D3294" s="33" t="s">
        <v>5070</v>
      </c>
      <c r="E3294" s="33">
        <v>2</v>
      </c>
      <c r="F3294" s="33">
        <v>1</v>
      </c>
    </row>
    <row r="3295" spans="1:6" x14ac:dyDescent="0.2">
      <c r="A3295" s="33">
        <v>14</v>
      </c>
      <c r="B3295" s="33" t="s">
        <v>436</v>
      </c>
      <c r="C3295" s="33">
        <v>29381</v>
      </c>
      <c r="D3295" s="33" t="s">
        <v>5071</v>
      </c>
      <c r="E3295" s="33">
        <v>4</v>
      </c>
      <c r="F3295" s="33">
        <v>0.2</v>
      </c>
    </row>
    <row r="3296" spans="1:6" x14ac:dyDescent="0.2">
      <c r="A3296" s="33">
        <v>14</v>
      </c>
      <c r="B3296" s="33" t="s">
        <v>436</v>
      </c>
      <c r="C3296" s="33">
        <v>29399</v>
      </c>
      <c r="D3296" s="33" t="s">
        <v>5072</v>
      </c>
      <c r="E3296" s="33">
        <v>3</v>
      </c>
      <c r="F3296" s="33">
        <v>0.2</v>
      </c>
    </row>
    <row r="3297" spans="1:6" x14ac:dyDescent="0.2">
      <c r="A3297" s="33">
        <v>14</v>
      </c>
      <c r="B3297" s="33" t="s">
        <v>436</v>
      </c>
      <c r="C3297" s="33">
        <v>31024</v>
      </c>
      <c r="D3297" s="33" t="s">
        <v>5073</v>
      </c>
      <c r="E3297" s="33">
        <v>3</v>
      </c>
      <c r="F3297" s="33">
        <v>1</v>
      </c>
    </row>
    <row r="3298" spans="1:6" x14ac:dyDescent="0.2">
      <c r="A3298" s="33">
        <v>14</v>
      </c>
      <c r="B3298" s="33" t="s">
        <v>436</v>
      </c>
      <c r="C3298" s="33">
        <v>32966</v>
      </c>
      <c r="D3298" s="33" t="s">
        <v>5074</v>
      </c>
      <c r="E3298" s="33">
        <v>1</v>
      </c>
      <c r="F3298" s="33">
        <v>1</v>
      </c>
    </row>
    <row r="3299" spans="1:6" x14ac:dyDescent="0.2">
      <c r="A3299" s="33">
        <v>14</v>
      </c>
      <c r="B3299" s="33" t="s">
        <v>436</v>
      </c>
      <c r="C3299" s="33">
        <v>29317</v>
      </c>
      <c r="D3299" s="33" t="s">
        <v>781</v>
      </c>
      <c r="E3299" s="33">
        <v>4</v>
      </c>
      <c r="F3299" s="33">
        <v>1</v>
      </c>
    </row>
    <row r="3300" spans="1:6" x14ac:dyDescent="0.2">
      <c r="A3300" s="33">
        <v>14</v>
      </c>
      <c r="B3300" s="33" t="s">
        <v>436</v>
      </c>
      <c r="C3300" s="33">
        <v>29318</v>
      </c>
      <c r="D3300" s="33" t="s">
        <v>5075</v>
      </c>
      <c r="E3300" s="33">
        <v>4</v>
      </c>
      <c r="F3300" s="33">
        <v>0.2</v>
      </c>
    </row>
    <row r="3301" spans="1:6" x14ac:dyDescent="0.2">
      <c r="A3301" s="33">
        <v>14</v>
      </c>
      <c r="B3301" s="33" t="s">
        <v>436</v>
      </c>
      <c r="C3301" s="33">
        <v>29321</v>
      </c>
      <c r="D3301" s="33" t="s">
        <v>5076</v>
      </c>
      <c r="E3301" s="33">
        <v>4</v>
      </c>
      <c r="F3301" s="33">
        <v>1</v>
      </c>
    </row>
    <row r="3302" spans="1:6" x14ac:dyDescent="0.2">
      <c r="A3302" s="33">
        <v>14</v>
      </c>
      <c r="B3302" s="33" t="s">
        <v>436</v>
      </c>
      <c r="C3302" s="33">
        <v>29324</v>
      </c>
      <c r="D3302" s="33" t="s">
        <v>5077</v>
      </c>
      <c r="E3302" s="33"/>
      <c r="F3302" s="33">
        <v>1</v>
      </c>
    </row>
    <row r="3303" spans="1:6" x14ac:dyDescent="0.2">
      <c r="A3303" s="33">
        <v>14</v>
      </c>
      <c r="B3303" s="33" t="s">
        <v>436</v>
      </c>
      <c r="C3303" s="33">
        <v>29325</v>
      </c>
      <c r="D3303" s="33" t="s">
        <v>5078</v>
      </c>
      <c r="E3303" s="33"/>
      <c r="F3303" s="33">
        <v>0.2</v>
      </c>
    </row>
    <row r="3304" spans="1:6" x14ac:dyDescent="0.2">
      <c r="A3304" s="33">
        <v>14</v>
      </c>
      <c r="B3304" s="33" t="s">
        <v>436</v>
      </c>
      <c r="C3304" s="33">
        <v>29326</v>
      </c>
      <c r="D3304" s="33" t="s">
        <v>5079</v>
      </c>
      <c r="E3304" s="33">
        <v>4</v>
      </c>
      <c r="F3304" s="33">
        <v>1</v>
      </c>
    </row>
    <row r="3305" spans="1:6" x14ac:dyDescent="0.2">
      <c r="A3305" s="33">
        <v>14</v>
      </c>
      <c r="B3305" s="33" t="s">
        <v>436</v>
      </c>
      <c r="C3305" s="33">
        <v>29332</v>
      </c>
      <c r="D3305" s="33" t="s">
        <v>5080</v>
      </c>
      <c r="E3305" s="33"/>
      <c r="F3305" s="33">
        <v>1</v>
      </c>
    </row>
    <row r="3306" spans="1:6" x14ac:dyDescent="0.2">
      <c r="A3306" s="33">
        <v>14</v>
      </c>
      <c r="B3306" s="33" t="s">
        <v>465</v>
      </c>
      <c r="C3306" s="33">
        <v>8004</v>
      </c>
      <c r="D3306" s="33" t="s">
        <v>5081</v>
      </c>
      <c r="E3306" s="33">
        <v>2</v>
      </c>
      <c r="F3306" s="33">
        <v>0.2</v>
      </c>
    </row>
    <row r="3307" spans="1:6" x14ac:dyDescent="0.2">
      <c r="A3307" s="33">
        <v>14</v>
      </c>
      <c r="B3307" s="33" t="s">
        <v>465</v>
      </c>
      <c r="C3307" s="33">
        <v>20</v>
      </c>
      <c r="D3307" s="33" t="s">
        <v>5082</v>
      </c>
      <c r="E3307" s="33">
        <v>4</v>
      </c>
      <c r="F3307" s="33">
        <v>0.2</v>
      </c>
    </row>
    <row r="3308" spans="1:6" x14ac:dyDescent="0.2">
      <c r="A3308" s="33">
        <v>14</v>
      </c>
      <c r="B3308" s="33" t="s">
        <v>465</v>
      </c>
      <c r="C3308" s="33">
        <v>6042</v>
      </c>
      <c r="D3308" s="33" t="s">
        <v>5083</v>
      </c>
      <c r="E3308" s="33"/>
      <c r="F3308" s="33">
        <v>0.2</v>
      </c>
    </row>
    <row r="3309" spans="1:6" x14ac:dyDescent="0.2">
      <c r="A3309" s="33">
        <v>14</v>
      </c>
      <c r="B3309" s="33" t="s">
        <v>465</v>
      </c>
      <c r="C3309" s="33">
        <v>496</v>
      </c>
      <c r="D3309" s="33" t="s">
        <v>4720</v>
      </c>
      <c r="E3309" s="33">
        <v>3</v>
      </c>
      <c r="F3309" s="33">
        <v>0.2</v>
      </c>
    </row>
    <row r="3310" spans="1:6" x14ac:dyDescent="0.2">
      <c r="A3310" s="33">
        <v>14</v>
      </c>
      <c r="B3310" s="33" t="s">
        <v>465</v>
      </c>
      <c r="C3310" s="33">
        <v>1949</v>
      </c>
      <c r="D3310" s="33" t="s">
        <v>5084</v>
      </c>
      <c r="E3310" s="33">
        <v>2</v>
      </c>
      <c r="F3310" s="33">
        <v>0.2</v>
      </c>
    </row>
    <row r="3311" spans="1:6" x14ac:dyDescent="0.2">
      <c r="A3311" s="33">
        <v>14</v>
      </c>
      <c r="B3311" s="33" t="s">
        <v>465</v>
      </c>
      <c r="C3311" s="33">
        <v>1950</v>
      </c>
      <c r="D3311" s="33" t="s">
        <v>5085</v>
      </c>
      <c r="E3311" s="33">
        <v>3</v>
      </c>
      <c r="F3311" s="33">
        <v>0.2</v>
      </c>
    </row>
    <row r="3312" spans="1:6" x14ac:dyDescent="0.2">
      <c r="A3312" s="33">
        <v>14</v>
      </c>
      <c r="B3312" s="33" t="s">
        <v>465</v>
      </c>
      <c r="C3312" s="33">
        <v>1959</v>
      </c>
      <c r="D3312" s="33" t="s">
        <v>5086</v>
      </c>
      <c r="E3312" s="33">
        <v>3</v>
      </c>
      <c r="F3312" s="33">
        <v>0.2</v>
      </c>
    </row>
    <row r="3313" spans="1:6" x14ac:dyDescent="0.2">
      <c r="A3313" s="33">
        <v>14</v>
      </c>
      <c r="B3313" s="33" t="s">
        <v>465</v>
      </c>
      <c r="C3313" s="33">
        <v>3121</v>
      </c>
      <c r="D3313" s="33" t="s">
        <v>5087</v>
      </c>
      <c r="E3313" s="33">
        <v>4</v>
      </c>
      <c r="F3313" s="33">
        <v>0.2</v>
      </c>
    </row>
    <row r="3314" spans="1:6" x14ac:dyDescent="0.2">
      <c r="A3314" s="33">
        <v>14</v>
      </c>
      <c r="B3314" s="33" t="s">
        <v>465</v>
      </c>
      <c r="C3314" s="33">
        <v>366</v>
      </c>
      <c r="D3314" s="33" t="s">
        <v>2927</v>
      </c>
      <c r="E3314" s="33">
        <v>4</v>
      </c>
      <c r="F3314" s="33">
        <v>0.2</v>
      </c>
    </row>
    <row r="3315" spans="1:6" x14ac:dyDescent="0.2">
      <c r="A3315" s="33">
        <v>14</v>
      </c>
      <c r="B3315" s="33" t="s">
        <v>465</v>
      </c>
      <c r="C3315" s="33">
        <v>380</v>
      </c>
      <c r="D3315" s="33" t="s">
        <v>2928</v>
      </c>
      <c r="E3315" s="33">
        <v>3</v>
      </c>
      <c r="F3315" s="33">
        <v>0.2</v>
      </c>
    </row>
    <row r="3316" spans="1:6" x14ac:dyDescent="0.2">
      <c r="A3316" s="33">
        <v>14</v>
      </c>
      <c r="B3316" s="33" t="s">
        <v>465</v>
      </c>
      <c r="C3316" s="33">
        <v>387</v>
      </c>
      <c r="D3316" s="33" t="s">
        <v>2110</v>
      </c>
      <c r="E3316" s="33">
        <v>4</v>
      </c>
      <c r="F3316" s="33">
        <v>0.2</v>
      </c>
    </row>
    <row r="3317" spans="1:6" x14ac:dyDescent="0.2">
      <c r="A3317" s="33">
        <v>14</v>
      </c>
      <c r="B3317" s="33" t="s">
        <v>465</v>
      </c>
      <c r="C3317" s="33">
        <v>390</v>
      </c>
      <c r="D3317" s="33" t="s">
        <v>5088</v>
      </c>
      <c r="E3317" s="33">
        <v>3</v>
      </c>
      <c r="F3317" s="33">
        <v>0.2</v>
      </c>
    </row>
    <row r="3318" spans="1:6" x14ac:dyDescent="0.2">
      <c r="A3318" s="33">
        <v>14</v>
      </c>
      <c r="B3318" s="33" t="s">
        <v>465</v>
      </c>
      <c r="C3318" s="33">
        <v>400</v>
      </c>
      <c r="D3318" s="33" t="s">
        <v>5089</v>
      </c>
      <c r="E3318" s="33">
        <v>2</v>
      </c>
      <c r="F3318" s="33">
        <v>0.2</v>
      </c>
    </row>
    <row r="3319" spans="1:6" x14ac:dyDescent="0.2">
      <c r="A3319" s="33">
        <v>14</v>
      </c>
      <c r="B3319" s="33" t="s">
        <v>465</v>
      </c>
      <c r="C3319" s="33">
        <v>412</v>
      </c>
      <c r="D3319" s="33" t="s">
        <v>5090</v>
      </c>
      <c r="E3319" s="33">
        <v>4</v>
      </c>
      <c r="F3319" s="33">
        <v>0.2</v>
      </c>
    </row>
    <row r="3320" spans="1:6" x14ac:dyDescent="0.2">
      <c r="A3320" s="33">
        <v>14</v>
      </c>
      <c r="B3320" s="33" t="s">
        <v>465</v>
      </c>
      <c r="C3320" s="33">
        <v>414</v>
      </c>
      <c r="D3320" s="33" t="s">
        <v>2929</v>
      </c>
      <c r="E3320" s="33"/>
      <c r="F3320" s="33">
        <v>0.2</v>
      </c>
    </row>
    <row r="3321" spans="1:6" x14ac:dyDescent="0.2">
      <c r="A3321" s="33">
        <v>14</v>
      </c>
      <c r="B3321" s="33" t="s">
        <v>465</v>
      </c>
      <c r="C3321" s="33">
        <v>2924</v>
      </c>
      <c r="D3321" s="33" t="s">
        <v>5091</v>
      </c>
      <c r="E3321" s="33"/>
      <c r="F3321" s="33">
        <v>0.2</v>
      </c>
    </row>
    <row r="3322" spans="1:6" x14ac:dyDescent="0.2">
      <c r="A3322" s="33">
        <v>14</v>
      </c>
      <c r="B3322" s="33" t="s">
        <v>465</v>
      </c>
      <c r="C3322" s="33">
        <v>513</v>
      </c>
      <c r="D3322" s="33" t="s">
        <v>2118</v>
      </c>
      <c r="E3322" s="33"/>
      <c r="F3322" s="33">
        <v>0.2</v>
      </c>
    </row>
    <row r="3323" spans="1:6" x14ac:dyDescent="0.2">
      <c r="A3323" s="33">
        <v>14</v>
      </c>
      <c r="B3323" s="33" t="s">
        <v>465</v>
      </c>
      <c r="C3323" s="33">
        <v>7003</v>
      </c>
      <c r="D3323" s="33" t="s">
        <v>5092</v>
      </c>
      <c r="E3323" s="33">
        <v>4</v>
      </c>
      <c r="F3323" s="33">
        <v>0.2</v>
      </c>
    </row>
    <row r="3324" spans="1:6" x14ac:dyDescent="0.2">
      <c r="A3324" s="33">
        <v>14</v>
      </c>
      <c r="B3324" s="33" t="s">
        <v>465</v>
      </c>
      <c r="C3324" s="33">
        <v>2765</v>
      </c>
      <c r="D3324" s="33" t="s">
        <v>5093</v>
      </c>
      <c r="E3324" s="33">
        <v>2</v>
      </c>
      <c r="F3324" s="33">
        <v>0.2</v>
      </c>
    </row>
    <row r="3325" spans="1:6" x14ac:dyDescent="0.2">
      <c r="A3325" s="33">
        <v>14</v>
      </c>
      <c r="B3325" s="33" t="s">
        <v>465</v>
      </c>
      <c r="C3325" s="33">
        <v>3313</v>
      </c>
      <c r="D3325" s="33" t="s">
        <v>5094</v>
      </c>
      <c r="E3325" s="33">
        <v>2</v>
      </c>
      <c r="F3325" s="33">
        <v>0.2</v>
      </c>
    </row>
    <row r="3326" spans="1:6" x14ac:dyDescent="0.2">
      <c r="A3326" s="33">
        <v>14</v>
      </c>
      <c r="B3326" s="33" t="s">
        <v>465</v>
      </c>
      <c r="C3326" s="33">
        <v>1202</v>
      </c>
      <c r="D3326" s="33" t="s">
        <v>2121</v>
      </c>
      <c r="E3326" s="33">
        <v>3</v>
      </c>
      <c r="F3326" s="33">
        <v>0.2</v>
      </c>
    </row>
    <row r="3327" spans="1:6" x14ac:dyDescent="0.2">
      <c r="A3327" s="33">
        <v>14</v>
      </c>
      <c r="B3327" s="33" t="s">
        <v>465</v>
      </c>
      <c r="C3327" s="33">
        <v>824</v>
      </c>
      <c r="D3327" s="33" t="s">
        <v>5095</v>
      </c>
      <c r="E3327" s="33"/>
      <c r="F3327" s="33">
        <v>0.2</v>
      </c>
    </row>
    <row r="3328" spans="1:6" x14ac:dyDescent="0.2">
      <c r="A3328" s="33">
        <v>14</v>
      </c>
      <c r="B3328" s="33" t="s">
        <v>465</v>
      </c>
      <c r="C3328" s="33">
        <v>3537</v>
      </c>
      <c r="D3328" s="33" t="s">
        <v>5096</v>
      </c>
      <c r="E3328" s="33">
        <v>4</v>
      </c>
      <c r="F3328" s="33">
        <v>0.2</v>
      </c>
    </row>
    <row r="3329" spans="1:6" x14ac:dyDescent="0.2">
      <c r="A3329" s="33">
        <v>14</v>
      </c>
      <c r="B3329" s="33" t="s">
        <v>465</v>
      </c>
      <c r="C3329" s="33">
        <v>906</v>
      </c>
      <c r="D3329" s="33" t="s">
        <v>5097</v>
      </c>
      <c r="E3329" s="33">
        <v>4</v>
      </c>
      <c r="F3329" s="33">
        <v>0.2</v>
      </c>
    </row>
    <row r="3330" spans="1:6" x14ac:dyDescent="0.2">
      <c r="A3330" s="33">
        <v>14</v>
      </c>
      <c r="B3330" s="33" t="s">
        <v>465</v>
      </c>
      <c r="C3330" s="33">
        <v>1051</v>
      </c>
      <c r="D3330" s="33" t="s">
        <v>2138</v>
      </c>
      <c r="E3330" s="33"/>
      <c r="F3330" s="33">
        <v>0.2</v>
      </c>
    </row>
    <row r="3331" spans="1:6" x14ac:dyDescent="0.2">
      <c r="A3331" s="33">
        <v>14</v>
      </c>
      <c r="B3331" s="33" t="s">
        <v>465</v>
      </c>
      <c r="C3331" s="33">
        <v>8177</v>
      </c>
      <c r="D3331" s="33" t="s">
        <v>5098</v>
      </c>
      <c r="E3331" s="33"/>
      <c r="F3331" s="33">
        <v>0.2</v>
      </c>
    </row>
    <row r="3332" spans="1:6" x14ac:dyDescent="0.2">
      <c r="A3332" s="33">
        <v>14</v>
      </c>
      <c r="B3332" s="33" t="s">
        <v>465</v>
      </c>
      <c r="C3332" s="33">
        <v>4131</v>
      </c>
      <c r="D3332" s="33" t="s">
        <v>5099</v>
      </c>
      <c r="E3332" s="33">
        <v>4</v>
      </c>
      <c r="F3332" s="33">
        <v>0.2</v>
      </c>
    </row>
    <row r="3333" spans="1:6" x14ac:dyDescent="0.2">
      <c r="A3333" s="33">
        <v>14</v>
      </c>
      <c r="B3333" s="33" t="s">
        <v>465</v>
      </c>
      <c r="C3333" s="33">
        <v>2859</v>
      </c>
      <c r="D3333" s="33" t="s">
        <v>2143</v>
      </c>
      <c r="E3333" s="33">
        <v>4</v>
      </c>
      <c r="F3333" s="33">
        <v>0.2</v>
      </c>
    </row>
    <row r="3334" spans="1:6" x14ac:dyDescent="0.2">
      <c r="A3334" s="33">
        <v>14</v>
      </c>
      <c r="B3334" s="33" t="s">
        <v>465</v>
      </c>
      <c r="C3334" s="33">
        <v>4140</v>
      </c>
      <c r="D3334" s="33" t="s">
        <v>5100</v>
      </c>
      <c r="E3334" s="33"/>
      <c r="F3334" s="33">
        <v>0.2</v>
      </c>
    </row>
    <row r="3335" spans="1:6" x14ac:dyDescent="0.2">
      <c r="A3335" s="33">
        <v>14</v>
      </c>
      <c r="B3335" s="33" t="s">
        <v>465</v>
      </c>
      <c r="C3335" s="33">
        <v>4279</v>
      </c>
      <c r="D3335" s="33" t="s">
        <v>5101</v>
      </c>
      <c r="E3335" s="33">
        <v>4</v>
      </c>
      <c r="F3335" s="33">
        <v>0.2</v>
      </c>
    </row>
    <row r="3336" spans="1:6" x14ac:dyDescent="0.2">
      <c r="A3336" s="33">
        <v>14</v>
      </c>
      <c r="B3336" s="33" t="s">
        <v>465</v>
      </c>
      <c r="C3336" s="33">
        <v>8224</v>
      </c>
      <c r="D3336" s="33" t="s">
        <v>2148</v>
      </c>
      <c r="E3336" s="33">
        <v>4</v>
      </c>
      <c r="F3336" s="33">
        <v>0.2</v>
      </c>
    </row>
    <row r="3337" spans="1:6" x14ac:dyDescent="0.2">
      <c r="A3337" s="33">
        <v>14</v>
      </c>
      <c r="B3337" s="33" t="s">
        <v>465</v>
      </c>
      <c r="C3337" s="33">
        <v>4282</v>
      </c>
      <c r="D3337" s="33" t="s">
        <v>2149</v>
      </c>
      <c r="E3337" s="33"/>
      <c r="F3337" s="33">
        <v>0.2</v>
      </c>
    </row>
    <row r="3338" spans="1:6" x14ac:dyDescent="0.2">
      <c r="A3338" s="33">
        <v>14</v>
      </c>
      <c r="B3338" s="33" t="s">
        <v>465</v>
      </c>
      <c r="C3338" s="33">
        <v>4280</v>
      </c>
      <c r="D3338" s="33" t="s">
        <v>5102</v>
      </c>
      <c r="E3338" s="33">
        <v>4</v>
      </c>
      <c r="F3338" s="33">
        <v>0.2</v>
      </c>
    </row>
    <row r="3339" spans="1:6" x14ac:dyDescent="0.2">
      <c r="A3339" s="33">
        <v>14</v>
      </c>
      <c r="B3339" s="33" t="s">
        <v>37</v>
      </c>
      <c r="C3339" s="33">
        <v>8228</v>
      </c>
      <c r="D3339" s="33" t="s">
        <v>5103</v>
      </c>
      <c r="E3339" s="33">
        <v>4</v>
      </c>
      <c r="F3339" s="33">
        <v>0.2</v>
      </c>
    </row>
    <row r="3340" spans="1:6" x14ac:dyDescent="0.2">
      <c r="A3340" s="33">
        <v>14</v>
      </c>
      <c r="B3340" s="33" t="s">
        <v>37</v>
      </c>
      <c r="C3340" s="33">
        <v>8147</v>
      </c>
      <c r="D3340" s="33" t="s">
        <v>5104</v>
      </c>
      <c r="E3340" s="33">
        <v>1</v>
      </c>
      <c r="F3340" s="33">
        <v>0.2</v>
      </c>
    </row>
    <row r="3341" spans="1:6" x14ac:dyDescent="0.2">
      <c r="A3341" s="33">
        <v>14</v>
      </c>
      <c r="B3341" s="33" t="s">
        <v>37</v>
      </c>
      <c r="C3341" s="33">
        <v>8113</v>
      </c>
      <c r="D3341" s="33" t="s">
        <v>5105</v>
      </c>
      <c r="E3341" s="33">
        <v>1</v>
      </c>
      <c r="F3341" s="33">
        <v>1</v>
      </c>
    </row>
    <row r="3342" spans="1:6" x14ac:dyDescent="0.2">
      <c r="A3342" s="33">
        <v>14</v>
      </c>
      <c r="B3342" s="33" t="s">
        <v>37</v>
      </c>
      <c r="C3342" s="33">
        <v>8078</v>
      </c>
      <c r="D3342" s="33" t="s">
        <v>5106</v>
      </c>
      <c r="E3342" s="33">
        <v>4</v>
      </c>
      <c r="F3342" s="33">
        <v>0.2</v>
      </c>
    </row>
    <row r="3343" spans="1:6" x14ac:dyDescent="0.2">
      <c r="A3343" s="33">
        <v>14</v>
      </c>
      <c r="B3343" s="33" t="s">
        <v>37</v>
      </c>
      <c r="C3343" s="33">
        <v>8080</v>
      </c>
      <c r="D3343" s="33" t="s">
        <v>5107</v>
      </c>
      <c r="E3343" s="33">
        <v>2</v>
      </c>
      <c r="F3343" s="33">
        <v>1</v>
      </c>
    </row>
    <row r="3344" spans="1:6" x14ac:dyDescent="0.2">
      <c r="A3344" s="33">
        <v>14</v>
      </c>
      <c r="B3344" s="33" t="s">
        <v>37</v>
      </c>
      <c r="C3344" s="33">
        <v>8235</v>
      </c>
      <c r="D3344" s="33" t="s">
        <v>5108</v>
      </c>
      <c r="E3344" s="33"/>
      <c r="F3344" s="33">
        <v>0.2</v>
      </c>
    </row>
    <row r="3345" spans="1:6" x14ac:dyDescent="0.2">
      <c r="A3345" s="33">
        <v>14</v>
      </c>
      <c r="B3345" s="33" t="s">
        <v>37</v>
      </c>
      <c r="C3345" s="33">
        <v>8115</v>
      </c>
      <c r="D3345" s="33" t="s">
        <v>5109</v>
      </c>
      <c r="E3345" s="33">
        <v>4</v>
      </c>
      <c r="F3345" s="33">
        <v>0.2</v>
      </c>
    </row>
    <row r="3346" spans="1:6" x14ac:dyDescent="0.2">
      <c r="A3346" s="33">
        <v>14</v>
      </c>
      <c r="B3346" s="33" t="s">
        <v>37</v>
      </c>
      <c r="C3346" s="33">
        <v>8173</v>
      </c>
      <c r="D3346" s="33" t="s">
        <v>5110</v>
      </c>
      <c r="E3346" s="33">
        <v>1</v>
      </c>
      <c r="F3346" s="33">
        <v>0.2</v>
      </c>
    </row>
    <row r="3347" spans="1:6" x14ac:dyDescent="0.2">
      <c r="A3347" s="33">
        <v>14</v>
      </c>
      <c r="B3347" s="33" t="s">
        <v>37</v>
      </c>
      <c r="C3347" s="33">
        <v>8163</v>
      </c>
      <c r="D3347" s="33" t="s">
        <v>5111</v>
      </c>
      <c r="E3347" s="33">
        <v>3</v>
      </c>
      <c r="F3347" s="33">
        <v>0.2</v>
      </c>
    </row>
    <row r="3348" spans="1:6" x14ac:dyDescent="0.2">
      <c r="A3348" s="33">
        <v>14</v>
      </c>
      <c r="B3348" s="33" t="s">
        <v>37</v>
      </c>
      <c r="C3348" s="33">
        <v>8084</v>
      </c>
      <c r="D3348" s="33" t="s">
        <v>5112</v>
      </c>
      <c r="E3348" s="33">
        <v>1</v>
      </c>
      <c r="F3348" s="33">
        <v>1</v>
      </c>
    </row>
    <row r="3349" spans="1:6" x14ac:dyDescent="0.2">
      <c r="A3349" s="33">
        <v>14</v>
      </c>
      <c r="B3349" s="33" t="s">
        <v>37</v>
      </c>
      <c r="C3349" s="33">
        <v>8086</v>
      </c>
      <c r="D3349" s="33" t="s">
        <v>5113</v>
      </c>
      <c r="E3349" s="33"/>
      <c r="F3349" s="33">
        <v>0.2</v>
      </c>
    </row>
    <row r="3350" spans="1:6" x14ac:dyDescent="0.2">
      <c r="A3350" s="33">
        <v>14</v>
      </c>
      <c r="B3350" s="33" t="s">
        <v>37</v>
      </c>
      <c r="C3350" s="33">
        <v>8098</v>
      </c>
      <c r="D3350" s="33" t="s">
        <v>5114</v>
      </c>
      <c r="E3350" s="33"/>
      <c r="F3350" s="33">
        <v>0.2</v>
      </c>
    </row>
    <row r="3351" spans="1:6" x14ac:dyDescent="0.2">
      <c r="A3351" s="33">
        <v>14</v>
      </c>
      <c r="B3351" s="33" t="s">
        <v>37</v>
      </c>
      <c r="C3351" s="33">
        <v>8099</v>
      </c>
      <c r="D3351" s="33" t="s">
        <v>5115</v>
      </c>
      <c r="E3351" s="33">
        <v>2</v>
      </c>
      <c r="F3351" s="33">
        <v>0.2</v>
      </c>
    </row>
    <row r="3352" spans="1:6" x14ac:dyDescent="0.2">
      <c r="A3352" s="33">
        <v>14</v>
      </c>
      <c r="B3352" s="33" t="s">
        <v>37</v>
      </c>
      <c r="C3352" s="33">
        <v>8100</v>
      </c>
      <c r="D3352" s="33" t="s">
        <v>5116</v>
      </c>
      <c r="E3352" s="33"/>
      <c r="F3352" s="33">
        <v>0.2</v>
      </c>
    </row>
    <row r="3353" spans="1:6" x14ac:dyDescent="0.2">
      <c r="A3353" s="33">
        <v>14</v>
      </c>
      <c r="B3353" s="33" t="s">
        <v>37</v>
      </c>
      <c r="C3353" s="33">
        <v>8251</v>
      </c>
      <c r="D3353" s="33" t="s">
        <v>5117</v>
      </c>
      <c r="E3353" s="33">
        <v>1</v>
      </c>
      <c r="F3353" s="33">
        <v>1</v>
      </c>
    </row>
    <row r="3354" spans="1:6" x14ac:dyDescent="0.2">
      <c r="A3354" s="33">
        <v>14</v>
      </c>
      <c r="B3354" s="33" t="s">
        <v>37</v>
      </c>
      <c r="C3354" s="33">
        <v>8117</v>
      </c>
      <c r="D3354" s="33" t="s">
        <v>5118</v>
      </c>
      <c r="E3354" s="33">
        <v>4</v>
      </c>
      <c r="F3354" s="33">
        <v>0.2</v>
      </c>
    </row>
    <row r="3355" spans="1:6" x14ac:dyDescent="0.2">
      <c r="A3355" s="33">
        <v>14</v>
      </c>
      <c r="B3355" s="33" t="s">
        <v>2490</v>
      </c>
      <c r="C3355" s="33">
        <v>26150</v>
      </c>
      <c r="D3355" s="33" t="s">
        <v>5119</v>
      </c>
      <c r="E3355" s="33">
        <v>4</v>
      </c>
      <c r="F3355" s="33">
        <v>0.2</v>
      </c>
    </row>
    <row r="3356" spans="1:6" x14ac:dyDescent="0.2">
      <c r="A3356" s="33">
        <v>14</v>
      </c>
      <c r="B3356" s="33" t="s">
        <v>2490</v>
      </c>
      <c r="C3356" s="33">
        <v>26151</v>
      </c>
      <c r="D3356" s="33" t="s">
        <v>5120</v>
      </c>
      <c r="E3356" s="33">
        <v>3</v>
      </c>
      <c r="F3356" s="33">
        <v>0.2</v>
      </c>
    </row>
    <row r="3357" spans="1:6" x14ac:dyDescent="0.2">
      <c r="A3357" s="33">
        <v>14</v>
      </c>
      <c r="B3357" s="33" t="s">
        <v>187</v>
      </c>
      <c r="C3357" s="33">
        <v>17719</v>
      </c>
      <c r="D3357" s="33" t="s">
        <v>5121</v>
      </c>
      <c r="E3357" s="33">
        <v>2</v>
      </c>
      <c r="F3357" s="33">
        <v>1</v>
      </c>
    </row>
    <row r="3358" spans="1:6" x14ac:dyDescent="0.2">
      <c r="A3358" s="33">
        <v>14</v>
      </c>
      <c r="B3358" s="33" t="s">
        <v>187</v>
      </c>
      <c r="C3358" s="33">
        <v>17720</v>
      </c>
      <c r="D3358" s="33" t="s">
        <v>728</v>
      </c>
      <c r="E3358" s="33">
        <v>4</v>
      </c>
      <c r="F3358" s="33">
        <v>0.2</v>
      </c>
    </row>
    <row r="3359" spans="1:6" x14ac:dyDescent="0.2">
      <c r="A3359" s="33">
        <v>14</v>
      </c>
      <c r="B3359" s="33" t="s">
        <v>187</v>
      </c>
      <c r="C3359" s="33">
        <v>17721</v>
      </c>
      <c r="D3359" s="33" t="s">
        <v>5122</v>
      </c>
      <c r="E3359" s="33">
        <v>3</v>
      </c>
      <c r="F3359" s="33">
        <v>1</v>
      </c>
    </row>
    <row r="3360" spans="1:6" x14ac:dyDescent="0.2">
      <c r="A3360" s="33">
        <v>14</v>
      </c>
      <c r="B3360" s="33" t="s">
        <v>187</v>
      </c>
      <c r="C3360" s="33">
        <v>17744</v>
      </c>
      <c r="D3360" s="33" t="s">
        <v>5123</v>
      </c>
      <c r="E3360" s="33"/>
      <c r="F3360" s="33">
        <v>0.2</v>
      </c>
    </row>
    <row r="3361" spans="1:6" x14ac:dyDescent="0.2">
      <c r="A3361" s="33">
        <v>14</v>
      </c>
      <c r="B3361" s="33" t="s">
        <v>187</v>
      </c>
      <c r="C3361" s="33">
        <v>17650</v>
      </c>
      <c r="D3361" s="33" t="s">
        <v>732</v>
      </c>
      <c r="E3361" s="33"/>
      <c r="F3361" s="33">
        <v>0.2</v>
      </c>
    </row>
    <row r="3362" spans="1:6" x14ac:dyDescent="0.2">
      <c r="A3362" s="33">
        <v>14</v>
      </c>
      <c r="B3362" s="33" t="s">
        <v>187</v>
      </c>
      <c r="C3362" s="33">
        <v>17782</v>
      </c>
      <c r="D3362" s="33" t="s">
        <v>5124</v>
      </c>
      <c r="E3362" s="33"/>
      <c r="F3362" s="33">
        <v>0.2</v>
      </c>
    </row>
    <row r="3363" spans="1:6" x14ac:dyDescent="0.2">
      <c r="A3363" s="33">
        <v>14</v>
      </c>
      <c r="B3363" s="33" t="s">
        <v>187</v>
      </c>
      <c r="C3363" s="33">
        <v>17840</v>
      </c>
      <c r="D3363" s="33" t="s">
        <v>5125</v>
      </c>
      <c r="E3363" s="33"/>
      <c r="F3363" s="33">
        <v>0.2</v>
      </c>
    </row>
    <row r="3364" spans="1:6" x14ac:dyDescent="0.2">
      <c r="A3364" s="33">
        <v>14</v>
      </c>
      <c r="B3364" s="33" t="s">
        <v>187</v>
      </c>
      <c r="C3364" s="33">
        <v>17661</v>
      </c>
      <c r="D3364" s="33" t="s">
        <v>754</v>
      </c>
      <c r="E3364" s="33">
        <v>4</v>
      </c>
      <c r="F3364" s="33">
        <v>1</v>
      </c>
    </row>
    <row r="3365" spans="1:6" x14ac:dyDescent="0.2">
      <c r="A3365" s="33">
        <v>14</v>
      </c>
      <c r="B3365" s="33" t="s">
        <v>187</v>
      </c>
      <c r="C3365" s="33">
        <v>17764</v>
      </c>
      <c r="D3365" s="33" t="s">
        <v>5126</v>
      </c>
      <c r="E3365" s="33">
        <v>3</v>
      </c>
      <c r="F3365" s="33">
        <v>1</v>
      </c>
    </row>
    <row r="3366" spans="1:6" x14ac:dyDescent="0.2">
      <c r="A3366" s="33">
        <v>14</v>
      </c>
      <c r="B3366" s="33" t="s">
        <v>187</v>
      </c>
      <c r="C3366" s="33">
        <v>17765</v>
      </c>
      <c r="D3366" s="33" t="s">
        <v>5127</v>
      </c>
      <c r="E3366" s="33">
        <v>1</v>
      </c>
      <c r="F3366" s="33">
        <v>1</v>
      </c>
    </row>
    <row r="3367" spans="1:6" x14ac:dyDescent="0.2">
      <c r="A3367" s="33">
        <v>14</v>
      </c>
      <c r="B3367" s="33" t="s">
        <v>187</v>
      </c>
      <c r="C3367" s="33">
        <v>17766</v>
      </c>
      <c r="D3367" s="33" t="s">
        <v>186</v>
      </c>
      <c r="E3367" s="33"/>
      <c r="F3367" s="33">
        <v>0.2</v>
      </c>
    </row>
    <row r="3368" spans="1:6" x14ac:dyDescent="0.2">
      <c r="A3368" s="33">
        <v>14</v>
      </c>
      <c r="B3368" s="33" t="s">
        <v>187</v>
      </c>
      <c r="C3368" s="33">
        <v>17767</v>
      </c>
      <c r="D3368" s="33" t="s">
        <v>5128</v>
      </c>
      <c r="E3368" s="33">
        <v>4</v>
      </c>
      <c r="F3368" s="33">
        <v>0.2</v>
      </c>
    </row>
    <row r="3369" spans="1:6" x14ac:dyDescent="0.2">
      <c r="A3369" s="33">
        <v>14</v>
      </c>
      <c r="B3369" s="33" t="s">
        <v>187</v>
      </c>
      <c r="C3369" s="33">
        <v>17770</v>
      </c>
      <c r="D3369" s="33" t="s">
        <v>5129</v>
      </c>
      <c r="E3369" s="33"/>
      <c r="F3369" s="33">
        <v>0.2</v>
      </c>
    </row>
    <row r="3370" spans="1:6" x14ac:dyDescent="0.2">
      <c r="A3370" s="33">
        <v>14</v>
      </c>
      <c r="B3370" s="33" t="s">
        <v>187</v>
      </c>
      <c r="C3370" s="33">
        <v>17669</v>
      </c>
      <c r="D3370" s="33" t="s">
        <v>5130</v>
      </c>
      <c r="E3370" s="33">
        <v>2</v>
      </c>
      <c r="F3370" s="33">
        <v>1</v>
      </c>
    </row>
    <row r="3371" spans="1:6" x14ac:dyDescent="0.2">
      <c r="A3371" s="33">
        <v>14</v>
      </c>
      <c r="B3371" s="33" t="s">
        <v>187</v>
      </c>
      <c r="C3371" s="33">
        <v>17670</v>
      </c>
      <c r="D3371" s="33" t="s">
        <v>5131</v>
      </c>
      <c r="E3371" s="33">
        <v>4</v>
      </c>
      <c r="F3371" s="33">
        <v>0.2</v>
      </c>
    </row>
    <row r="3372" spans="1:6" x14ac:dyDescent="0.2">
      <c r="A3372" s="33">
        <v>14</v>
      </c>
      <c r="B3372" s="33" t="s">
        <v>187</v>
      </c>
      <c r="C3372" s="33">
        <v>17675</v>
      </c>
      <c r="D3372" s="33" t="s">
        <v>5132</v>
      </c>
      <c r="E3372" s="33">
        <v>4</v>
      </c>
      <c r="F3372" s="33">
        <v>0.2</v>
      </c>
    </row>
    <row r="3373" spans="1:6" x14ac:dyDescent="0.2">
      <c r="A3373" s="33">
        <v>14</v>
      </c>
      <c r="B3373" s="33" t="s">
        <v>187</v>
      </c>
      <c r="C3373" s="33">
        <v>17676</v>
      </c>
      <c r="D3373" s="33" t="s">
        <v>5133</v>
      </c>
      <c r="E3373" s="33"/>
      <c r="F3373" s="33">
        <v>0.2</v>
      </c>
    </row>
    <row r="3374" spans="1:6" x14ac:dyDescent="0.2">
      <c r="A3374" s="33">
        <v>14</v>
      </c>
      <c r="B3374" s="33" t="s">
        <v>187</v>
      </c>
      <c r="C3374" s="33">
        <v>17678</v>
      </c>
      <c r="D3374" s="33" t="s">
        <v>5134</v>
      </c>
      <c r="E3374" s="33">
        <v>2</v>
      </c>
      <c r="F3374" s="33">
        <v>0.2</v>
      </c>
    </row>
    <row r="3375" spans="1:6" x14ac:dyDescent="0.2">
      <c r="A3375" s="33">
        <v>14</v>
      </c>
      <c r="B3375" s="33" t="s">
        <v>187</v>
      </c>
      <c r="C3375" s="33">
        <v>17679</v>
      </c>
      <c r="D3375" s="33" t="s">
        <v>5135</v>
      </c>
      <c r="E3375" s="33"/>
      <c r="F3375" s="33">
        <v>0.2</v>
      </c>
    </row>
    <row r="3376" spans="1:6" x14ac:dyDescent="0.2">
      <c r="A3376" s="33">
        <v>14</v>
      </c>
      <c r="B3376" s="33" t="s">
        <v>187</v>
      </c>
      <c r="C3376" s="33">
        <v>17774</v>
      </c>
      <c r="D3376" s="33" t="s">
        <v>763</v>
      </c>
      <c r="E3376" s="33">
        <v>4</v>
      </c>
      <c r="F3376" s="33">
        <v>1</v>
      </c>
    </row>
    <row r="3377" spans="1:6" x14ac:dyDescent="0.2">
      <c r="A3377" s="33">
        <v>14</v>
      </c>
      <c r="B3377" s="33" t="s">
        <v>187</v>
      </c>
      <c r="C3377" s="33">
        <v>17681</v>
      </c>
      <c r="D3377" s="33" t="s">
        <v>5136</v>
      </c>
      <c r="E3377" s="33">
        <v>1</v>
      </c>
      <c r="F3377" s="33">
        <v>1</v>
      </c>
    </row>
    <row r="3378" spans="1:6" x14ac:dyDescent="0.2">
      <c r="A3378" s="33">
        <v>14</v>
      </c>
      <c r="B3378" s="33" t="s">
        <v>187</v>
      </c>
      <c r="C3378" s="33">
        <v>17777</v>
      </c>
      <c r="D3378" s="33" t="s">
        <v>777</v>
      </c>
      <c r="E3378" s="33"/>
      <c r="F3378" s="33">
        <v>0.2</v>
      </c>
    </row>
    <row r="3379" spans="1:6" x14ac:dyDescent="0.2">
      <c r="A3379" s="33">
        <v>14</v>
      </c>
      <c r="B3379" s="33" t="s">
        <v>187</v>
      </c>
      <c r="C3379" s="33">
        <v>17778</v>
      </c>
      <c r="D3379" s="33" t="s">
        <v>5137</v>
      </c>
      <c r="E3379" s="33">
        <v>4</v>
      </c>
      <c r="F3379" s="33">
        <v>0.2</v>
      </c>
    </row>
    <row r="3380" spans="1:6" x14ac:dyDescent="0.2">
      <c r="A3380" s="33">
        <v>14</v>
      </c>
      <c r="B3380" s="33" t="s">
        <v>187</v>
      </c>
      <c r="C3380" s="33">
        <v>17780</v>
      </c>
      <c r="D3380" s="33" t="s">
        <v>5138</v>
      </c>
      <c r="E3380" s="33">
        <v>2</v>
      </c>
      <c r="F3380" s="33">
        <v>1</v>
      </c>
    </row>
    <row r="3381" spans="1:6" x14ac:dyDescent="0.2">
      <c r="A3381" s="33">
        <v>14</v>
      </c>
      <c r="B3381" s="33" t="s">
        <v>187</v>
      </c>
      <c r="C3381" s="33">
        <v>17709</v>
      </c>
      <c r="D3381" s="33" t="s">
        <v>5139</v>
      </c>
      <c r="E3381" s="33">
        <v>4</v>
      </c>
      <c r="F3381" s="33">
        <v>0.2</v>
      </c>
    </row>
    <row r="3382" spans="1:6" x14ac:dyDescent="0.2">
      <c r="A3382" s="33">
        <v>14</v>
      </c>
      <c r="B3382" s="33" t="s">
        <v>31</v>
      </c>
      <c r="C3382" s="33">
        <v>900</v>
      </c>
      <c r="D3382" s="33" t="s">
        <v>5140</v>
      </c>
      <c r="E3382" s="33"/>
      <c r="F3382" s="33">
        <v>0.2</v>
      </c>
    </row>
    <row r="3383" spans="1:6" x14ac:dyDescent="0.2">
      <c r="A3383" s="33">
        <v>14</v>
      </c>
      <c r="B3383" s="33" t="s">
        <v>31</v>
      </c>
      <c r="C3383" s="33">
        <v>1200</v>
      </c>
      <c r="D3383" s="33" t="s">
        <v>5141</v>
      </c>
      <c r="E3383" s="33">
        <v>4</v>
      </c>
      <c r="F3383" s="33">
        <v>0.2</v>
      </c>
    </row>
    <row r="3384" spans="1:6" x14ac:dyDescent="0.2">
      <c r="A3384" s="33">
        <v>14</v>
      </c>
      <c r="B3384" s="33" t="s">
        <v>31</v>
      </c>
      <c r="C3384" s="33">
        <v>2000</v>
      </c>
      <c r="D3384" s="33" t="s">
        <v>5142</v>
      </c>
      <c r="E3384" s="33"/>
      <c r="F3384" s="33">
        <v>0.2</v>
      </c>
    </row>
    <row r="3385" spans="1:6" x14ac:dyDescent="0.2">
      <c r="A3385" s="33">
        <v>14</v>
      </c>
      <c r="B3385" s="33" t="s">
        <v>31</v>
      </c>
      <c r="C3385" s="33">
        <v>2400</v>
      </c>
      <c r="D3385" s="33" t="s">
        <v>5143</v>
      </c>
      <c r="E3385" s="33"/>
      <c r="F3385" s="33">
        <v>0.2</v>
      </c>
    </row>
    <row r="3386" spans="1:6" x14ac:dyDescent="0.2">
      <c r="A3386" s="33">
        <v>14</v>
      </c>
      <c r="B3386" s="33" t="s">
        <v>31</v>
      </c>
      <c r="C3386" s="33">
        <v>2600</v>
      </c>
      <c r="D3386" s="33" t="s">
        <v>5144</v>
      </c>
      <c r="E3386" s="33"/>
      <c r="F3386" s="33">
        <v>1</v>
      </c>
    </row>
    <row r="3387" spans="1:6" x14ac:dyDescent="0.2">
      <c r="A3387" s="33">
        <v>14</v>
      </c>
      <c r="B3387" s="33" t="s">
        <v>31</v>
      </c>
      <c r="C3387" s="33">
        <v>6200</v>
      </c>
      <c r="D3387" s="33" t="s">
        <v>5145</v>
      </c>
      <c r="E3387" s="33">
        <v>4</v>
      </c>
      <c r="F3387" s="33">
        <v>1</v>
      </c>
    </row>
    <row r="3388" spans="1:6" x14ac:dyDescent="0.2">
      <c r="A3388" s="33">
        <v>14</v>
      </c>
      <c r="B3388" s="33" t="s">
        <v>31</v>
      </c>
      <c r="C3388" s="33">
        <v>9700</v>
      </c>
      <c r="D3388" s="33" t="s">
        <v>5146</v>
      </c>
      <c r="E3388" s="33">
        <v>4</v>
      </c>
      <c r="F3388" s="33">
        <v>0.2</v>
      </c>
    </row>
    <row r="3389" spans="1:6" x14ac:dyDescent="0.2">
      <c r="A3389" s="33">
        <v>14</v>
      </c>
      <c r="B3389" s="33" t="s">
        <v>31</v>
      </c>
      <c r="C3389" s="33">
        <v>9900</v>
      </c>
      <c r="D3389" s="33" t="s">
        <v>5147</v>
      </c>
      <c r="E3389" s="33">
        <v>3</v>
      </c>
      <c r="F3389" s="33">
        <v>0.2</v>
      </c>
    </row>
    <row r="3390" spans="1:6" x14ac:dyDescent="0.2">
      <c r="A3390" s="33">
        <v>14</v>
      </c>
      <c r="B3390" s="33" t="s">
        <v>31</v>
      </c>
      <c r="C3390" s="33">
        <v>10200</v>
      </c>
      <c r="D3390" s="33" t="s">
        <v>5148</v>
      </c>
      <c r="E3390" s="33"/>
      <c r="F3390" s="33">
        <v>0.2</v>
      </c>
    </row>
    <row r="3391" spans="1:6" x14ac:dyDescent="0.2">
      <c r="A3391" s="33">
        <v>14</v>
      </c>
      <c r="B3391" s="33" t="s">
        <v>31</v>
      </c>
      <c r="C3391" s="33">
        <v>22400</v>
      </c>
      <c r="D3391" s="33" t="s">
        <v>5149</v>
      </c>
      <c r="E3391" s="33"/>
      <c r="F3391" s="33">
        <v>0.2</v>
      </c>
    </row>
    <row r="3392" spans="1:6" x14ac:dyDescent="0.2">
      <c r="A3392" s="33">
        <v>14</v>
      </c>
      <c r="B3392" s="33" t="s">
        <v>31</v>
      </c>
      <c r="C3392" s="33">
        <v>22500</v>
      </c>
      <c r="D3392" s="33" t="s">
        <v>5150</v>
      </c>
      <c r="E3392" s="33">
        <v>4</v>
      </c>
      <c r="F3392" s="33">
        <v>0.2</v>
      </c>
    </row>
    <row r="3393" spans="1:6" x14ac:dyDescent="0.2">
      <c r="A3393" s="33">
        <v>14</v>
      </c>
      <c r="B3393" s="33" t="s">
        <v>31</v>
      </c>
      <c r="C3393" s="33">
        <v>23100</v>
      </c>
      <c r="D3393" s="33" t="s">
        <v>5151</v>
      </c>
      <c r="E3393" s="33"/>
      <c r="F3393" s="33">
        <v>0.2</v>
      </c>
    </row>
    <row r="3394" spans="1:6" x14ac:dyDescent="0.2">
      <c r="A3394" s="33">
        <v>14</v>
      </c>
      <c r="B3394" s="33" t="s">
        <v>31</v>
      </c>
      <c r="C3394" s="33">
        <v>24500</v>
      </c>
      <c r="D3394" s="33" t="s">
        <v>5152</v>
      </c>
      <c r="E3394" s="33"/>
      <c r="F3394" s="33">
        <v>0.2</v>
      </c>
    </row>
    <row r="3395" spans="1:6" x14ac:dyDescent="0.2">
      <c r="A3395" s="33">
        <v>14</v>
      </c>
      <c r="B3395" s="33" t="s">
        <v>31</v>
      </c>
      <c r="C3395" s="33">
        <v>26700</v>
      </c>
      <c r="D3395" s="33" t="s">
        <v>5153</v>
      </c>
      <c r="E3395" s="33">
        <v>2</v>
      </c>
      <c r="F3395" s="33">
        <v>0.2</v>
      </c>
    </row>
    <row r="3396" spans="1:6" x14ac:dyDescent="0.2">
      <c r="A3396" s="33">
        <v>14</v>
      </c>
      <c r="B3396" s="33" t="s">
        <v>31</v>
      </c>
      <c r="C3396" s="33">
        <v>26800</v>
      </c>
      <c r="D3396" s="33" t="s">
        <v>5154</v>
      </c>
      <c r="E3396" s="33"/>
      <c r="F3396" s="33">
        <v>0.2</v>
      </c>
    </row>
    <row r="3397" spans="1:6" x14ac:dyDescent="0.2">
      <c r="A3397" s="33">
        <v>14</v>
      </c>
      <c r="B3397" s="33" t="s">
        <v>31</v>
      </c>
      <c r="C3397" s="33">
        <v>29600</v>
      </c>
      <c r="D3397" s="33" t="s">
        <v>5155</v>
      </c>
      <c r="E3397" s="33"/>
      <c r="F3397" s="33">
        <v>0.2</v>
      </c>
    </row>
    <row r="3398" spans="1:6" x14ac:dyDescent="0.2">
      <c r="A3398" s="33">
        <v>14</v>
      </c>
      <c r="B3398" s="33" t="s">
        <v>31</v>
      </c>
      <c r="C3398" s="33">
        <v>35100</v>
      </c>
      <c r="D3398" s="33" t="s">
        <v>5156</v>
      </c>
      <c r="E3398" s="33"/>
      <c r="F3398" s="33">
        <v>0.2</v>
      </c>
    </row>
    <row r="3399" spans="1:6" x14ac:dyDescent="0.2">
      <c r="A3399" s="33">
        <v>14</v>
      </c>
      <c r="B3399" s="33" t="s">
        <v>31</v>
      </c>
      <c r="C3399" s="33">
        <v>36400</v>
      </c>
      <c r="D3399" s="33" t="s">
        <v>5157</v>
      </c>
      <c r="E3399" s="33"/>
      <c r="F3399" s="33">
        <v>0.2</v>
      </c>
    </row>
    <row r="3400" spans="1:6" x14ac:dyDescent="0.2">
      <c r="A3400" s="33">
        <v>14</v>
      </c>
      <c r="B3400" s="33" t="s">
        <v>31</v>
      </c>
      <c r="C3400" s="33">
        <v>39600</v>
      </c>
      <c r="D3400" s="33" t="s">
        <v>5158</v>
      </c>
      <c r="E3400" s="33"/>
      <c r="F3400" s="33">
        <v>0.2</v>
      </c>
    </row>
    <row r="3401" spans="1:6" x14ac:dyDescent="0.2">
      <c r="A3401" s="33">
        <v>14</v>
      </c>
      <c r="B3401" s="33" t="s">
        <v>31</v>
      </c>
      <c r="C3401" s="33">
        <v>40300</v>
      </c>
      <c r="D3401" s="33" t="s">
        <v>5159</v>
      </c>
      <c r="E3401" s="33">
        <v>4</v>
      </c>
      <c r="F3401" s="33">
        <v>0.2</v>
      </c>
    </row>
    <row r="3402" spans="1:6" x14ac:dyDescent="0.2">
      <c r="A3402" s="33">
        <v>14</v>
      </c>
      <c r="B3402" s="33" t="s">
        <v>31</v>
      </c>
      <c r="C3402" s="33">
        <v>41600</v>
      </c>
      <c r="D3402" s="33" t="s">
        <v>5160</v>
      </c>
      <c r="E3402" s="33">
        <v>4</v>
      </c>
      <c r="F3402" s="33">
        <v>0.2</v>
      </c>
    </row>
    <row r="3403" spans="1:6" x14ac:dyDescent="0.2">
      <c r="A3403" s="33">
        <v>14</v>
      </c>
      <c r="B3403" s="33" t="s">
        <v>31</v>
      </c>
      <c r="C3403" s="33">
        <v>45200</v>
      </c>
      <c r="D3403" s="33" t="s">
        <v>5161</v>
      </c>
      <c r="E3403" s="33">
        <v>3</v>
      </c>
      <c r="F3403" s="33">
        <v>0.2</v>
      </c>
    </row>
    <row r="3404" spans="1:6" x14ac:dyDescent="0.2">
      <c r="A3404" s="33">
        <v>14</v>
      </c>
      <c r="B3404" s="33" t="s">
        <v>31</v>
      </c>
      <c r="C3404" s="33">
        <v>46750</v>
      </c>
      <c r="D3404" s="33" t="s">
        <v>5162</v>
      </c>
      <c r="E3404" s="33"/>
      <c r="F3404" s="33">
        <v>0.2</v>
      </c>
    </row>
    <row r="3405" spans="1:6" x14ac:dyDescent="0.2">
      <c r="A3405" s="33">
        <v>14</v>
      </c>
      <c r="B3405" s="33" t="s">
        <v>31</v>
      </c>
      <c r="C3405" s="33">
        <v>47800</v>
      </c>
      <c r="D3405" s="33" t="s">
        <v>5163</v>
      </c>
      <c r="E3405" s="33">
        <v>3</v>
      </c>
      <c r="F3405" s="33">
        <v>0.2</v>
      </c>
    </row>
    <row r="3406" spans="1:6" x14ac:dyDescent="0.2">
      <c r="A3406" s="33">
        <v>14</v>
      </c>
      <c r="B3406" s="33" t="s">
        <v>31</v>
      </c>
      <c r="C3406" s="33">
        <v>49200</v>
      </c>
      <c r="D3406" s="33" t="s">
        <v>5164</v>
      </c>
      <c r="E3406" s="33"/>
      <c r="F3406" s="33">
        <v>0.2</v>
      </c>
    </row>
    <row r="3407" spans="1:6" x14ac:dyDescent="0.2">
      <c r="A3407" s="33">
        <v>14</v>
      </c>
      <c r="B3407" s="33" t="s">
        <v>31</v>
      </c>
      <c r="C3407" s="33">
        <v>49400</v>
      </c>
      <c r="D3407" s="33" t="s">
        <v>5165</v>
      </c>
      <c r="E3407" s="33"/>
      <c r="F3407" s="33">
        <v>0.2</v>
      </c>
    </row>
    <row r="3408" spans="1:6" x14ac:dyDescent="0.2">
      <c r="A3408" s="33">
        <v>14</v>
      </c>
      <c r="B3408" s="33" t="s">
        <v>31</v>
      </c>
      <c r="C3408" s="33">
        <v>49500</v>
      </c>
      <c r="D3408" s="33" t="s">
        <v>5166</v>
      </c>
      <c r="E3408" s="33"/>
      <c r="F3408" s="33">
        <v>0.2</v>
      </c>
    </row>
    <row r="3409" spans="1:6" x14ac:dyDescent="0.2">
      <c r="A3409" s="33">
        <v>14</v>
      </c>
      <c r="B3409" s="33" t="s">
        <v>31</v>
      </c>
      <c r="C3409" s="33">
        <v>49800</v>
      </c>
      <c r="D3409" s="33" t="s">
        <v>5167</v>
      </c>
      <c r="E3409" s="33">
        <v>4</v>
      </c>
      <c r="F3409" s="33">
        <v>0.2</v>
      </c>
    </row>
    <row r="3410" spans="1:6" x14ac:dyDescent="0.2">
      <c r="A3410" s="33">
        <v>14</v>
      </c>
      <c r="B3410" s="33" t="s">
        <v>31</v>
      </c>
      <c r="C3410" s="33">
        <v>52200</v>
      </c>
      <c r="D3410" s="33" t="s">
        <v>5168</v>
      </c>
      <c r="E3410" s="33"/>
      <c r="F3410" s="33">
        <v>0.2</v>
      </c>
    </row>
    <row r="3411" spans="1:6" x14ac:dyDescent="0.2">
      <c r="A3411" s="33">
        <v>14</v>
      </c>
      <c r="B3411" s="33" t="s">
        <v>31</v>
      </c>
      <c r="C3411" s="33">
        <v>53800</v>
      </c>
      <c r="D3411" s="33" t="s">
        <v>5169</v>
      </c>
      <c r="E3411" s="33">
        <v>4</v>
      </c>
      <c r="F3411" s="33">
        <v>0.2</v>
      </c>
    </row>
    <row r="3412" spans="1:6" x14ac:dyDescent="0.2">
      <c r="A3412" s="33">
        <v>14</v>
      </c>
      <c r="B3412" s="33" t="s">
        <v>31</v>
      </c>
      <c r="C3412" s="33">
        <v>54400</v>
      </c>
      <c r="D3412" s="33" t="s">
        <v>5170</v>
      </c>
      <c r="E3412" s="33"/>
      <c r="F3412" s="33">
        <v>0.2</v>
      </c>
    </row>
    <row r="3413" spans="1:6" x14ac:dyDescent="0.2">
      <c r="A3413" s="33">
        <v>14</v>
      </c>
      <c r="B3413" s="33" t="s">
        <v>31</v>
      </c>
      <c r="C3413" s="33">
        <v>61800</v>
      </c>
      <c r="D3413" s="33" t="s">
        <v>5171</v>
      </c>
      <c r="E3413" s="33">
        <v>2</v>
      </c>
      <c r="F3413" s="33">
        <v>0.2</v>
      </c>
    </row>
    <row r="3414" spans="1:6" x14ac:dyDescent="0.2">
      <c r="A3414" s="33">
        <v>14</v>
      </c>
      <c r="B3414" s="33" t="s">
        <v>31</v>
      </c>
      <c r="C3414" s="33">
        <v>63100</v>
      </c>
      <c r="D3414" s="33" t="s">
        <v>5172</v>
      </c>
      <c r="E3414" s="33"/>
      <c r="F3414" s="33">
        <v>0.2</v>
      </c>
    </row>
    <row r="3415" spans="1:6" x14ac:dyDescent="0.2">
      <c r="A3415" s="33">
        <v>14</v>
      </c>
      <c r="B3415" s="33" t="s">
        <v>31</v>
      </c>
      <c r="C3415" s="33">
        <v>63400</v>
      </c>
      <c r="D3415" s="33" t="s">
        <v>5173</v>
      </c>
      <c r="E3415" s="33">
        <v>1</v>
      </c>
      <c r="F3415" s="33">
        <v>0.2</v>
      </c>
    </row>
    <row r="3416" spans="1:6" x14ac:dyDescent="0.2">
      <c r="A3416" s="33">
        <v>14</v>
      </c>
      <c r="B3416" s="33" t="s">
        <v>31</v>
      </c>
      <c r="C3416" s="33">
        <v>63700</v>
      </c>
      <c r="D3416" s="33" t="s">
        <v>5174</v>
      </c>
      <c r="E3416" s="33">
        <v>1</v>
      </c>
      <c r="F3416" s="33">
        <v>0.2</v>
      </c>
    </row>
    <row r="3417" spans="1:6" x14ac:dyDescent="0.2">
      <c r="A3417" s="33">
        <v>14</v>
      </c>
      <c r="B3417" s="33" t="s">
        <v>31</v>
      </c>
      <c r="C3417" s="33">
        <v>65700</v>
      </c>
      <c r="D3417" s="33" t="s">
        <v>2405</v>
      </c>
      <c r="E3417" s="33"/>
      <c r="F3417" s="33">
        <v>0.2</v>
      </c>
    </row>
    <row r="3418" spans="1:6" x14ac:dyDescent="0.2">
      <c r="A3418" s="33">
        <v>14</v>
      </c>
      <c r="B3418" s="33" t="s">
        <v>31</v>
      </c>
      <c r="C3418" s="33">
        <v>65800</v>
      </c>
      <c r="D3418" s="33" t="s">
        <v>5175</v>
      </c>
      <c r="E3418" s="33">
        <v>4</v>
      </c>
      <c r="F3418" s="33">
        <v>0.2</v>
      </c>
    </row>
    <row r="3419" spans="1:6" x14ac:dyDescent="0.2">
      <c r="A3419" s="33">
        <v>14</v>
      </c>
      <c r="B3419" s="33" t="s">
        <v>31</v>
      </c>
      <c r="C3419" s="33">
        <v>68100</v>
      </c>
      <c r="D3419" s="33" t="s">
        <v>5176</v>
      </c>
      <c r="E3419" s="33"/>
      <c r="F3419" s="33">
        <v>0.2</v>
      </c>
    </row>
    <row r="3420" spans="1:6" x14ac:dyDescent="0.2">
      <c r="A3420" s="33">
        <v>14</v>
      </c>
      <c r="B3420" s="33" t="s">
        <v>31</v>
      </c>
      <c r="C3420" s="33">
        <v>68600</v>
      </c>
      <c r="D3420" s="33" t="s">
        <v>5177</v>
      </c>
      <c r="E3420" s="33"/>
      <c r="F3420" s="33">
        <v>0.2</v>
      </c>
    </row>
    <row r="3421" spans="1:6" x14ac:dyDescent="0.2">
      <c r="A3421" s="33">
        <v>14</v>
      </c>
      <c r="B3421" s="33" t="s">
        <v>31</v>
      </c>
      <c r="C3421" s="33">
        <v>71950</v>
      </c>
      <c r="D3421" s="33" t="s">
        <v>5178</v>
      </c>
      <c r="E3421" s="33"/>
      <c r="F3421" s="33">
        <v>0.2</v>
      </c>
    </row>
    <row r="3422" spans="1:6" x14ac:dyDescent="0.2">
      <c r="A3422" s="33">
        <v>14</v>
      </c>
      <c r="B3422" s="33" t="s">
        <v>31</v>
      </c>
      <c r="C3422" s="33">
        <v>75800</v>
      </c>
      <c r="D3422" s="33" t="s">
        <v>5179</v>
      </c>
      <c r="E3422" s="33"/>
      <c r="F3422" s="33">
        <v>0.2</v>
      </c>
    </row>
    <row r="3423" spans="1:6" x14ac:dyDescent="0.2">
      <c r="A3423" s="33">
        <v>14</v>
      </c>
      <c r="B3423" s="33" t="s">
        <v>31</v>
      </c>
      <c r="C3423" s="33">
        <v>75900</v>
      </c>
      <c r="D3423" s="33" t="s">
        <v>5180</v>
      </c>
      <c r="E3423" s="33"/>
      <c r="F3423" s="33">
        <v>0.2</v>
      </c>
    </row>
    <row r="3424" spans="1:6" x14ac:dyDescent="0.2">
      <c r="A3424" s="33">
        <v>14</v>
      </c>
      <c r="B3424" s="33" t="s">
        <v>31</v>
      </c>
      <c r="C3424" s="33">
        <v>76300</v>
      </c>
      <c r="D3424" s="33" t="s">
        <v>5181</v>
      </c>
      <c r="E3424" s="33"/>
      <c r="F3424" s="33">
        <v>0.2</v>
      </c>
    </row>
    <row r="3425" spans="1:6" x14ac:dyDescent="0.2">
      <c r="A3425" s="33">
        <v>14</v>
      </c>
      <c r="B3425" s="33" t="s">
        <v>31</v>
      </c>
      <c r="C3425" s="33">
        <v>76900</v>
      </c>
      <c r="D3425" s="33" t="s">
        <v>5182</v>
      </c>
      <c r="E3425" s="33"/>
      <c r="F3425" s="33">
        <v>0.2</v>
      </c>
    </row>
    <row r="3426" spans="1:6" x14ac:dyDescent="0.2">
      <c r="A3426" s="33">
        <v>14</v>
      </c>
      <c r="B3426" s="33" t="s">
        <v>31</v>
      </c>
      <c r="C3426" s="33">
        <v>77000</v>
      </c>
      <c r="D3426" s="33" t="s">
        <v>5183</v>
      </c>
      <c r="E3426" s="33">
        <v>4</v>
      </c>
      <c r="F3426" s="33">
        <v>0.2</v>
      </c>
    </row>
    <row r="3427" spans="1:6" x14ac:dyDescent="0.2">
      <c r="A3427" s="33">
        <v>14</v>
      </c>
      <c r="B3427" s="33" t="s">
        <v>31</v>
      </c>
      <c r="C3427" s="33">
        <v>77400</v>
      </c>
      <c r="D3427" s="33" t="s">
        <v>5184</v>
      </c>
      <c r="E3427" s="33"/>
      <c r="F3427" s="33">
        <v>0.2</v>
      </c>
    </row>
    <row r="3428" spans="1:6" x14ac:dyDescent="0.2">
      <c r="A3428" s="33">
        <v>14</v>
      </c>
      <c r="B3428" s="33" t="s">
        <v>31</v>
      </c>
      <c r="C3428" s="33">
        <v>84900</v>
      </c>
      <c r="D3428" s="33" t="s">
        <v>5185</v>
      </c>
      <c r="E3428" s="33"/>
      <c r="F3428" s="33">
        <v>0.2</v>
      </c>
    </row>
    <row r="3429" spans="1:6" x14ac:dyDescent="0.2">
      <c r="A3429" s="33">
        <v>14</v>
      </c>
      <c r="B3429" s="33" t="s">
        <v>31</v>
      </c>
      <c r="C3429" s="33">
        <v>87900</v>
      </c>
      <c r="D3429" s="33" t="s">
        <v>5186</v>
      </c>
      <c r="E3429" s="33"/>
      <c r="F3429" s="33">
        <v>0.2</v>
      </c>
    </row>
    <row r="3430" spans="1:6" x14ac:dyDescent="0.2">
      <c r="A3430" s="33">
        <v>14</v>
      </c>
      <c r="B3430" s="33" t="s">
        <v>31</v>
      </c>
      <c r="C3430" s="33">
        <v>88300</v>
      </c>
      <c r="D3430" s="33" t="s">
        <v>5187</v>
      </c>
      <c r="E3430" s="33"/>
      <c r="F3430" s="33">
        <v>0.2</v>
      </c>
    </row>
    <row r="3431" spans="1:6" x14ac:dyDescent="0.2">
      <c r="A3431" s="33">
        <v>14</v>
      </c>
      <c r="B3431" s="33" t="s">
        <v>31</v>
      </c>
      <c r="C3431" s="33">
        <v>89700</v>
      </c>
      <c r="D3431" s="33" t="s">
        <v>5188</v>
      </c>
      <c r="E3431" s="33"/>
      <c r="F3431" s="33">
        <v>0.2</v>
      </c>
    </row>
    <row r="3432" spans="1:6" x14ac:dyDescent="0.2">
      <c r="A3432" s="33">
        <v>14</v>
      </c>
      <c r="B3432" s="33" t="s">
        <v>31</v>
      </c>
      <c r="C3432" s="33">
        <v>92600</v>
      </c>
      <c r="D3432" s="33" t="s">
        <v>5189</v>
      </c>
      <c r="E3432" s="33">
        <v>3</v>
      </c>
      <c r="F3432" s="33">
        <v>0.2</v>
      </c>
    </row>
    <row r="3433" spans="1:6" x14ac:dyDescent="0.2">
      <c r="A3433" s="33">
        <v>14</v>
      </c>
      <c r="B3433" s="33" t="s">
        <v>31</v>
      </c>
      <c r="C3433" s="33">
        <v>95900</v>
      </c>
      <c r="D3433" s="33" t="s">
        <v>5190</v>
      </c>
      <c r="E3433" s="33"/>
      <c r="F3433" s="33">
        <v>0.2</v>
      </c>
    </row>
    <row r="3434" spans="1:6" x14ac:dyDescent="0.2">
      <c r="A3434" s="33">
        <v>14</v>
      </c>
      <c r="B3434" s="33" t="s">
        <v>31</v>
      </c>
      <c r="C3434" s="33">
        <v>96200</v>
      </c>
      <c r="D3434" s="33" t="s">
        <v>5191</v>
      </c>
      <c r="E3434" s="33"/>
      <c r="F3434" s="33">
        <v>0.2</v>
      </c>
    </row>
    <row r="3435" spans="1:6" x14ac:dyDescent="0.2">
      <c r="A3435" s="33">
        <v>14</v>
      </c>
      <c r="B3435" s="33" t="s">
        <v>31</v>
      </c>
      <c r="C3435" s="33">
        <v>98900</v>
      </c>
      <c r="D3435" s="33" t="s">
        <v>5192</v>
      </c>
      <c r="E3435" s="33"/>
      <c r="F3435" s="33">
        <v>0.2</v>
      </c>
    </row>
    <row r="3436" spans="1:6" x14ac:dyDescent="0.2">
      <c r="A3436" s="33">
        <v>14</v>
      </c>
      <c r="B3436" s="33" t="s">
        <v>31</v>
      </c>
      <c r="C3436" s="33">
        <v>99000</v>
      </c>
      <c r="D3436" s="33" t="s">
        <v>5193</v>
      </c>
      <c r="E3436" s="33">
        <v>3</v>
      </c>
      <c r="F3436" s="33">
        <v>0.2</v>
      </c>
    </row>
    <row r="3437" spans="1:6" x14ac:dyDescent="0.2">
      <c r="A3437" s="33">
        <v>14</v>
      </c>
      <c r="B3437" s="33" t="s">
        <v>31</v>
      </c>
      <c r="C3437" s="33">
        <v>99800</v>
      </c>
      <c r="D3437" s="33" t="s">
        <v>5194</v>
      </c>
      <c r="E3437" s="33">
        <v>4</v>
      </c>
      <c r="F3437" s="33">
        <v>0.2</v>
      </c>
    </row>
    <row r="3438" spans="1:6" x14ac:dyDescent="0.2">
      <c r="A3438" s="33">
        <v>14</v>
      </c>
      <c r="B3438" s="33" t="s">
        <v>31</v>
      </c>
      <c r="C3438" s="33">
        <v>100000</v>
      </c>
      <c r="D3438" s="33" t="s">
        <v>5195</v>
      </c>
      <c r="E3438" s="33"/>
      <c r="F3438" s="33">
        <v>0.2</v>
      </c>
    </row>
    <row r="3439" spans="1:6" x14ac:dyDescent="0.2">
      <c r="A3439" s="33">
        <v>14</v>
      </c>
      <c r="B3439" s="33" t="s">
        <v>31</v>
      </c>
      <c r="C3439" s="33">
        <v>100200</v>
      </c>
      <c r="D3439" s="33" t="s">
        <v>5196</v>
      </c>
      <c r="E3439" s="33"/>
      <c r="F3439" s="33">
        <v>0.2</v>
      </c>
    </row>
    <row r="3440" spans="1:6" x14ac:dyDescent="0.2">
      <c r="A3440" s="33">
        <v>14</v>
      </c>
      <c r="B3440" s="33" t="s">
        <v>31</v>
      </c>
      <c r="C3440" s="33">
        <v>100650</v>
      </c>
      <c r="D3440" s="33" t="s">
        <v>5197</v>
      </c>
      <c r="E3440" s="33"/>
      <c r="F3440" s="33">
        <v>0.2</v>
      </c>
    </row>
    <row r="3441" spans="1:6" x14ac:dyDescent="0.2">
      <c r="A3441" s="33">
        <v>14</v>
      </c>
      <c r="B3441" s="33" t="s">
        <v>31</v>
      </c>
      <c r="C3441" s="33">
        <v>101100</v>
      </c>
      <c r="D3441" s="33" t="s">
        <v>5198</v>
      </c>
      <c r="E3441" s="33">
        <v>3</v>
      </c>
      <c r="F3441" s="33">
        <v>0.2</v>
      </c>
    </row>
    <row r="3442" spans="1:6" x14ac:dyDescent="0.2">
      <c r="A3442" s="33">
        <v>14</v>
      </c>
      <c r="B3442" s="33" t="s">
        <v>31</v>
      </c>
      <c r="C3442" s="33">
        <v>101200</v>
      </c>
      <c r="D3442" s="33" t="s">
        <v>5199</v>
      </c>
      <c r="E3442" s="33"/>
      <c r="F3442" s="33">
        <v>0.2</v>
      </c>
    </row>
    <row r="3443" spans="1:6" x14ac:dyDescent="0.2">
      <c r="A3443" s="33">
        <v>14</v>
      </c>
      <c r="B3443" s="33" t="s">
        <v>31</v>
      </c>
      <c r="C3443" s="33">
        <v>103000</v>
      </c>
      <c r="D3443" s="33" t="s">
        <v>5200</v>
      </c>
      <c r="E3443" s="33"/>
      <c r="F3443" s="33">
        <v>0.2</v>
      </c>
    </row>
    <row r="3444" spans="1:6" x14ac:dyDescent="0.2">
      <c r="A3444" s="33">
        <v>14</v>
      </c>
      <c r="B3444" s="33" t="s">
        <v>31</v>
      </c>
      <c r="C3444" s="33">
        <v>103100</v>
      </c>
      <c r="D3444" s="33" t="s">
        <v>5201</v>
      </c>
      <c r="E3444" s="33">
        <v>4</v>
      </c>
      <c r="F3444" s="33">
        <v>0.2</v>
      </c>
    </row>
    <row r="3445" spans="1:6" x14ac:dyDescent="0.2">
      <c r="A3445" s="33">
        <v>14</v>
      </c>
      <c r="B3445" s="33" t="s">
        <v>31</v>
      </c>
      <c r="C3445" s="33">
        <v>104700</v>
      </c>
      <c r="D3445" s="33" t="s">
        <v>5202</v>
      </c>
      <c r="E3445" s="33"/>
      <c r="F3445" s="33">
        <v>0.2</v>
      </c>
    </row>
    <row r="3446" spans="1:6" x14ac:dyDescent="0.2">
      <c r="A3446" s="33">
        <v>14</v>
      </c>
      <c r="B3446" s="33" t="s">
        <v>31</v>
      </c>
      <c r="C3446" s="33">
        <v>112400</v>
      </c>
      <c r="D3446" s="33" t="s">
        <v>5203</v>
      </c>
      <c r="E3446" s="33"/>
      <c r="F3446" s="33">
        <v>0.2</v>
      </c>
    </row>
    <row r="3447" spans="1:6" x14ac:dyDescent="0.2">
      <c r="A3447" s="33">
        <v>14</v>
      </c>
      <c r="B3447" s="33" t="s">
        <v>31</v>
      </c>
      <c r="C3447" s="33">
        <v>115900</v>
      </c>
      <c r="D3447" s="33" t="s">
        <v>5204</v>
      </c>
      <c r="E3447" s="33">
        <v>4</v>
      </c>
      <c r="F3447" s="33">
        <v>0.2</v>
      </c>
    </row>
    <row r="3448" spans="1:6" x14ac:dyDescent="0.2">
      <c r="A3448" s="33">
        <v>14</v>
      </c>
      <c r="B3448" s="33" t="s">
        <v>31</v>
      </c>
      <c r="C3448" s="33">
        <v>116700</v>
      </c>
      <c r="D3448" s="33" t="s">
        <v>5205</v>
      </c>
      <c r="E3448" s="33">
        <v>4</v>
      </c>
      <c r="F3448" s="33">
        <v>0.2</v>
      </c>
    </row>
    <row r="3449" spans="1:6" x14ac:dyDescent="0.2">
      <c r="A3449" s="33">
        <v>14</v>
      </c>
      <c r="B3449" s="33" t="s">
        <v>31</v>
      </c>
      <c r="C3449" s="33">
        <v>126400</v>
      </c>
      <c r="D3449" s="33" t="s">
        <v>5206</v>
      </c>
      <c r="E3449" s="33">
        <v>4</v>
      </c>
      <c r="F3449" s="33">
        <v>0.2</v>
      </c>
    </row>
    <row r="3450" spans="1:6" x14ac:dyDescent="0.2">
      <c r="A3450" s="33">
        <v>14</v>
      </c>
      <c r="B3450" s="33" t="s">
        <v>31</v>
      </c>
      <c r="C3450" s="33">
        <v>126500</v>
      </c>
      <c r="D3450" s="33" t="s">
        <v>5207</v>
      </c>
      <c r="E3450" s="33">
        <v>3</v>
      </c>
      <c r="F3450" s="33">
        <v>0.2</v>
      </c>
    </row>
    <row r="3451" spans="1:6" x14ac:dyDescent="0.2">
      <c r="A3451" s="33">
        <v>14</v>
      </c>
      <c r="B3451" s="33" t="s">
        <v>31</v>
      </c>
      <c r="C3451" s="33">
        <v>127800</v>
      </c>
      <c r="D3451" s="33" t="s">
        <v>5208</v>
      </c>
      <c r="E3451" s="33"/>
      <c r="F3451" s="33">
        <v>0.2</v>
      </c>
    </row>
    <row r="3452" spans="1:6" x14ac:dyDescent="0.2">
      <c r="A3452" s="33">
        <v>14</v>
      </c>
      <c r="B3452" s="33" t="s">
        <v>31</v>
      </c>
      <c r="C3452" s="33">
        <v>131200</v>
      </c>
      <c r="D3452" s="33" t="s">
        <v>5209</v>
      </c>
      <c r="E3452" s="33">
        <v>1</v>
      </c>
      <c r="F3452" s="33">
        <v>0.2</v>
      </c>
    </row>
    <row r="3453" spans="1:6" x14ac:dyDescent="0.2">
      <c r="A3453" s="33">
        <v>14</v>
      </c>
      <c r="B3453" s="33" t="s">
        <v>31</v>
      </c>
      <c r="C3453" s="33">
        <v>132800</v>
      </c>
      <c r="D3453" s="33" t="s">
        <v>5210</v>
      </c>
      <c r="E3453" s="33"/>
      <c r="F3453" s="33">
        <v>0.2</v>
      </c>
    </row>
    <row r="3454" spans="1:6" x14ac:dyDescent="0.2">
      <c r="A3454" s="33">
        <v>14</v>
      </c>
      <c r="B3454" s="33" t="s">
        <v>31</v>
      </c>
      <c r="C3454" s="33">
        <v>133000</v>
      </c>
      <c r="D3454" s="33" t="s">
        <v>5211</v>
      </c>
      <c r="E3454" s="33">
        <v>3</v>
      </c>
      <c r="F3454" s="33">
        <v>0.2</v>
      </c>
    </row>
    <row r="3455" spans="1:6" x14ac:dyDescent="0.2">
      <c r="A3455" s="33">
        <v>14</v>
      </c>
      <c r="B3455" s="33" t="s">
        <v>31</v>
      </c>
      <c r="C3455" s="33">
        <v>133100</v>
      </c>
      <c r="D3455" s="33" t="s">
        <v>5212</v>
      </c>
      <c r="E3455" s="33"/>
      <c r="F3455" s="33">
        <v>0.2</v>
      </c>
    </row>
    <row r="3456" spans="1:6" x14ac:dyDescent="0.2">
      <c r="A3456" s="33">
        <v>14</v>
      </c>
      <c r="B3456" s="33" t="s">
        <v>31</v>
      </c>
      <c r="C3456" s="33">
        <v>135600</v>
      </c>
      <c r="D3456" s="33" t="s">
        <v>5213</v>
      </c>
      <c r="E3456" s="33"/>
      <c r="F3456" s="33">
        <v>0.2</v>
      </c>
    </row>
    <row r="3457" spans="1:6" x14ac:dyDescent="0.2">
      <c r="A3457" s="33">
        <v>14</v>
      </c>
      <c r="B3457" s="33" t="s">
        <v>31</v>
      </c>
      <c r="C3457" s="33">
        <v>135900</v>
      </c>
      <c r="D3457" s="33" t="s">
        <v>5214</v>
      </c>
      <c r="E3457" s="33">
        <v>4</v>
      </c>
      <c r="F3457" s="33">
        <v>0.2</v>
      </c>
    </row>
    <row r="3458" spans="1:6" x14ac:dyDescent="0.2">
      <c r="A3458" s="33">
        <v>14</v>
      </c>
      <c r="B3458" s="33" t="s">
        <v>31</v>
      </c>
      <c r="C3458" s="33">
        <v>136100</v>
      </c>
      <c r="D3458" s="33" t="s">
        <v>5215</v>
      </c>
      <c r="E3458" s="33">
        <v>3</v>
      </c>
      <c r="F3458" s="33">
        <v>0.2</v>
      </c>
    </row>
    <row r="3459" spans="1:6" x14ac:dyDescent="0.2">
      <c r="A3459" s="33">
        <v>14</v>
      </c>
      <c r="B3459" s="33" t="s">
        <v>31</v>
      </c>
      <c r="C3459" s="33">
        <v>136200</v>
      </c>
      <c r="D3459" s="33" t="s">
        <v>5216</v>
      </c>
      <c r="E3459" s="33"/>
      <c r="F3459" s="33">
        <v>0.2</v>
      </c>
    </row>
    <row r="3460" spans="1:6" x14ac:dyDescent="0.2">
      <c r="A3460" s="33">
        <v>14</v>
      </c>
      <c r="B3460" s="33" t="s">
        <v>31</v>
      </c>
      <c r="C3460" s="33">
        <v>136700</v>
      </c>
      <c r="D3460" s="33" t="s">
        <v>5217</v>
      </c>
      <c r="E3460" s="33"/>
      <c r="F3460" s="33">
        <v>0.2</v>
      </c>
    </row>
    <row r="3461" spans="1:6" x14ac:dyDescent="0.2">
      <c r="A3461" s="33">
        <v>14</v>
      </c>
      <c r="B3461" s="33" t="s">
        <v>31</v>
      </c>
      <c r="C3461" s="33">
        <v>136900</v>
      </c>
      <c r="D3461" s="33" t="s">
        <v>5218</v>
      </c>
      <c r="E3461" s="33"/>
      <c r="F3461" s="33">
        <v>0.2</v>
      </c>
    </row>
    <row r="3462" spans="1:6" x14ac:dyDescent="0.2">
      <c r="A3462" s="33">
        <v>14</v>
      </c>
      <c r="B3462" s="33" t="s">
        <v>31</v>
      </c>
      <c r="C3462" s="33">
        <v>138100</v>
      </c>
      <c r="D3462" s="33" t="s">
        <v>5219</v>
      </c>
      <c r="E3462" s="33">
        <v>2</v>
      </c>
      <c r="F3462" s="33">
        <v>0.2</v>
      </c>
    </row>
    <row r="3463" spans="1:6" x14ac:dyDescent="0.2">
      <c r="A3463" s="33">
        <v>14</v>
      </c>
      <c r="B3463" s="33" t="s">
        <v>31</v>
      </c>
      <c r="C3463" s="33">
        <v>141700</v>
      </c>
      <c r="D3463" s="33" t="s">
        <v>5220</v>
      </c>
      <c r="E3463" s="33">
        <v>3</v>
      </c>
      <c r="F3463" s="33">
        <v>0.2</v>
      </c>
    </row>
    <row r="3464" spans="1:6" x14ac:dyDescent="0.2">
      <c r="A3464" s="33">
        <v>14</v>
      </c>
      <c r="B3464" s="33" t="s">
        <v>31</v>
      </c>
      <c r="C3464" s="33">
        <v>141800</v>
      </c>
      <c r="D3464" s="33" t="s">
        <v>5221</v>
      </c>
      <c r="E3464" s="33">
        <v>4</v>
      </c>
      <c r="F3464" s="33">
        <v>0.2</v>
      </c>
    </row>
    <row r="3465" spans="1:6" x14ac:dyDescent="0.2">
      <c r="A3465" s="33">
        <v>14</v>
      </c>
      <c r="B3465" s="33" t="s">
        <v>31</v>
      </c>
      <c r="C3465" s="33">
        <v>147000</v>
      </c>
      <c r="D3465" s="33" t="s">
        <v>5222</v>
      </c>
      <c r="E3465" s="33">
        <v>2</v>
      </c>
      <c r="F3465" s="33">
        <v>0.2</v>
      </c>
    </row>
    <row r="3466" spans="1:6" x14ac:dyDescent="0.2">
      <c r="A3466" s="33">
        <v>14</v>
      </c>
      <c r="B3466" s="33" t="s">
        <v>31</v>
      </c>
      <c r="C3466" s="33">
        <v>157300</v>
      </c>
      <c r="D3466" s="33" t="s">
        <v>5223</v>
      </c>
      <c r="E3466" s="33">
        <v>3</v>
      </c>
      <c r="F3466" s="33">
        <v>0.2</v>
      </c>
    </row>
    <row r="3467" spans="1:6" x14ac:dyDescent="0.2">
      <c r="A3467" s="33">
        <v>14</v>
      </c>
      <c r="B3467" s="33" t="s">
        <v>31</v>
      </c>
      <c r="C3467" s="33">
        <v>158500</v>
      </c>
      <c r="D3467" s="33" t="s">
        <v>5224</v>
      </c>
      <c r="E3467" s="33"/>
      <c r="F3467" s="33">
        <v>0.2</v>
      </c>
    </row>
    <row r="3468" spans="1:6" x14ac:dyDescent="0.2">
      <c r="A3468" s="33">
        <v>14</v>
      </c>
      <c r="B3468" s="33" t="s">
        <v>31</v>
      </c>
      <c r="C3468" s="33">
        <v>161300</v>
      </c>
      <c r="D3468" s="33" t="s">
        <v>5225</v>
      </c>
      <c r="E3468" s="33"/>
      <c r="F3468" s="33">
        <v>0.2</v>
      </c>
    </row>
    <row r="3469" spans="1:6" x14ac:dyDescent="0.2">
      <c r="A3469" s="33">
        <v>14</v>
      </c>
      <c r="B3469" s="33" t="s">
        <v>31</v>
      </c>
      <c r="C3469" s="33">
        <v>161800</v>
      </c>
      <c r="D3469" s="33" t="s">
        <v>5226</v>
      </c>
      <c r="E3469" s="33"/>
      <c r="F3469" s="33">
        <v>0.2</v>
      </c>
    </row>
    <row r="3470" spans="1:6" x14ac:dyDescent="0.2">
      <c r="A3470" s="33">
        <v>14</v>
      </c>
      <c r="B3470" s="33" t="s">
        <v>31</v>
      </c>
      <c r="C3470" s="33">
        <v>162300</v>
      </c>
      <c r="D3470" s="33" t="s">
        <v>5227</v>
      </c>
      <c r="E3470" s="33">
        <v>2</v>
      </c>
      <c r="F3470" s="33">
        <v>0.2</v>
      </c>
    </row>
    <row r="3471" spans="1:6" x14ac:dyDescent="0.2">
      <c r="A3471" s="33">
        <v>14</v>
      </c>
      <c r="B3471" s="33" t="s">
        <v>31</v>
      </c>
      <c r="C3471" s="33">
        <v>163000</v>
      </c>
      <c r="D3471" s="33" t="s">
        <v>5228</v>
      </c>
      <c r="E3471" s="33"/>
      <c r="F3471" s="33">
        <v>0.2</v>
      </c>
    </row>
    <row r="3472" spans="1:6" x14ac:dyDescent="0.2">
      <c r="A3472" s="33">
        <v>14</v>
      </c>
      <c r="B3472" s="33" t="s">
        <v>31</v>
      </c>
      <c r="C3472" s="33">
        <v>163100</v>
      </c>
      <c r="D3472" s="33" t="s">
        <v>5229</v>
      </c>
      <c r="E3472" s="33"/>
      <c r="F3472" s="33">
        <v>0.2</v>
      </c>
    </row>
    <row r="3473" spans="1:6" x14ac:dyDescent="0.2">
      <c r="A3473" s="33">
        <v>14</v>
      </c>
      <c r="B3473" s="33" t="s">
        <v>31</v>
      </c>
      <c r="C3473" s="33">
        <v>167500</v>
      </c>
      <c r="D3473" s="33" t="s">
        <v>5230</v>
      </c>
      <c r="E3473" s="33"/>
      <c r="F3473" s="33">
        <v>0.2</v>
      </c>
    </row>
    <row r="3474" spans="1:6" x14ac:dyDescent="0.2">
      <c r="A3474" s="33">
        <v>14</v>
      </c>
      <c r="B3474" s="33" t="s">
        <v>31</v>
      </c>
      <c r="C3474" s="33">
        <v>168150</v>
      </c>
      <c r="D3474" s="33" t="s">
        <v>5231</v>
      </c>
      <c r="E3474" s="33"/>
      <c r="F3474" s="33">
        <v>0.2</v>
      </c>
    </row>
    <row r="3475" spans="1:6" x14ac:dyDescent="0.2">
      <c r="A3475" s="33">
        <v>14</v>
      </c>
      <c r="B3475" s="33" t="s">
        <v>31</v>
      </c>
      <c r="C3475" s="33">
        <v>168400</v>
      </c>
      <c r="D3475" s="33" t="s">
        <v>5232</v>
      </c>
      <c r="E3475" s="33">
        <v>4</v>
      </c>
      <c r="F3475" s="33">
        <v>0.2</v>
      </c>
    </row>
    <row r="3476" spans="1:6" x14ac:dyDescent="0.2">
      <c r="A3476" s="33">
        <v>14</v>
      </c>
      <c r="B3476" s="33" t="s">
        <v>31</v>
      </c>
      <c r="C3476" s="33">
        <v>168590</v>
      </c>
      <c r="D3476" s="33" t="s">
        <v>5233</v>
      </c>
      <c r="E3476" s="33"/>
      <c r="F3476" s="33">
        <v>0.2</v>
      </c>
    </row>
    <row r="3477" spans="1:6" x14ac:dyDescent="0.2">
      <c r="A3477" s="33">
        <v>14</v>
      </c>
      <c r="B3477" s="33" t="s">
        <v>31</v>
      </c>
      <c r="C3477" s="33">
        <v>168800</v>
      </c>
      <c r="D3477" s="33" t="s">
        <v>5234</v>
      </c>
      <c r="E3477" s="33"/>
      <c r="F3477" s="33">
        <v>0.2</v>
      </c>
    </row>
    <row r="3478" spans="1:6" x14ac:dyDescent="0.2">
      <c r="A3478" s="33">
        <v>14</v>
      </c>
      <c r="B3478" s="33" t="s">
        <v>31</v>
      </c>
      <c r="C3478" s="33">
        <v>170500</v>
      </c>
      <c r="D3478" s="33" t="s">
        <v>5235</v>
      </c>
      <c r="E3478" s="33"/>
      <c r="F3478" s="33">
        <v>0.2</v>
      </c>
    </row>
    <row r="3479" spans="1:6" x14ac:dyDescent="0.2">
      <c r="A3479" s="33">
        <v>14</v>
      </c>
      <c r="B3479" s="33" t="s">
        <v>31</v>
      </c>
      <c r="C3479" s="33">
        <v>171600</v>
      </c>
      <c r="D3479" s="33" t="s">
        <v>5236</v>
      </c>
      <c r="E3479" s="33"/>
      <c r="F3479" s="33">
        <v>0.2</v>
      </c>
    </row>
    <row r="3480" spans="1:6" x14ac:dyDescent="0.2">
      <c r="A3480" s="33">
        <v>14</v>
      </c>
      <c r="B3480" s="33" t="s">
        <v>31</v>
      </c>
      <c r="C3480" s="33">
        <v>172600</v>
      </c>
      <c r="D3480" s="33" t="s">
        <v>5237</v>
      </c>
      <c r="E3480" s="33">
        <v>2</v>
      </c>
      <c r="F3480" s="33">
        <v>0.2</v>
      </c>
    </row>
    <row r="3481" spans="1:6" x14ac:dyDescent="0.2">
      <c r="A3481" s="33">
        <v>14</v>
      </c>
      <c r="B3481" s="33" t="s">
        <v>31</v>
      </c>
      <c r="C3481" s="33">
        <v>172700</v>
      </c>
      <c r="D3481" s="33" t="s">
        <v>5238</v>
      </c>
      <c r="E3481" s="33">
        <v>3</v>
      </c>
      <c r="F3481" s="33">
        <v>0.2</v>
      </c>
    </row>
    <row r="3482" spans="1:6" x14ac:dyDescent="0.2">
      <c r="A3482" s="33">
        <v>14</v>
      </c>
      <c r="B3482" s="33" t="s">
        <v>31</v>
      </c>
      <c r="C3482" s="33">
        <v>172800</v>
      </c>
      <c r="D3482" s="33" t="s">
        <v>5239</v>
      </c>
      <c r="E3482" s="33">
        <v>2</v>
      </c>
      <c r="F3482" s="33">
        <v>0.2</v>
      </c>
    </row>
    <row r="3483" spans="1:6" x14ac:dyDescent="0.2">
      <c r="A3483" s="33">
        <v>14</v>
      </c>
      <c r="B3483" s="33" t="s">
        <v>31</v>
      </c>
      <c r="C3483" s="33">
        <v>172900</v>
      </c>
      <c r="D3483" s="33" t="s">
        <v>5240</v>
      </c>
      <c r="E3483" s="33">
        <v>3</v>
      </c>
      <c r="F3483" s="33">
        <v>0.2</v>
      </c>
    </row>
    <row r="3484" spans="1:6" x14ac:dyDescent="0.2">
      <c r="A3484" s="33">
        <v>14</v>
      </c>
      <c r="B3484" s="33" t="s">
        <v>31</v>
      </c>
      <c r="C3484" s="33">
        <v>173200</v>
      </c>
      <c r="D3484" s="33" t="s">
        <v>5241</v>
      </c>
      <c r="E3484" s="33">
        <v>4</v>
      </c>
      <c r="F3484" s="33">
        <v>0.2</v>
      </c>
    </row>
    <row r="3485" spans="1:6" x14ac:dyDescent="0.2">
      <c r="A3485" s="33">
        <v>14</v>
      </c>
      <c r="B3485" s="33" t="s">
        <v>31</v>
      </c>
      <c r="C3485" s="33">
        <v>174600</v>
      </c>
      <c r="D3485" s="33" t="s">
        <v>5242</v>
      </c>
      <c r="E3485" s="33"/>
      <c r="F3485" s="33">
        <v>0.2</v>
      </c>
    </row>
    <row r="3486" spans="1:6" x14ac:dyDescent="0.2">
      <c r="A3486" s="33">
        <v>14</v>
      </c>
      <c r="B3486" s="33" t="s">
        <v>31</v>
      </c>
      <c r="C3486" s="33">
        <v>174700</v>
      </c>
      <c r="D3486" s="33" t="s">
        <v>5243</v>
      </c>
      <c r="E3486" s="33"/>
      <c r="F3486" s="33">
        <v>0.2</v>
      </c>
    </row>
    <row r="3487" spans="1:6" x14ac:dyDescent="0.2">
      <c r="A3487" s="33">
        <v>14</v>
      </c>
      <c r="B3487" s="33" t="s">
        <v>31</v>
      </c>
      <c r="C3487" s="33">
        <v>176000</v>
      </c>
      <c r="D3487" s="33" t="s">
        <v>5244</v>
      </c>
      <c r="E3487" s="33">
        <v>4</v>
      </c>
      <c r="F3487" s="33">
        <v>0.2</v>
      </c>
    </row>
    <row r="3488" spans="1:6" x14ac:dyDescent="0.2">
      <c r="A3488" s="33">
        <v>14</v>
      </c>
      <c r="B3488" s="33" t="s">
        <v>31</v>
      </c>
      <c r="C3488" s="33">
        <v>178700</v>
      </c>
      <c r="D3488" s="33" t="s">
        <v>5245</v>
      </c>
      <c r="E3488" s="33"/>
      <c r="F3488" s="33">
        <v>0.2</v>
      </c>
    </row>
    <row r="3489" spans="1:6" x14ac:dyDescent="0.2">
      <c r="A3489" s="33">
        <v>14</v>
      </c>
      <c r="B3489" s="33" t="s">
        <v>31</v>
      </c>
      <c r="C3489" s="33">
        <v>179700</v>
      </c>
      <c r="D3489" s="33" t="s">
        <v>5246</v>
      </c>
      <c r="E3489" s="33"/>
      <c r="F3489" s="33">
        <v>0.2</v>
      </c>
    </row>
    <row r="3490" spans="1:6" x14ac:dyDescent="0.2">
      <c r="A3490" s="33">
        <v>14</v>
      </c>
      <c r="B3490" s="33" t="s">
        <v>31</v>
      </c>
      <c r="C3490" s="33">
        <v>180100</v>
      </c>
      <c r="D3490" s="33" t="s">
        <v>5247</v>
      </c>
      <c r="E3490" s="33"/>
      <c r="F3490" s="33">
        <v>0.2</v>
      </c>
    </row>
    <row r="3491" spans="1:6" x14ac:dyDescent="0.2">
      <c r="A3491" s="33">
        <v>14</v>
      </c>
      <c r="B3491" s="33" t="s">
        <v>31</v>
      </c>
      <c r="C3491" s="33">
        <v>180200</v>
      </c>
      <c r="D3491" s="33" t="s">
        <v>5248</v>
      </c>
      <c r="E3491" s="33">
        <v>1</v>
      </c>
      <c r="F3491" s="33">
        <v>0.2</v>
      </c>
    </row>
    <row r="3492" spans="1:6" x14ac:dyDescent="0.2">
      <c r="A3492" s="33">
        <v>14</v>
      </c>
      <c r="B3492" s="33" t="s">
        <v>31</v>
      </c>
      <c r="C3492" s="33">
        <v>181000</v>
      </c>
      <c r="D3492" s="33" t="s">
        <v>5249</v>
      </c>
      <c r="E3492" s="33"/>
      <c r="F3492" s="33">
        <v>0.2</v>
      </c>
    </row>
    <row r="3493" spans="1:6" x14ac:dyDescent="0.2">
      <c r="A3493" s="33">
        <v>14</v>
      </c>
      <c r="B3493" s="33" t="s">
        <v>31</v>
      </c>
      <c r="C3493" s="33">
        <v>181600</v>
      </c>
      <c r="D3493" s="33" t="s">
        <v>5250</v>
      </c>
      <c r="E3493" s="33"/>
      <c r="F3493" s="33">
        <v>0.2</v>
      </c>
    </row>
    <row r="3494" spans="1:6" x14ac:dyDescent="0.2">
      <c r="A3494" s="33">
        <v>14</v>
      </c>
      <c r="B3494" s="33" t="s">
        <v>31</v>
      </c>
      <c r="C3494" s="33">
        <v>181700</v>
      </c>
      <c r="D3494" s="33" t="s">
        <v>5251</v>
      </c>
      <c r="E3494" s="33">
        <v>4</v>
      </c>
      <c r="F3494" s="33">
        <v>0.2</v>
      </c>
    </row>
    <row r="3495" spans="1:6" x14ac:dyDescent="0.2">
      <c r="A3495" s="33">
        <v>14</v>
      </c>
      <c r="B3495" s="33" t="s">
        <v>31</v>
      </c>
      <c r="C3495" s="33">
        <v>181900</v>
      </c>
      <c r="D3495" s="33" t="s">
        <v>5252</v>
      </c>
      <c r="E3495" s="33"/>
      <c r="F3495" s="33">
        <v>0.2</v>
      </c>
    </row>
    <row r="3496" spans="1:6" x14ac:dyDescent="0.2">
      <c r="A3496" s="33">
        <v>14</v>
      </c>
      <c r="B3496" s="33" t="s">
        <v>31</v>
      </c>
      <c r="C3496" s="33">
        <v>182600</v>
      </c>
      <c r="D3496" s="33" t="s">
        <v>5253</v>
      </c>
      <c r="E3496" s="33">
        <v>3</v>
      </c>
      <c r="F3496" s="33">
        <v>0.2</v>
      </c>
    </row>
    <row r="3497" spans="1:6" x14ac:dyDescent="0.2">
      <c r="A3497" s="33">
        <v>14</v>
      </c>
      <c r="B3497" s="33" t="s">
        <v>31</v>
      </c>
      <c r="C3497" s="33">
        <v>183600</v>
      </c>
      <c r="D3497" s="33" t="s">
        <v>5254</v>
      </c>
      <c r="E3497" s="33">
        <v>4</v>
      </c>
      <c r="F3497" s="33">
        <v>0.2</v>
      </c>
    </row>
    <row r="3498" spans="1:6" x14ac:dyDescent="0.2">
      <c r="A3498" s="33">
        <v>14</v>
      </c>
      <c r="B3498" s="33" t="s">
        <v>31</v>
      </c>
      <c r="C3498" s="33">
        <v>183800</v>
      </c>
      <c r="D3498" s="33" t="s">
        <v>5255</v>
      </c>
      <c r="E3498" s="33">
        <v>4</v>
      </c>
      <c r="F3498" s="33">
        <v>0.2</v>
      </c>
    </row>
    <row r="3499" spans="1:6" x14ac:dyDescent="0.2">
      <c r="A3499" s="33">
        <v>14</v>
      </c>
      <c r="B3499" s="33" t="s">
        <v>31</v>
      </c>
      <c r="C3499" s="33">
        <v>183900</v>
      </c>
      <c r="D3499" s="33" t="s">
        <v>5256</v>
      </c>
      <c r="E3499" s="33">
        <v>2</v>
      </c>
      <c r="F3499" s="33">
        <v>0.2</v>
      </c>
    </row>
    <row r="3500" spans="1:6" x14ac:dyDescent="0.2">
      <c r="A3500" s="33">
        <v>14</v>
      </c>
      <c r="B3500" s="33" t="s">
        <v>31</v>
      </c>
      <c r="C3500" s="33">
        <v>184500</v>
      </c>
      <c r="D3500" s="33" t="s">
        <v>5257</v>
      </c>
      <c r="E3500" s="33">
        <v>2</v>
      </c>
      <c r="F3500" s="33">
        <v>0.2</v>
      </c>
    </row>
    <row r="3501" spans="1:6" x14ac:dyDescent="0.2">
      <c r="A3501" s="33">
        <v>14</v>
      </c>
      <c r="B3501" s="33" t="s">
        <v>31</v>
      </c>
      <c r="C3501" s="33">
        <v>185000</v>
      </c>
      <c r="D3501" s="33" t="s">
        <v>5258</v>
      </c>
      <c r="E3501" s="33">
        <v>4</v>
      </c>
      <c r="F3501" s="33">
        <v>0.2</v>
      </c>
    </row>
    <row r="3502" spans="1:6" x14ac:dyDescent="0.2">
      <c r="A3502" s="33">
        <v>14</v>
      </c>
      <c r="B3502" s="33" t="s">
        <v>31</v>
      </c>
      <c r="C3502" s="33">
        <v>190900</v>
      </c>
      <c r="D3502" s="33" t="s">
        <v>5259</v>
      </c>
      <c r="E3502" s="33"/>
      <c r="F3502" s="33">
        <v>0.2</v>
      </c>
    </row>
    <row r="3503" spans="1:6" x14ac:dyDescent="0.2">
      <c r="A3503" s="33">
        <v>14</v>
      </c>
      <c r="B3503" s="33" t="s">
        <v>31</v>
      </c>
      <c r="C3503" s="33">
        <v>194400</v>
      </c>
      <c r="D3503" s="33" t="s">
        <v>5260</v>
      </c>
      <c r="E3503" s="33">
        <v>4</v>
      </c>
      <c r="F3503" s="33">
        <v>0.2</v>
      </c>
    </row>
    <row r="3504" spans="1:6" x14ac:dyDescent="0.2">
      <c r="A3504" s="33">
        <v>14</v>
      </c>
      <c r="B3504" s="33" t="s">
        <v>31</v>
      </c>
      <c r="C3504" s="33">
        <v>194500</v>
      </c>
      <c r="D3504" s="33" t="s">
        <v>5261</v>
      </c>
      <c r="E3504" s="33">
        <v>4</v>
      </c>
      <c r="F3504" s="33">
        <v>0.2</v>
      </c>
    </row>
    <row r="3505" spans="1:6" x14ac:dyDescent="0.2">
      <c r="A3505" s="33">
        <v>14</v>
      </c>
      <c r="B3505" s="33" t="s">
        <v>31</v>
      </c>
      <c r="C3505" s="33">
        <v>194900</v>
      </c>
      <c r="D3505" s="33" t="s">
        <v>5262</v>
      </c>
      <c r="E3505" s="33"/>
      <c r="F3505" s="33">
        <v>0.2</v>
      </c>
    </row>
    <row r="3506" spans="1:6" x14ac:dyDescent="0.2">
      <c r="A3506" s="33">
        <v>14</v>
      </c>
      <c r="B3506" s="33" t="s">
        <v>31</v>
      </c>
      <c r="C3506" s="33">
        <v>195200</v>
      </c>
      <c r="D3506" s="33" t="s">
        <v>5263</v>
      </c>
      <c r="E3506" s="33"/>
      <c r="F3506" s="33">
        <v>0.2</v>
      </c>
    </row>
    <row r="3507" spans="1:6" x14ac:dyDescent="0.2">
      <c r="A3507" s="33">
        <v>14</v>
      </c>
      <c r="B3507" s="33" t="s">
        <v>31</v>
      </c>
      <c r="C3507" s="33">
        <v>195500</v>
      </c>
      <c r="D3507" s="33" t="s">
        <v>5264</v>
      </c>
      <c r="E3507" s="33">
        <v>3</v>
      </c>
      <c r="F3507" s="33">
        <v>0.2</v>
      </c>
    </row>
    <row r="3508" spans="1:6" x14ac:dyDescent="0.2">
      <c r="A3508" s="33">
        <v>14</v>
      </c>
      <c r="B3508" s="33" t="s">
        <v>31</v>
      </c>
      <c r="C3508" s="33">
        <v>196700</v>
      </c>
      <c r="D3508" s="33" t="s">
        <v>5265</v>
      </c>
      <c r="E3508" s="33"/>
      <c r="F3508" s="33">
        <v>0.2</v>
      </c>
    </row>
    <row r="3509" spans="1:6" x14ac:dyDescent="0.2">
      <c r="A3509" s="33">
        <v>14</v>
      </c>
      <c r="B3509" s="33" t="s">
        <v>31</v>
      </c>
      <c r="C3509" s="33">
        <v>196800</v>
      </c>
      <c r="D3509" s="33" t="s">
        <v>5266</v>
      </c>
      <c r="E3509" s="33"/>
      <c r="F3509" s="33">
        <v>0.2</v>
      </c>
    </row>
    <row r="3510" spans="1:6" x14ac:dyDescent="0.2">
      <c r="A3510" s="33">
        <v>14</v>
      </c>
      <c r="B3510" s="33" t="s">
        <v>31</v>
      </c>
      <c r="C3510" s="33">
        <v>199700</v>
      </c>
      <c r="D3510" s="33" t="s">
        <v>5267</v>
      </c>
      <c r="E3510" s="33">
        <v>4</v>
      </c>
      <c r="F3510" s="33">
        <v>0.2</v>
      </c>
    </row>
    <row r="3511" spans="1:6" x14ac:dyDescent="0.2">
      <c r="A3511" s="33">
        <v>14</v>
      </c>
      <c r="B3511" s="33" t="s">
        <v>31</v>
      </c>
      <c r="C3511" s="33">
        <v>200400</v>
      </c>
      <c r="D3511" s="33" t="s">
        <v>5268</v>
      </c>
      <c r="E3511" s="33">
        <v>4</v>
      </c>
      <c r="F3511" s="33">
        <v>0.2</v>
      </c>
    </row>
    <row r="3512" spans="1:6" x14ac:dyDescent="0.2">
      <c r="A3512" s="33">
        <v>14</v>
      </c>
      <c r="B3512" s="33" t="s">
        <v>31</v>
      </c>
      <c r="C3512" s="33">
        <v>201000</v>
      </c>
      <c r="D3512" s="33" t="s">
        <v>5269</v>
      </c>
      <c r="E3512" s="33"/>
      <c r="F3512" s="33">
        <v>0.2</v>
      </c>
    </row>
    <row r="3513" spans="1:6" x14ac:dyDescent="0.2">
      <c r="A3513" s="33">
        <v>14</v>
      </c>
      <c r="B3513" s="33" t="s">
        <v>31</v>
      </c>
      <c r="C3513" s="33">
        <v>202900</v>
      </c>
      <c r="D3513" s="33" t="s">
        <v>5270</v>
      </c>
      <c r="E3513" s="33"/>
      <c r="F3513" s="33">
        <v>0.2</v>
      </c>
    </row>
    <row r="3514" spans="1:6" x14ac:dyDescent="0.2">
      <c r="A3514" s="33">
        <v>14</v>
      </c>
      <c r="B3514" s="33" t="s">
        <v>31</v>
      </c>
      <c r="C3514" s="33">
        <v>203400</v>
      </c>
      <c r="D3514" s="33" t="s">
        <v>5271</v>
      </c>
      <c r="E3514" s="33"/>
      <c r="F3514" s="33">
        <v>0.2</v>
      </c>
    </row>
    <row r="3515" spans="1:6" x14ac:dyDescent="0.2">
      <c r="A3515" s="33">
        <v>14</v>
      </c>
      <c r="B3515" s="33" t="s">
        <v>31</v>
      </c>
      <c r="C3515" s="33">
        <v>204500</v>
      </c>
      <c r="D3515" s="33" t="s">
        <v>5272</v>
      </c>
      <c r="E3515" s="33"/>
      <c r="F3515" s="33">
        <v>0.2</v>
      </c>
    </row>
    <row r="3516" spans="1:6" x14ac:dyDescent="0.2">
      <c r="A3516" s="33">
        <v>14</v>
      </c>
      <c r="B3516" s="33" t="s">
        <v>31</v>
      </c>
      <c r="C3516" s="33">
        <v>206300</v>
      </c>
      <c r="D3516" s="33" t="s">
        <v>5273</v>
      </c>
      <c r="E3516" s="33"/>
      <c r="F3516" s="33">
        <v>0.2</v>
      </c>
    </row>
    <row r="3517" spans="1:6" x14ac:dyDescent="0.2">
      <c r="A3517" s="33">
        <v>14</v>
      </c>
      <c r="B3517" s="33" t="s">
        <v>31</v>
      </c>
      <c r="C3517" s="33">
        <v>208500</v>
      </c>
      <c r="D3517" s="33" t="s">
        <v>5274</v>
      </c>
      <c r="E3517" s="33"/>
      <c r="F3517" s="33">
        <v>0.2</v>
      </c>
    </row>
    <row r="3518" spans="1:6" x14ac:dyDescent="0.2">
      <c r="A3518" s="33">
        <v>14</v>
      </c>
      <c r="B3518" s="33" t="s">
        <v>31</v>
      </c>
      <c r="C3518" s="33">
        <v>212000</v>
      </c>
      <c r="D3518" s="33" t="s">
        <v>5275</v>
      </c>
      <c r="E3518" s="33"/>
      <c r="F3518" s="33">
        <v>0.2</v>
      </c>
    </row>
    <row r="3519" spans="1:6" x14ac:dyDescent="0.2">
      <c r="A3519" s="33">
        <v>14</v>
      </c>
      <c r="B3519" s="33" t="s">
        <v>31</v>
      </c>
      <c r="C3519" s="33">
        <v>212400</v>
      </c>
      <c r="D3519" s="33" t="s">
        <v>5276</v>
      </c>
      <c r="E3519" s="33"/>
      <c r="F3519" s="33">
        <v>0.2</v>
      </c>
    </row>
    <row r="3520" spans="1:6" x14ac:dyDescent="0.2">
      <c r="A3520" s="33">
        <v>14</v>
      </c>
      <c r="B3520" s="33" t="s">
        <v>31</v>
      </c>
      <c r="C3520" s="33">
        <v>214600</v>
      </c>
      <c r="D3520" s="33" t="s">
        <v>5277</v>
      </c>
      <c r="E3520" s="33">
        <v>3</v>
      </c>
      <c r="F3520" s="33">
        <v>0.2</v>
      </c>
    </row>
    <row r="3521" spans="1:6" x14ac:dyDescent="0.2">
      <c r="A3521" s="33">
        <v>14</v>
      </c>
      <c r="B3521" s="33" t="s">
        <v>31</v>
      </c>
      <c r="C3521" s="33">
        <v>214900</v>
      </c>
      <c r="D3521" s="33" t="s">
        <v>5278</v>
      </c>
      <c r="E3521" s="33">
        <v>3</v>
      </c>
      <c r="F3521" s="33">
        <v>0.2</v>
      </c>
    </row>
    <row r="3522" spans="1:6" x14ac:dyDescent="0.2">
      <c r="A3522" s="33">
        <v>14</v>
      </c>
      <c r="B3522" s="33" t="s">
        <v>31</v>
      </c>
      <c r="C3522" s="33">
        <v>216900</v>
      </c>
      <c r="D3522" s="33" t="s">
        <v>5279</v>
      </c>
      <c r="E3522" s="33"/>
      <c r="F3522" s="33">
        <v>0.2</v>
      </c>
    </row>
    <row r="3523" spans="1:6" x14ac:dyDescent="0.2">
      <c r="A3523" s="33">
        <v>14</v>
      </c>
      <c r="B3523" s="33" t="s">
        <v>31</v>
      </c>
      <c r="C3523" s="33">
        <v>221900</v>
      </c>
      <c r="D3523" s="33" t="s">
        <v>5280</v>
      </c>
      <c r="E3523" s="33">
        <v>4</v>
      </c>
      <c r="F3523" s="33">
        <v>0.2</v>
      </c>
    </row>
    <row r="3524" spans="1:6" x14ac:dyDescent="0.2">
      <c r="A3524" s="33">
        <v>14</v>
      </c>
      <c r="B3524" s="33" t="s">
        <v>31</v>
      </c>
      <c r="C3524" s="33">
        <v>222100</v>
      </c>
      <c r="D3524" s="33" t="s">
        <v>5281</v>
      </c>
      <c r="E3524" s="33">
        <v>4</v>
      </c>
      <c r="F3524" s="33">
        <v>0.2</v>
      </c>
    </row>
    <row r="3525" spans="1:6" x14ac:dyDescent="0.2">
      <c r="A3525" s="33">
        <v>14</v>
      </c>
      <c r="B3525" s="33" t="s">
        <v>31</v>
      </c>
      <c r="C3525" s="33">
        <v>222400</v>
      </c>
      <c r="D3525" s="33" t="s">
        <v>5282</v>
      </c>
      <c r="E3525" s="33">
        <v>2</v>
      </c>
      <c r="F3525" s="33">
        <v>0.2</v>
      </c>
    </row>
    <row r="3526" spans="1:6" x14ac:dyDescent="0.2">
      <c r="A3526" s="33">
        <v>14</v>
      </c>
      <c r="B3526" s="33" t="s">
        <v>31</v>
      </c>
      <c r="C3526" s="33">
        <v>223300</v>
      </c>
      <c r="D3526" s="33" t="s">
        <v>5283</v>
      </c>
      <c r="E3526" s="33"/>
      <c r="F3526" s="33">
        <v>0.2</v>
      </c>
    </row>
    <row r="3527" spans="1:6" x14ac:dyDescent="0.2">
      <c r="A3527" s="33">
        <v>14</v>
      </c>
      <c r="B3527" s="33" t="s">
        <v>31</v>
      </c>
      <c r="C3527" s="33">
        <v>223700</v>
      </c>
      <c r="D3527" s="33" t="s">
        <v>5284</v>
      </c>
      <c r="E3527" s="33"/>
      <c r="F3527" s="33">
        <v>0.2</v>
      </c>
    </row>
    <row r="3528" spans="1:6" x14ac:dyDescent="0.2">
      <c r="A3528" s="33">
        <v>14</v>
      </c>
      <c r="B3528" s="33" t="s">
        <v>31</v>
      </c>
      <c r="C3528" s="33">
        <v>223900</v>
      </c>
      <c r="D3528" s="33" t="s">
        <v>5285</v>
      </c>
      <c r="E3528" s="33"/>
      <c r="F3528" s="33">
        <v>0.2</v>
      </c>
    </row>
    <row r="3529" spans="1:6" x14ac:dyDescent="0.2">
      <c r="A3529" s="33">
        <v>14</v>
      </c>
      <c r="B3529" s="33" t="s">
        <v>31</v>
      </c>
      <c r="C3529" s="33">
        <v>224100</v>
      </c>
      <c r="D3529" s="33" t="s">
        <v>5286</v>
      </c>
      <c r="E3529" s="33"/>
      <c r="F3529" s="33">
        <v>0.2</v>
      </c>
    </row>
    <row r="3530" spans="1:6" x14ac:dyDescent="0.2">
      <c r="A3530" s="33">
        <v>14</v>
      </c>
      <c r="B3530" s="33" t="s">
        <v>31</v>
      </c>
      <c r="C3530" s="33">
        <v>224400</v>
      </c>
      <c r="D3530" s="33" t="s">
        <v>5287</v>
      </c>
      <c r="E3530" s="33"/>
      <c r="F3530" s="33">
        <v>0.2</v>
      </c>
    </row>
    <row r="3531" spans="1:6" x14ac:dyDescent="0.2">
      <c r="A3531" s="33">
        <v>14</v>
      </c>
      <c r="B3531" s="33" t="s">
        <v>31</v>
      </c>
      <c r="C3531" s="33">
        <v>224500</v>
      </c>
      <c r="D3531" s="33" t="s">
        <v>5288</v>
      </c>
      <c r="E3531" s="33">
        <v>3</v>
      </c>
      <c r="F3531" s="33">
        <v>0.2</v>
      </c>
    </row>
    <row r="3532" spans="1:6" x14ac:dyDescent="0.2">
      <c r="A3532" s="33">
        <v>14</v>
      </c>
      <c r="B3532" s="33" t="s">
        <v>31</v>
      </c>
      <c r="C3532" s="33">
        <v>230700</v>
      </c>
      <c r="D3532" s="33" t="s">
        <v>5289</v>
      </c>
      <c r="E3532" s="33">
        <v>4</v>
      </c>
      <c r="F3532" s="33">
        <v>0.2</v>
      </c>
    </row>
    <row r="3533" spans="1:6" x14ac:dyDescent="0.2">
      <c r="A3533" s="33">
        <v>14</v>
      </c>
      <c r="B3533" s="33" t="s">
        <v>31</v>
      </c>
      <c r="C3533" s="33">
        <v>232800</v>
      </c>
      <c r="D3533" s="33" t="s">
        <v>5290</v>
      </c>
      <c r="E3533" s="33">
        <v>3</v>
      </c>
      <c r="F3533" s="33">
        <v>0.2</v>
      </c>
    </row>
    <row r="3534" spans="1:6" x14ac:dyDescent="0.2">
      <c r="A3534" s="33">
        <v>14</v>
      </c>
      <c r="B3534" s="33" t="s">
        <v>31</v>
      </c>
      <c r="C3534" s="33">
        <v>237600</v>
      </c>
      <c r="D3534" s="33" t="s">
        <v>5291</v>
      </c>
      <c r="E3534" s="33">
        <v>2</v>
      </c>
      <c r="F3534" s="33">
        <v>0.2</v>
      </c>
    </row>
    <row r="3535" spans="1:6" x14ac:dyDescent="0.2">
      <c r="A3535" s="33">
        <v>14</v>
      </c>
      <c r="B3535" s="33" t="s">
        <v>31</v>
      </c>
      <c r="C3535" s="33">
        <v>239100</v>
      </c>
      <c r="D3535" s="33" t="s">
        <v>5292</v>
      </c>
      <c r="E3535" s="33"/>
      <c r="F3535" s="33">
        <v>0.2</v>
      </c>
    </row>
    <row r="3536" spans="1:6" x14ac:dyDescent="0.2">
      <c r="A3536" s="33">
        <v>14</v>
      </c>
      <c r="B3536" s="33" t="s">
        <v>31</v>
      </c>
      <c r="C3536" s="33">
        <v>240900</v>
      </c>
      <c r="D3536" s="33" t="s">
        <v>5293</v>
      </c>
      <c r="E3536" s="33">
        <v>4</v>
      </c>
      <c r="F3536" s="33">
        <v>0.2</v>
      </c>
    </row>
    <row r="3537" spans="1:6" x14ac:dyDescent="0.2">
      <c r="A3537" s="33">
        <v>14</v>
      </c>
      <c r="B3537" s="33" t="s">
        <v>31</v>
      </c>
      <c r="C3537" s="33">
        <v>241500</v>
      </c>
      <c r="D3537" s="33" t="s">
        <v>5294</v>
      </c>
      <c r="E3537" s="33"/>
      <c r="F3537" s="33">
        <v>0.2</v>
      </c>
    </row>
    <row r="3538" spans="1:6" x14ac:dyDescent="0.2">
      <c r="A3538" s="33">
        <v>14</v>
      </c>
      <c r="B3538" s="33" t="s">
        <v>31</v>
      </c>
      <c r="C3538" s="33">
        <v>243300</v>
      </c>
      <c r="D3538" s="33" t="s">
        <v>5295</v>
      </c>
      <c r="E3538" s="33">
        <v>4</v>
      </c>
      <c r="F3538" s="33">
        <v>0.2</v>
      </c>
    </row>
    <row r="3539" spans="1:6" x14ac:dyDescent="0.2">
      <c r="A3539" s="33">
        <v>14</v>
      </c>
      <c r="B3539" s="33" t="s">
        <v>31</v>
      </c>
      <c r="C3539" s="33">
        <v>255400</v>
      </c>
      <c r="D3539" s="33" t="s">
        <v>5296</v>
      </c>
      <c r="E3539" s="33"/>
      <c r="F3539" s="33">
        <v>0.2</v>
      </c>
    </row>
    <row r="3540" spans="1:6" x14ac:dyDescent="0.2">
      <c r="A3540" s="33">
        <v>14</v>
      </c>
      <c r="B3540" s="33" t="s">
        <v>31</v>
      </c>
      <c r="C3540" s="33">
        <v>257000</v>
      </c>
      <c r="D3540" s="33" t="s">
        <v>5297</v>
      </c>
      <c r="E3540" s="33">
        <v>4</v>
      </c>
      <c r="F3540" s="33">
        <v>0.2</v>
      </c>
    </row>
    <row r="3541" spans="1:6" x14ac:dyDescent="0.2">
      <c r="A3541" s="33">
        <v>14</v>
      </c>
      <c r="B3541" s="33" t="s">
        <v>31</v>
      </c>
      <c r="C3541" s="33">
        <v>259500</v>
      </c>
      <c r="D3541" s="33" t="s">
        <v>5298</v>
      </c>
      <c r="E3541" s="33">
        <v>2</v>
      </c>
      <c r="F3541" s="33">
        <v>0.2</v>
      </c>
    </row>
    <row r="3542" spans="1:6" x14ac:dyDescent="0.2">
      <c r="A3542" s="33">
        <v>14</v>
      </c>
      <c r="B3542" s="33" t="s">
        <v>31</v>
      </c>
      <c r="C3542" s="33">
        <v>259600</v>
      </c>
      <c r="D3542" s="33" t="s">
        <v>5299</v>
      </c>
      <c r="E3542" s="33">
        <v>2</v>
      </c>
      <c r="F3542" s="33">
        <v>0.2</v>
      </c>
    </row>
    <row r="3543" spans="1:6" x14ac:dyDescent="0.2">
      <c r="A3543" s="33">
        <v>14</v>
      </c>
      <c r="B3543" s="33" t="s">
        <v>31</v>
      </c>
      <c r="C3543" s="33">
        <v>261100</v>
      </c>
      <c r="D3543" s="33" t="s">
        <v>3229</v>
      </c>
      <c r="E3543" s="33"/>
      <c r="F3543" s="33">
        <v>0.2</v>
      </c>
    </row>
    <row r="3544" spans="1:6" x14ac:dyDescent="0.2">
      <c r="A3544" s="33">
        <v>14</v>
      </c>
      <c r="B3544" s="33" t="s">
        <v>31</v>
      </c>
      <c r="C3544" s="33">
        <v>261500</v>
      </c>
      <c r="D3544" s="33" t="s">
        <v>5300</v>
      </c>
      <c r="E3544" s="33"/>
      <c r="F3544" s="33">
        <v>0.2</v>
      </c>
    </row>
    <row r="3545" spans="1:6" x14ac:dyDescent="0.2">
      <c r="A3545" s="33">
        <v>14</v>
      </c>
      <c r="B3545" s="33" t="s">
        <v>31</v>
      </c>
      <c r="C3545" s="33">
        <v>262200</v>
      </c>
      <c r="D3545" s="33" t="s">
        <v>5301</v>
      </c>
      <c r="E3545" s="33">
        <v>1</v>
      </c>
      <c r="F3545" s="33">
        <v>0.2</v>
      </c>
    </row>
    <row r="3546" spans="1:6" x14ac:dyDescent="0.2">
      <c r="A3546" s="33">
        <v>14</v>
      </c>
      <c r="B3546" s="33" t="s">
        <v>31</v>
      </c>
      <c r="C3546" s="33">
        <v>263100</v>
      </c>
      <c r="D3546" s="33" t="s">
        <v>5302</v>
      </c>
      <c r="E3546" s="33">
        <v>2</v>
      </c>
      <c r="F3546" s="33">
        <v>0.2</v>
      </c>
    </row>
    <row r="3547" spans="1:6" x14ac:dyDescent="0.2">
      <c r="A3547" s="33">
        <v>14</v>
      </c>
      <c r="B3547" s="33" t="s">
        <v>31</v>
      </c>
      <c r="C3547" s="33">
        <v>263200</v>
      </c>
      <c r="D3547" s="33" t="s">
        <v>5303</v>
      </c>
      <c r="E3547" s="33">
        <v>3</v>
      </c>
      <c r="F3547" s="33">
        <v>0.2</v>
      </c>
    </row>
    <row r="3548" spans="1:6" x14ac:dyDescent="0.2">
      <c r="A3548" s="33">
        <v>14</v>
      </c>
      <c r="B3548" s="33" t="s">
        <v>31</v>
      </c>
      <c r="C3548" s="33">
        <v>265200</v>
      </c>
      <c r="D3548" s="33" t="s">
        <v>5304</v>
      </c>
      <c r="E3548" s="33">
        <v>4</v>
      </c>
      <c r="F3548" s="33">
        <v>0.2</v>
      </c>
    </row>
    <row r="3549" spans="1:6" x14ac:dyDescent="0.2">
      <c r="A3549" s="33">
        <v>14</v>
      </c>
      <c r="B3549" s="33" t="s">
        <v>31</v>
      </c>
      <c r="C3549" s="33">
        <v>266200</v>
      </c>
      <c r="D3549" s="33" t="s">
        <v>5305</v>
      </c>
      <c r="E3549" s="33">
        <v>3</v>
      </c>
      <c r="F3549" s="33">
        <v>0.2</v>
      </c>
    </row>
    <row r="3550" spans="1:6" x14ac:dyDescent="0.2">
      <c r="A3550" s="33">
        <v>14</v>
      </c>
      <c r="B3550" s="33" t="s">
        <v>31</v>
      </c>
      <c r="C3550" s="33">
        <v>266600</v>
      </c>
      <c r="D3550" s="33" t="s">
        <v>5306</v>
      </c>
      <c r="E3550" s="33"/>
      <c r="F3550" s="33">
        <v>0.2</v>
      </c>
    </row>
    <row r="3551" spans="1:6" x14ac:dyDescent="0.2">
      <c r="A3551" s="33">
        <v>14</v>
      </c>
      <c r="B3551" s="33" t="s">
        <v>31</v>
      </c>
      <c r="C3551" s="33">
        <v>266900</v>
      </c>
      <c r="D3551" s="33" t="s">
        <v>5307</v>
      </c>
      <c r="E3551" s="33"/>
      <c r="F3551" s="33">
        <v>0.2</v>
      </c>
    </row>
    <row r="3552" spans="1:6" x14ac:dyDescent="0.2">
      <c r="A3552" s="33">
        <v>14</v>
      </c>
      <c r="B3552" s="33" t="s">
        <v>31</v>
      </c>
      <c r="C3552" s="33">
        <v>269400</v>
      </c>
      <c r="D3552" s="33" t="s">
        <v>5308</v>
      </c>
      <c r="E3552" s="33">
        <v>2</v>
      </c>
      <c r="F3552" s="33">
        <v>0.2</v>
      </c>
    </row>
    <row r="3553" spans="1:6" x14ac:dyDescent="0.2">
      <c r="A3553" s="33">
        <v>14</v>
      </c>
      <c r="B3553" s="33" t="s">
        <v>31</v>
      </c>
      <c r="C3553" s="33">
        <v>273000</v>
      </c>
      <c r="D3553" s="33" t="s">
        <v>5309</v>
      </c>
      <c r="E3553" s="33"/>
      <c r="F3553" s="33">
        <v>0.2</v>
      </c>
    </row>
    <row r="3554" spans="1:6" x14ac:dyDescent="0.2">
      <c r="A3554" s="33">
        <v>14</v>
      </c>
      <c r="B3554" s="33" t="s">
        <v>31</v>
      </c>
      <c r="C3554" s="33">
        <v>275300</v>
      </c>
      <c r="D3554" s="33" t="s">
        <v>5310</v>
      </c>
      <c r="E3554" s="33"/>
      <c r="F3554" s="33">
        <v>0.2</v>
      </c>
    </row>
    <row r="3555" spans="1:6" x14ac:dyDescent="0.2">
      <c r="A3555" s="33">
        <v>14</v>
      </c>
      <c r="B3555" s="33" t="s">
        <v>31</v>
      </c>
      <c r="C3555" s="33">
        <v>276100</v>
      </c>
      <c r="D3555" s="33" t="s">
        <v>5311</v>
      </c>
      <c r="E3555" s="33"/>
      <c r="F3555" s="33">
        <v>0.2</v>
      </c>
    </row>
    <row r="3556" spans="1:6" x14ac:dyDescent="0.2">
      <c r="A3556" s="33">
        <v>14</v>
      </c>
      <c r="B3556" s="33" t="s">
        <v>31</v>
      </c>
      <c r="C3556" s="33">
        <v>276200</v>
      </c>
      <c r="D3556" s="33" t="s">
        <v>5312</v>
      </c>
      <c r="E3556" s="33"/>
      <c r="F3556" s="33">
        <v>0.2</v>
      </c>
    </row>
    <row r="3557" spans="1:6" x14ac:dyDescent="0.2">
      <c r="A3557" s="33">
        <v>14</v>
      </c>
      <c r="B3557" s="33" t="s">
        <v>31</v>
      </c>
      <c r="C3557" s="33">
        <v>276300</v>
      </c>
      <c r="D3557" s="33" t="s">
        <v>5313</v>
      </c>
      <c r="E3557" s="33"/>
      <c r="F3557" s="33">
        <v>0.2</v>
      </c>
    </row>
    <row r="3558" spans="1:6" x14ac:dyDescent="0.2">
      <c r="A3558" s="33">
        <v>14</v>
      </c>
      <c r="B3558" s="33" t="s">
        <v>31</v>
      </c>
      <c r="C3558" s="33">
        <v>276700</v>
      </c>
      <c r="D3558" s="33" t="s">
        <v>3232</v>
      </c>
      <c r="E3558" s="33"/>
      <c r="F3558" s="33">
        <v>0.2</v>
      </c>
    </row>
    <row r="3559" spans="1:6" x14ac:dyDescent="0.2">
      <c r="A3559" s="33">
        <v>14</v>
      </c>
      <c r="B3559" s="33" t="s">
        <v>31</v>
      </c>
      <c r="C3559" s="33">
        <v>277200</v>
      </c>
      <c r="D3559" s="33" t="s">
        <v>5314</v>
      </c>
      <c r="E3559" s="33">
        <v>1</v>
      </c>
      <c r="F3559" s="33">
        <v>0.2</v>
      </c>
    </row>
    <row r="3560" spans="1:6" x14ac:dyDescent="0.2">
      <c r="A3560" s="33">
        <v>14</v>
      </c>
      <c r="B3560" s="33" t="s">
        <v>31</v>
      </c>
      <c r="C3560" s="33">
        <v>277400</v>
      </c>
      <c r="D3560" s="33" t="s">
        <v>5315</v>
      </c>
      <c r="E3560" s="33">
        <v>3</v>
      </c>
      <c r="F3560" s="33">
        <v>0.2</v>
      </c>
    </row>
    <row r="3561" spans="1:6" x14ac:dyDescent="0.2">
      <c r="A3561" s="33">
        <v>14</v>
      </c>
      <c r="B3561" s="33" t="s">
        <v>31</v>
      </c>
      <c r="C3561" s="33">
        <v>277950</v>
      </c>
      <c r="D3561" s="33" t="s">
        <v>5316</v>
      </c>
      <c r="E3561" s="33">
        <v>4</v>
      </c>
      <c r="F3561" s="33">
        <v>0.2</v>
      </c>
    </row>
    <row r="3562" spans="1:6" x14ac:dyDescent="0.2">
      <c r="A3562" s="33">
        <v>14</v>
      </c>
      <c r="B3562" s="33" t="s">
        <v>31</v>
      </c>
      <c r="C3562" s="33">
        <v>278300</v>
      </c>
      <c r="D3562" s="33" t="s">
        <v>5317</v>
      </c>
      <c r="E3562" s="33">
        <v>4</v>
      </c>
      <c r="F3562" s="33">
        <v>0.2</v>
      </c>
    </row>
    <row r="3563" spans="1:6" x14ac:dyDescent="0.2">
      <c r="A3563" s="33">
        <v>14</v>
      </c>
      <c r="B3563" s="33" t="s">
        <v>31</v>
      </c>
      <c r="C3563" s="33">
        <v>278900</v>
      </c>
      <c r="D3563" s="33" t="s">
        <v>5318</v>
      </c>
      <c r="E3563" s="33">
        <v>4</v>
      </c>
      <c r="F3563" s="33">
        <v>0.2</v>
      </c>
    </row>
    <row r="3564" spans="1:6" x14ac:dyDescent="0.2">
      <c r="A3564" s="33">
        <v>14</v>
      </c>
      <c r="B3564" s="33" t="s">
        <v>31</v>
      </c>
      <c r="C3564" s="33">
        <v>279000</v>
      </c>
      <c r="D3564" s="33" t="s">
        <v>5319</v>
      </c>
      <c r="E3564" s="33">
        <v>3</v>
      </c>
      <c r="F3564" s="33">
        <v>0.2</v>
      </c>
    </row>
    <row r="3565" spans="1:6" x14ac:dyDescent="0.2">
      <c r="A3565" s="33">
        <v>14</v>
      </c>
      <c r="B3565" s="33" t="s">
        <v>31</v>
      </c>
      <c r="C3565" s="33">
        <v>279100</v>
      </c>
      <c r="D3565" s="33" t="s">
        <v>5320</v>
      </c>
      <c r="E3565" s="33">
        <v>4</v>
      </c>
      <c r="F3565" s="33">
        <v>0.2</v>
      </c>
    </row>
    <row r="3566" spans="1:6" x14ac:dyDescent="0.2">
      <c r="A3566" s="33">
        <v>14</v>
      </c>
      <c r="B3566" s="33" t="s">
        <v>31</v>
      </c>
      <c r="C3566" s="33">
        <v>279200</v>
      </c>
      <c r="D3566" s="33" t="s">
        <v>5321</v>
      </c>
      <c r="E3566" s="33">
        <v>3</v>
      </c>
      <c r="F3566" s="33">
        <v>0.2</v>
      </c>
    </row>
    <row r="3567" spans="1:6" x14ac:dyDescent="0.2">
      <c r="A3567" s="33">
        <v>14</v>
      </c>
      <c r="B3567" s="33" t="s">
        <v>31</v>
      </c>
      <c r="C3567" s="33">
        <v>280000</v>
      </c>
      <c r="D3567" s="33" t="s">
        <v>5322</v>
      </c>
      <c r="E3567" s="33">
        <v>3</v>
      </c>
      <c r="F3567" s="33">
        <v>0.2</v>
      </c>
    </row>
    <row r="3568" spans="1:6" x14ac:dyDescent="0.2">
      <c r="A3568" s="33">
        <v>14</v>
      </c>
      <c r="B3568" s="33" t="s">
        <v>31</v>
      </c>
      <c r="C3568" s="33">
        <v>281000</v>
      </c>
      <c r="D3568" s="33" t="s">
        <v>5323</v>
      </c>
      <c r="E3568" s="33"/>
      <c r="F3568" s="33">
        <v>0.2</v>
      </c>
    </row>
    <row r="3569" spans="1:6" x14ac:dyDescent="0.2">
      <c r="A3569" s="33">
        <v>14</v>
      </c>
      <c r="B3569" s="33" t="s">
        <v>31</v>
      </c>
      <c r="C3569" s="33">
        <v>281100</v>
      </c>
      <c r="D3569" s="33" t="s">
        <v>5324</v>
      </c>
      <c r="E3569" s="33">
        <v>4</v>
      </c>
      <c r="F3569" s="33">
        <v>0.2</v>
      </c>
    </row>
    <row r="3570" spans="1:6" x14ac:dyDescent="0.2">
      <c r="A3570" s="33">
        <v>14</v>
      </c>
      <c r="B3570" s="33" t="s">
        <v>31</v>
      </c>
      <c r="C3570" s="33">
        <v>281500</v>
      </c>
      <c r="D3570" s="33" t="s">
        <v>5325</v>
      </c>
      <c r="E3570" s="33">
        <v>2</v>
      </c>
      <c r="F3570" s="33">
        <v>0.2</v>
      </c>
    </row>
    <row r="3571" spans="1:6" x14ac:dyDescent="0.2">
      <c r="A3571" s="33">
        <v>14</v>
      </c>
      <c r="B3571" s="33" t="s">
        <v>31</v>
      </c>
      <c r="C3571" s="33">
        <v>281800</v>
      </c>
      <c r="D3571" s="33" t="s">
        <v>5326</v>
      </c>
      <c r="E3571" s="33">
        <v>4</v>
      </c>
      <c r="F3571" s="33">
        <v>0.2</v>
      </c>
    </row>
    <row r="3572" spans="1:6" x14ac:dyDescent="0.2">
      <c r="A3572" s="33">
        <v>14</v>
      </c>
      <c r="B3572" s="33" t="s">
        <v>31</v>
      </c>
      <c r="C3572" s="33">
        <v>282100</v>
      </c>
      <c r="D3572" s="33" t="s">
        <v>5327</v>
      </c>
      <c r="E3572" s="33">
        <v>4</v>
      </c>
      <c r="F3572" s="33">
        <v>0.2</v>
      </c>
    </row>
    <row r="3573" spans="1:6" x14ac:dyDescent="0.2">
      <c r="A3573" s="33">
        <v>14</v>
      </c>
      <c r="B3573" s="33" t="s">
        <v>31</v>
      </c>
      <c r="C3573" s="33">
        <v>282200</v>
      </c>
      <c r="D3573" s="33" t="s">
        <v>5328</v>
      </c>
      <c r="E3573" s="33"/>
      <c r="F3573" s="33">
        <v>0.2</v>
      </c>
    </row>
    <row r="3574" spans="1:6" x14ac:dyDescent="0.2">
      <c r="A3574" s="33">
        <v>14</v>
      </c>
      <c r="B3574" s="33" t="s">
        <v>31</v>
      </c>
      <c r="C3574" s="33">
        <v>284000</v>
      </c>
      <c r="D3574" s="33" t="s">
        <v>5329</v>
      </c>
      <c r="E3574" s="33"/>
      <c r="F3574" s="33">
        <v>0.2</v>
      </c>
    </row>
    <row r="3575" spans="1:6" x14ac:dyDescent="0.2">
      <c r="A3575" s="33">
        <v>14</v>
      </c>
      <c r="B3575" s="33" t="s">
        <v>31</v>
      </c>
      <c r="C3575" s="33">
        <v>284400</v>
      </c>
      <c r="D3575" s="33" t="s">
        <v>5330</v>
      </c>
      <c r="E3575" s="33">
        <v>4</v>
      </c>
      <c r="F3575" s="33">
        <v>0.2</v>
      </c>
    </row>
    <row r="3576" spans="1:6" x14ac:dyDescent="0.2">
      <c r="A3576" s="33">
        <v>14</v>
      </c>
      <c r="B3576" s="33" t="s">
        <v>31</v>
      </c>
      <c r="C3576" s="33">
        <v>284500</v>
      </c>
      <c r="D3576" s="33" t="s">
        <v>5331</v>
      </c>
      <c r="E3576" s="33"/>
      <c r="F3576" s="33">
        <v>0.2</v>
      </c>
    </row>
    <row r="3577" spans="1:6" x14ac:dyDescent="0.2">
      <c r="A3577" s="33">
        <v>14</v>
      </c>
      <c r="B3577" s="33" t="s">
        <v>31</v>
      </c>
      <c r="C3577" s="33">
        <v>284650</v>
      </c>
      <c r="D3577" s="33" t="s">
        <v>5332</v>
      </c>
      <c r="E3577" s="33">
        <v>4</v>
      </c>
      <c r="F3577" s="33">
        <v>0.2</v>
      </c>
    </row>
    <row r="3578" spans="1:6" x14ac:dyDescent="0.2">
      <c r="A3578" s="33">
        <v>14</v>
      </c>
      <c r="B3578" s="33" t="s">
        <v>31</v>
      </c>
      <c r="C3578" s="33">
        <v>284700</v>
      </c>
      <c r="D3578" s="33" t="s">
        <v>5333</v>
      </c>
      <c r="E3578" s="33"/>
      <c r="F3578" s="33">
        <v>0.2</v>
      </c>
    </row>
    <row r="3579" spans="1:6" x14ac:dyDescent="0.2">
      <c r="A3579" s="33">
        <v>14</v>
      </c>
      <c r="B3579" s="33" t="s">
        <v>31</v>
      </c>
      <c r="C3579" s="33">
        <v>284900</v>
      </c>
      <c r="D3579" s="33" t="s">
        <v>5334</v>
      </c>
      <c r="E3579" s="33">
        <v>3</v>
      </c>
      <c r="F3579" s="33">
        <v>0.2</v>
      </c>
    </row>
    <row r="3580" spans="1:6" x14ac:dyDescent="0.2">
      <c r="A3580" s="33">
        <v>14</v>
      </c>
      <c r="B3580" s="33" t="s">
        <v>31</v>
      </c>
      <c r="C3580" s="33">
        <v>285100</v>
      </c>
      <c r="D3580" s="33" t="s">
        <v>5335</v>
      </c>
      <c r="E3580" s="33">
        <v>4</v>
      </c>
      <c r="F3580" s="33">
        <v>0.2</v>
      </c>
    </row>
    <row r="3581" spans="1:6" x14ac:dyDescent="0.2">
      <c r="A3581" s="33">
        <v>14</v>
      </c>
      <c r="B3581" s="33" t="s">
        <v>31</v>
      </c>
      <c r="C3581" s="33">
        <v>285900</v>
      </c>
      <c r="D3581" s="33" t="s">
        <v>5336</v>
      </c>
      <c r="E3581" s="33"/>
      <c r="F3581" s="33">
        <v>0.2</v>
      </c>
    </row>
    <row r="3582" spans="1:6" x14ac:dyDescent="0.2">
      <c r="A3582" s="33">
        <v>14</v>
      </c>
      <c r="B3582" s="33" t="s">
        <v>31</v>
      </c>
      <c r="C3582" s="33">
        <v>286150</v>
      </c>
      <c r="D3582" s="33" t="s">
        <v>5337</v>
      </c>
      <c r="E3582" s="33"/>
      <c r="F3582" s="33">
        <v>0.2</v>
      </c>
    </row>
    <row r="3583" spans="1:6" x14ac:dyDescent="0.2">
      <c r="A3583" s="33">
        <v>14</v>
      </c>
      <c r="B3583" s="33" t="s">
        <v>31</v>
      </c>
      <c r="C3583" s="33">
        <v>286090</v>
      </c>
      <c r="D3583" s="33" t="s">
        <v>5338</v>
      </c>
      <c r="E3583" s="33">
        <v>4</v>
      </c>
      <c r="F3583" s="33">
        <v>0.2</v>
      </c>
    </row>
    <row r="3584" spans="1:6" x14ac:dyDescent="0.2">
      <c r="A3584" s="33">
        <v>14</v>
      </c>
      <c r="B3584" s="33" t="s">
        <v>31</v>
      </c>
      <c r="C3584" s="33">
        <v>286600</v>
      </c>
      <c r="D3584" s="33" t="s">
        <v>5339</v>
      </c>
      <c r="E3584" s="33"/>
      <c r="F3584" s="33">
        <v>0.2</v>
      </c>
    </row>
    <row r="3585" spans="1:6" x14ac:dyDescent="0.2">
      <c r="A3585" s="33">
        <v>14</v>
      </c>
      <c r="B3585" s="33" t="s">
        <v>31</v>
      </c>
      <c r="C3585" s="33">
        <v>289000</v>
      </c>
      <c r="D3585" s="33" t="s">
        <v>5340</v>
      </c>
      <c r="E3585" s="33"/>
      <c r="F3585" s="33">
        <v>0.2</v>
      </c>
    </row>
    <row r="3586" spans="1:6" x14ac:dyDescent="0.2">
      <c r="A3586" s="33">
        <v>14</v>
      </c>
      <c r="B3586" s="33" t="s">
        <v>31</v>
      </c>
      <c r="C3586" s="33">
        <v>289600</v>
      </c>
      <c r="D3586" s="33" t="s">
        <v>5341</v>
      </c>
      <c r="E3586" s="33"/>
      <c r="F3586" s="33">
        <v>0.2</v>
      </c>
    </row>
    <row r="3587" spans="1:6" x14ac:dyDescent="0.2">
      <c r="A3587" s="33">
        <v>14</v>
      </c>
      <c r="B3587" s="33" t="s">
        <v>31</v>
      </c>
      <c r="C3587" s="33">
        <v>297100</v>
      </c>
      <c r="D3587" s="33" t="s">
        <v>5342</v>
      </c>
      <c r="E3587" s="33"/>
      <c r="F3587" s="33">
        <v>0.2</v>
      </c>
    </row>
    <row r="3588" spans="1:6" x14ac:dyDescent="0.2">
      <c r="A3588" s="33">
        <v>14</v>
      </c>
      <c r="B3588" s="33" t="s">
        <v>31</v>
      </c>
      <c r="C3588" s="33">
        <v>299900</v>
      </c>
      <c r="D3588" s="33" t="s">
        <v>5343</v>
      </c>
      <c r="E3588" s="33"/>
      <c r="F3588" s="33">
        <v>0.2</v>
      </c>
    </row>
    <row r="3589" spans="1:6" x14ac:dyDescent="0.2">
      <c r="A3589" s="33">
        <v>14</v>
      </c>
      <c r="B3589" s="33" t="s">
        <v>31</v>
      </c>
      <c r="C3589" s="33">
        <v>303900</v>
      </c>
      <c r="D3589" s="33" t="s">
        <v>5344</v>
      </c>
      <c r="E3589" s="33"/>
      <c r="F3589" s="33">
        <v>0.2</v>
      </c>
    </row>
    <row r="3590" spans="1:6" x14ac:dyDescent="0.2">
      <c r="A3590" s="33">
        <v>14</v>
      </c>
      <c r="B3590" s="33" t="s">
        <v>31</v>
      </c>
      <c r="C3590" s="33">
        <v>304000</v>
      </c>
      <c r="D3590" s="33" t="s">
        <v>5345</v>
      </c>
      <c r="E3590" s="33"/>
      <c r="F3590" s="33">
        <v>0.2</v>
      </c>
    </row>
    <row r="3591" spans="1:6" x14ac:dyDescent="0.2">
      <c r="A3591" s="33">
        <v>14</v>
      </c>
      <c r="B3591" s="33" t="s">
        <v>31</v>
      </c>
      <c r="C3591" s="33">
        <v>308200</v>
      </c>
      <c r="D3591" s="33" t="s">
        <v>5346</v>
      </c>
      <c r="E3591" s="33">
        <v>2</v>
      </c>
      <c r="F3591" s="33">
        <v>0.2</v>
      </c>
    </row>
    <row r="3592" spans="1:6" x14ac:dyDescent="0.2">
      <c r="A3592" s="33">
        <v>14</v>
      </c>
      <c r="B3592" s="33" t="s">
        <v>31</v>
      </c>
      <c r="C3592" s="33">
        <v>309300</v>
      </c>
      <c r="D3592" s="33" t="s">
        <v>5347</v>
      </c>
      <c r="E3592" s="33">
        <v>4</v>
      </c>
      <c r="F3592" s="33">
        <v>0.2</v>
      </c>
    </row>
    <row r="3593" spans="1:6" x14ac:dyDescent="0.2">
      <c r="A3593" s="33">
        <v>14</v>
      </c>
      <c r="B3593" s="33" t="s">
        <v>31</v>
      </c>
      <c r="C3593" s="33">
        <v>310400</v>
      </c>
      <c r="D3593" s="33" t="s">
        <v>5348</v>
      </c>
      <c r="E3593" s="33"/>
      <c r="F3593" s="33">
        <v>0.2</v>
      </c>
    </row>
    <row r="3594" spans="1:6" x14ac:dyDescent="0.2">
      <c r="A3594" s="33">
        <v>14</v>
      </c>
      <c r="B3594" s="33" t="s">
        <v>31</v>
      </c>
      <c r="C3594" s="33">
        <v>310700</v>
      </c>
      <c r="D3594" s="33" t="s">
        <v>5349</v>
      </c>
      <c r="E3594" s="33"/>
      <c r="F3594" s="33">
        <v>0.2</v>
      </c>
    </row>
    <row r="3595" spans="1:6" x14ac:dyDescent="0.2">
      <c r="A3595" s="33">
        <v>14</v>
      </c>
      <c r="B3595" s="33" t="s">
        <v>31</v>
      </c>
      <c r="C3595" s="33">
        <v>312600</v>
      </c>
      <c r="D3595" s="33" t="s">
        <v>5350</v>
      </c>
      <c r="E3595" s="33">
        <v>3</v>
      </c>
      <c r="F3595" s="33">
        <v>0.2</v>
      </c>
    </row>
    <row r="3596" spans="1:6" x14ac:dyDescent="0.2">
      <c r="A3596" s="33">
        <v>14</v>
      </c>
      <c r="B3596" s="33" t="s">
        <v>31</v>
      </c>
      <c r="C3596" s="33">
        <v>312800</v>
      </c>
      <c r="D3596" s="33" t="s">
        <v>5351</v>
      </c>
      <c r="E3596" s="33"/>
      <c r="F3596" s="33">
        <v>0.2</v>
      </c>
    </row>
    <row r="3597" spans="1:6" x14ac:dyDescent="0.2">
      <c r="A3597" s="33">
        <v>14</v>
      </c>
      <c r="B3597" s="33" t="s">
        <v>31</v>
      </c>
      <c r="C3597" s="33">
        <v>313000</v>
      </c>
      <c r="D3597" s="33" t="s">
        <v>5352</v>
      </c>
      <c r="E3597" s="33">
        <v>4</v>
      </c>
      <c r="F3597" s="33">
        <v>0.2</v>
      </c>
    </row>
    <row r="3598" spans="1:6" x14ac:dyDescent="0.2">
      <c r="A3598" s="33">
        <v>14</v>
      </c>
      <c r="B3598" s="33" t="s">
        <v>31</v>
      </c>
      <c r="C3598" s="33">
        <v>313100</v>
      </c>
      <c r="D3598" s="33" t="s">
        <v>5353</v>
      </c>
      <c r="E3598" s="33"/>
      <c r="F3598" s="33">
        <v>0.2</v>
      </c>
    </row>
    <row r="3599" spans="1:6" x14ac:dyDescent="0.2">
      <c r="A3599" s="33">
        <v>14</v>
      </c>
      <c r="B3599" s="33" t="s">
        <v>31</v>
      </c>
      <c r="C3599" s="33">
        <v>313200</v>
      </c>
      <c r="D3599" s="33" t="s">
        <v>5354</v>
      </c>
      <c r="E3599" s="33"/>
      <c r="F3599" s="33">
        <v>0.2</v>
      </c>
    </row>
    <row r="3600" spans="1:6" x14ac:dyDescent="0.2">
      <c r="A3600" s="33">
        <v>14</v>
      </c>
      <c r="B3600" s="33" t="s">
        <v>31</v>
      </c>
      <c r="C3600" s="33">
        <v>320700</v>
      </c>
      <c r="D3600" s="33" t="s">
        <v>5355</v>
      </c>
      <c r="E3600" s="33">
        <v>4</v>
      </c>
      <c r="F3600" s="33">
        <v>0.2</v>
      </c>
    </row>
    <row r="3601" spans="1:6" x14ac:dyDescent="0.2">
      <c r="A3601" s="33">
        <v>14</v>
      </c>
      <c r="B3601" s="33" t="s">
        <v>31</v>
      </c>
      <c r="C3601" s="33">
        <v>320800</v>
      </c>
      <c r="D3601" s="33" t="s">
        <v>5356</v>
      </c>
      <c r="E3601" s="33">
        <v>1</v>
      </c>
      <c r="F3601" s="33">
        <v>0.2</v>
      </c>
    </row>
    <row r="3602" spans="1:6" x14ac:dyDescent="0.2">
      <c r="A3602" s="33">
        <v>14</v>
      </c>
      <c r="B3602" s="33" t="s">
        <v>31</v>
      </c>
      <c r="C3602" s="33">
        <v>321700</v>
      </c>
      <c r="D3602" s="33" t="s">
        <v>5357</v>
      </c>
      <c r="E3602" s="33">
        <v>3</v>
      </c>
      <c r="F3602" s="33">
        <v>0.2</v>
      </c>
    </row>
    <row r="3603" spans="1:6" x14ac:dyDescent="0.2">
      <c r="A3603" s="33">
        <v>14</v>
      </c>
      <c r="B3603" s="33" t="s">
        <v>31</v>
      </c>
      <c r="C3603" s="33">
        <v>322800</v>
      </c>
      <c r="D3603" s="33" t="s">
        <v>5358</v>
      </c>
      <c r="E3603" s="33">
        <v>4</v>
      </c>
      <c r="F3603" s="33">
        <v>0.2</v>
      </c>
    </row>
    <row r="3604" spans="1:6" x14ac:dyDescent="0.2">
      <c r="A3604" s="33">
        <v>14</v>
      </c>
      <c r="B3604" s="33" t="s">
        <v>31</v>
      </c>
      <c r="C3604" s="33">
        <v>322850</v>
      </c>
      <c r="D3604" s="33" t="s">
        <v>5359</v>
      </c>
      <c r="E3604" s="33">
        <v>2</v>
      </c>
      <c r="F3604" s="33">
        <v>0.2</v>
      </c>
    </row>
    <row r="3605" spans="1:6" x14ac:dyDescent="0.2">
      <c r="A3605" s="33">
        <v>14</v>
      </c>
      <c r="B3605" s="33" t="s">
        <v>31</v>
      </c>
      <c r="C3605" s="33">
        <v>322900</v>
      </c>
      <c r="D3605" s="33" t="s">
        <v>5360</v>
      </c>
      <c r="E3605" s="33">
        <v>3</v>
      </c>
      <c r="F3605" s="33">
        <v>0.2</v>
      </c>
    </row>
    <row r="3606" spans="1:6" x14ac:dyDescent="0.2">
      <c r="A3606" s="33">
        <v>14</v>
      </c>
      <c r="B3606" s="33" t="s">
        <v>31</v>
      </c>
      <c r="C3606" s="33">
        <v>323100</v>
      </c>
      <c r="D3606" s="33" t="s">
        <v>5361</v>
      </c>
      <c r="E3606" s="33">
        <v>2</v>
      </c>
      <c r="F3606" s="33">
        <v>0.2</v>
      </c>
    </row>
    <row r="3607" spans="1:6" x14ac:dyDescent="0.2">
      <c r="A3607" s="33">
        <v>14</v>
      </c>
      <c r="B3607" s="33" t="s">
        <v>31</v>
      </c>
      <c r="C3607" s="33">
        <v>324100</v>
      </c>
      <c r="D3607" s="33" t="s">
        <v>5362</v>
      </c>
      <c r="E3607" s="33">
        <v>1</v>
      </c>
      <c r="F3607" s="33">
        <v>0.2</v>
      </c>
    </row>
    <row r="3608" spans="1:6" x14ac:dyDescent="0.2">
      <c r="A3608" s="33">
        <v>14</v>
      </c>
      <c r="B3608" s="33" t="s">
        <v>31</v>
      </c>
      <c r="C3608" s="33">
        <v>324300</v>
      </c>
      <c r="D3608" s="33" t="s">
        <v>5363</v>
      </c>
      <c r="E3608" s="33"/>
      <c r="F3608" s="33">
        <v>0.2</v>
      </c>
    </row>
    <row r="3609" spans="1:6" x14ac:dyDescent="0.2">
      <c r="A3609" s="33">
        <v>14</v>
      </c>
      <c r="B3609" s="33" t="s">
        <v>31</v>
      </c>
      <c r="C3609" s="33">
        <v>325100</v>
      </c>
      <c r="D3609" s="33" t="s">
        <v>2430</v>
      </c>
      <c r="E3609" s="33"/>
      <c r="F3609" s="33">
        <v>0.2</v>
      </c>
    </row>
    <row r="3610" spans="1:6" x14ac:dyDescent="0.2">
      <c r="A3610" s="33">
        <v>14</v>
      </c>
      <c r="B3610" s="33" t="s">
        <v>31</v>
      </c>
      <c r="C3610" s="33">
        <v>327200</v>
      </c>
      <c r="D3610" s="33" t="s">
        <v>761</v>
      </c>
      <c r="E3610" s="33"/>
      <c r="F3610" s="33">
        <v>0.2</v>
      </c>
    </row>
    <row r="3611" spans="1:6" x14ac:dyDescent="0.2">
      <c r="A3611" s="33">
        <v>14</v>
      </c>
      <c r="B3611" s="33" t="s">
        <v>31</v>
      </c>
      <c r="C3611" s="33">
        <v>327900</v>
      </c>
      <c r="D3611" s="33" t="s">
        <v>5364</v>
      </c>
      <c r="E3611" s="33"/>
      <c r="F3611" s="33">
        <v>0.2</v>
      </c>
    </row>
    <row r="3612" spans="1:6" x14ac:dyDescent="0.2">
      <c r="A3612" s="33">
        <v>14</v>
      </c>
      <c r="B3612" s="33" t="s">
        <v>31</v>
      </c>
      <c r="C3612" s="33">
        <v>328000</v>
      </c>
      <c r="D3612" s="33" t="s">
        <v>5365</v>
      </c>
      <c r="E3612" s="33">
        <v>4</v>
      </c>
      <c r="F3612" s="33">
        <v>0.2</v>
      </c>
    </row>
    <row r="3613" spans="1:6" x14ac:dyDescent="0.2">
      <c r="A3613" s="33">
        <v>14</v>
      </c>
      <c r="B3613" s="33" t="s">
        <v>31</v>
      </c>
      <c r="C3613" s="33">
        <v>330360</v>
      </c>
      <c r="D3613" s="33" t="s">
        <v>5366</v>
      </c>
      <c r="E3613" s="33"/>
      <c r="F3613" s="33">
        <v>0.2</v>
      </c>
    </row>
    <row r="3614" spans="1:6" x14ac:dyDescent="0.2">
      <c r="A3614" s="33">
        <v>14</v>
      </c>
      <c r="B3614" s="33" t="s">
        <v>31</v>
      </c>
      <c r="C3614" s="33">
        <v>333700</v>
      </c>
      <c r="D3614" s="33" t="s">
        <v>5367</v>
      </c>
      <c r="E3614" s="33">
        <v>2</v>
      </c>
      <c r="F3614" s="33">
        <v>0.2</v>
      </c>
    </row>
    <row r="3615" spans="1:6" x14ac:dyDescent="0.2">
      <c r="A3615" s="33">
        <v>14</v>
      </c>
      <c r="B3615" s="33" t="s">
        <v>31</v>
      </c>
      <c r="C3615" s="33">
        <v>333800</v>
      </c>
      <c r="D3615" s="33" t="s">
        <v>5368</v>
      </c>
      <c r="E3615" s="33"/>
      <c r="F3615" s="33">
        <v>0.2</v>
      </c>
    </row>
    <row r="3616" spans="1:6" x14ac:dyDescent="0.2">
      <c r="A3616" s="33">
        <v>14</v>
      </c>
      <c r="B3616" s="33" t="s">
        <v>31</v>
      </c>
      <c r="C3616" s="33">
        <v>334200</v>
      </c>
      <c r="D3616" s="33" t="s">
        <v>5369</v>
      </c>
      <c r="E3616" s="33">
        <v>3</v>
      </c>
      <c r="F3616" s="33">
        <v>0.2</v>
      </c>
    </row>
    <row r="3617" spans="1:6" x14ac:dyDescent="0.2">
      <c r="A3617" s="33">
        <v>14</v>
      </c>
      <c r="B3617" s="33" t="s">
        <v>31</v>
      </c>
      <c r="C3617" s="33">
        <v>337700</v>
      </c>
      <c r="D3617" s="33" t="s">
        <v>5370</v>
      </c>
      <c r="E3617" s="33"/>
      <c r="F3617" s="33">
        <v>0.2</v>
      </c>
    </row>
    <row r="3618" spans="1:6" x14ac:dyDescent="0.2">
      <c r="A3618" s="33">
        <v>14</v>
      </c>
      <c r="B3618" s="33" t="s">
        <v>31</v>
      </c>
      <c r="C3618" s="33">
        <v>338800</v>
      </c>
      <c r="D3618" s="33" t="s">
        <v>5371</v>
      </c>
      <c r="E3618" s="33">
        <v>2</v>
      </c>
      <c r="F3618" s="33">
        <v>0.2</v>
      </c>
    </row>
    <row r="3619" spans="1:6" x14ac:dyDescent="0.2">
      <c r="A3619" s="33">
        <v>14</v>
      </c>
      <c r="B3619" s="33" t="s">
        <v>31</v>
      </c>
      <c r="C3619" s="33">
        <v>347150</v>
      </c>
      <c r="D3619" s="33" t="s">
        <v>5372</v>
      </c>
      <c r="E3619" s="33">
        <v>4</v>
      </c>
      <c r="F3619" s="33">
        <v>0.2</v>
      </c>
    </row>
    <row r="3620" spans="1:6" x14ac:dyDescent="0.2">
      <c r="A3620" s="33">
        <v>14</v>
      </c>
      <c r="B3620" s="33" t="s">
        <v>31</v>
      </c>
      <c r="C3620" s="33">
        <v>367600</v>
      </c>
      <c r="D3620" s="33" t="s">
        <v>766</v>
      </c>
      <c r="E3620" s="33"/>
      <c r="F3620" s="33">
        <v>0.2</v>
      </c>
    </row>
    <row r="3621" spans="1:6" x14ac:dyDescent="0.2">
      <c r="A3621" s="33">
        <v>14</v>
      </c>
      <c r="B3621" s="33" t="s">
        <v>31</v>
      </c>
      <c r="C3621" s="33">
        <v>372400</v>
      </c>
      <c r="D3621" s="33" t="s">
        <v>5373</v>
      </c>
      <c r="E3621" s="33">
        <v>1</v>
      </c>
      <c r="F3621" s="33">
        <v>0.2</v>
      </c>
    </row>
    <row r="3622" spans="1:6" x14ac:dyDescent="0.2">
      <c r="A3622" s="33">
        <v>14</v>
      </c>
      <c r="B3622" s="33" t="s">
        <v>31</v>
      </c>
      <c r="C3622" s="33">
        <v>373400</v>
      </c>
      <c r="D3622" s="33" t="s">
        <v>5374</v>
      </c>
      <c r="E3622" s="33">
        <v>4</v>
      </c>
      <c r="F3622" s="33">
        <v>0.2</v>
      </c>
    </row>
    <row r="3623" spans="1:6" x14ac:dyDescent="0.2">
      <c r="A3623" s="33">
        <v>14</v>
      </c>
      <c r="B3623" s="33" t="s">
        <v>31</v>
      </c>
      <c r="C3623" s="33">
        <v>376000</v>
      </c>
      <c r="D3623" s="33" t="s">
        <v>3253</v>
      </c>
      <c r="E3623" s="33"/>
      <c r="F3623" s="33">
        <v>0.2</v>
      </c>
    </row>
    <row r="3624" spans="1:6" x14ac:dyDescent="0.2">
      <c r="A3624" s="33">
        <v>14</v>
      </c>
      <c r="B3624" s="33" t="s">
        <v>31</v>
      </c>
      <c r="C3624" s="33">
        <v>376600</v>
      </c>
      <c r="D3624" s="33" t="s">
        <v>774</v>
      </c>
      <c r="E3624" s="33"/>
      <c r="F3624" s="33">
        <v>0.2</v>
      </c>
    </row>
    <row r="3625" spans="1:6" x14ac:dyDescent="0.2">
      <c r="A3625" s="33">
        <v>14</v>
      </c>
      <c r="B3625" s="33" t="s">
        <v>31</v>
      </c>
      <c r="C3625" s="33">
        <v>376710</v>
      </c>
      <c r="D3625" s="33" t="s">
        <v>5375</v>
      </c>
      <c r="E3625" s="33"/>
      <c r="F3625" s="33">
        <v>0.2</v>
      </c>
    </row>
    <row r="3626" spans="1:6" x14ac:dyDescent="0.2">
      <c r="A3626" s="33">
        <v>14</v>
      </c>
      <c r="B3626" s="33" t="s">
        <v>31</v>
      </c>
      <c r="C3626" s="33">
        <v>377500</v>
      </c>
      <c r="D3626" s="33" t="s">
        <v>5376</v>
      </c>
      <c r="E3626" s="33"/>
      <c r="F3626" s="33">
        <v>0.2</v>
      </c>
    </row>
    <row r="3627" spans="1:6" x14ac:dyDescent="0.2">
      <c r="A3627" s="33">
        <v>14</v>
      </c>
      <c r="B3627" s="33" t="s">
        <v>31</v>
      </c>
      <c r="C3627" s="33">
        <v>379900</v>
      </c>
      <c r="D3627" s="33" t="s">
        <v>5377</v>
      </c>
      <c r="E3627" s="33"/>
      <c r="F3627" s="33">
        <v>0.2</v>
      </c>
    </row>
    <row r="3628" spans="1:6" x14ac:dyDescent="0.2">
      <c r="A3628" s="33">
        <v>14</v>
      </c>
      <c r="B3628" s="33" t="s">
        <v>31</v>
      </c>
      <c r="C3628" s="33">
        <v>380000</v>
      </c>
      <c r="D3628" s="33" t="s">
        <v>5378</v>
      </c>
      <c r="E3628" s="33">
        <v>3</v>
      </c>
      <c r="F3628" s="33">
        <v>0.2</v>
      </c>
    </row>
    <row r="3629" spans="1:6" x14ac:dyDescent="0.2">
      <c r="A3629" s="33">
        <v>14</v>
      </c>
      <c r="B3629" s="33" t="s">
        <v>31</v>
      </c>
      <c r="C3629" s="33">
        <v>380200</v>
      </c>
      <c r="D3629" s="33" t="s">
        <v>5379</v>
      </c>
      <c r="E3629" s="33"/>
      <c r="F3629" s="33">
        <v>0.2</v>
      </c>
    </row>
    <row r="3630" spans="1:6" x14ac:dyDescent="0.2">
      <c r="A3630" s="33">
        <v>14</v>
      </c>
      <c r="B3630" s="33" t="s">
        <v>31</v>
      </c>
      <c r="C3630" s="33">
        <v>381000</v>
      </c>
      <c r="D3630" s="33" t="s">
        <v>5380</v>
      </c>
      <c r="E3630" s="33"/>
      <c r="F3630" s="33">
        <v>0.2</v>
      </c>
    </row>
    <row r="3631" spans="1:6" x14ac:dyDescent="0.2">
      <c r="A3631" s="33">
        <v>14</v>
      </c>
      <c r="B3631" s="33" t="s">
        <v>31</v>
      </c>
      <c r="C3631" s="33">
        <v>383200</v>
      </c>
      <c r="D3631" s="33" t="s">
        <v>3261</v>
      </c>
      <c r="E3631" s="33"/>
      <c r="F3631" s="33">
        <v>0.2</v>
      </c>
    </row>
    <row r="3632" spans="1:6" x14ac:dyDescent="0.2">
      <c r="A3632" s="33">
        <v>14</v>
      </c>
      <c r="B3632" s="33" t="s">
        <v>31</v>
      </c>
      <c r="C3632" s="33">
        <v>384500</v>
      </c>
      <c r="D3632" s="33" t="s">
        <v>3262</v>
      </c>
      <c r="E3632" s="33"/>
      <c r="F3632" s="33">
        <v>0.2</v>
      </c>
    </row>
    <row r="3633" spans="1:6" x14ac:dyDescent="0.2">
      <c r="A3633" s="33">
        <v>14</v>
      </c>
      <c r="B3633" s="33" t="s">
        <v>31</v>
      </c>
      <c r="C3633" s="33">
        <v>385100</v>
      </c>
      <c r="D3633" s="33" t="s">
        <v>5381</v>
      </c>
      <c r="E3633" s="33">
        <v>3</v>
      </c>
      <c r="F3633" s="33">
        <v>0.2</v>
      </c>
    </row>
    <row r="3634" spans="1:6" x14ac:dyDescent="0.2">
      <c r="A3634" s="33">
        <v>14</v>
      </c>
      <c r="B3634" s="33" t="s">
        <v>31</v>
      </c>
      <c r="C3634" s="33">
        <v>385200</v>
      </c>
      <c r="D3634" s="33" t="s">
        <v>5382</v>
      </c>
      <c r="E3634" s="33"/>
      <c r="F3634" s="33">
        <v>0.2</v>
      </c>
    </row>
    <row r="3635" spans="1:6" x14ac:dyDescent="0.2">
      <c r="A3635" s="33">
        <v>14</v>
      </c>
      <c r="B3635" s="33" t="s">
        <v>31</v>
      </c>
      <c r="C3635" s="33">
        <v>390700</v>
      </c>
      <c r="D3635" s="33" t="s">
        <v>5383</v>
      </c>
      <c r="E3635" s="33">
        <v>2</v>
      </c>
      <c r="F3635" s="33">
        <v>0.2</v>
      </c>
    </row>
    <row r="3636" spans="1:6" x14ac:dyDescent="0.2">
      <c r="A3636" s="33">
        <v>14</v>
      </c>
      <c r="B3636" s="33" t="s">
        <v>31</v>
      </c>
      <c r="C3636" s="33">
        <v>391250</v>
      </c>
      <c r="D3636" s="33" t="s">
        <v>5384</v>
      </c>
      <c r="E3636" s="33">
        <v>4</v>
      </c>
      <c r="F3636" s="33">
        <v>0.2</v>
      </c>
    </row>
    <row r="3637" spans="1:6" x14ac:dyDescent="0.2">
      <c r="A3637" s="33">
        <v>14</v>
      </c>
      <c r="B3637" s="33" t="s">
        <v>31</v>
      </c>
      <c r="C3637" s="33">
        <v>391300</v>
      </c>
      <c r="D3637" s="33" t="s">
        <v>5385</v>
      </c>
      <c r="E3637" s="33"/>
      <c r="F3637" s="33">
        <v>0.2</v>
      </c>
    </row>
    <row r="3638" spans="1:6" x14ac:dyDescent="0.2">
      <c r="A3638" s="33">
        <v>14</v>
      </c>
      <c r="B3638" s="33" t="s">
        <v>31</v>
      </c>
      <c r="C3638" s="33">
        <v>391800</v>
      </c>
      <c r="D3638" s="33" t="s">
        <v>5386</v>
      </c>
      <c r="E3638" s="33">
        <v>4</v>
      </c>
      <c r="F3638" s="33">
        <v>0.2</v>
      </c>
    </row>
    <row r="3639" spans="1:6" x14ac:dyDescent="0.2">
      <c r="A3639" s="33">
        <v>14</v>
      </c>
      <c r="B3639" s="33" t="s">
        <v>31</v>
      </c>
      <c r="C3639" s="33">
        <v>393800</v>
      </c>
      <c r="D3639" s="33" t="s">
        <v>5387</v>
      </c>
      <c r="E3639" s="33">
        <v>4</v>
      </c>
      <c r="F3639" s="33">
        <v>0.2</v>
      </c>
    </row>
    <row r="3640" spans="1:6" x14ac:dyDescent="0.2">
      <c r="A3640" s="33">
        <v>14</v>
      </c>
      <c r="B3640" s="33" t="s">
        <v>31</v>
      </c>
      <c r="C3640" s="33">
        <v>394500</v>
      </c>
      <c r="D3640" s="33" t="s">
        <v>5388</v>
      </c>
      <c r="E3640" s="33"/>
      <c r="F3640" s="33">
        <v>0.2</v>
      </c>
    </row>
    <row r="3641" spans="1:6" x14ac:dyDescent="0.2">
      <c r="A3641" s="33">
        <v>14</v>
      </c>
      <c r="B3641" s="33" t="s">
        <v>31</v>
      </c>
      <c r="C3641" s="33">
        <v>396150</v>
      </c>
      <c r="D3641" s="33" t="s">
        <v>5389</v>
      </c>
      <c r="E3641" s="33">
        <v>4</v>
      </c>
      <c r="F3641" s="33">
        <v>0.2</v>
      </c>
    </row>
    <row r="3642" spans="1:6" x14ac:dyDescent="0.2">
      <c r="A3642" s="33">
        <v>14</v>
      </c>
      <c r="B3642" s="33" t="s">
        <v>31</v>
      </c>
      <c r="C3642" s="33">
        <v>396300</v>
      </c>
      <c r="D3642" s="33" t="s">
        <v>5390</v>
      </c>
      <c r="E3642" s="33"/>
      <c r="F3642" s="33">
        <v>0.2</v>
      </c>
    </row>
    <row r="3643" spans="1:6" x14ac:dyDescent="0.2">
      <c r="A3643" s="33">
        <v>14</v>
      </c>
      <c r="B3643" s="33" t="s">
        <v>31</v>
      </c>
      <c r="C3643" s="33">
        <v>405100</v>
      </c>
      <c r="D3643" s="33" t="s">
        <v>5391</v>
      </c>
      <c r="E3643" s="33">
        <v>4</v>
      </c>
      <c r="F3643" s="33">
        <v>0.2</v>
      </c>
    </row>
    <row r="3644" spans="1:6" x14ac:dyDescent="0.2">
      <c r="A3644" s="33">
        <v>14</v>
      </c>
      <c r="B3644" s="33" t="s">
        <v>31</v>
      </c>
      <c r="C3644" s="33">
        <v>405300</v>
      </c>
      <c r="D3644" s="33" t="s">
        <v>5392</v>
      </c>
      <c r="E3644" s="33">
        <v>4</v>
      </c>
      <c r="F3644" s="33">
        <v>0.2</v>
      </c>
    </row>
    <row r="3645" spans="1:6" x14ac:dyDescent="0.2">
      <c r="A3645" s="33">
        <v>14</v>
      </c>
      <c r="B3645" s="33" t="s">
        <v>31</v>
      </c>
      <c r="C3645" s="33">
        <v>406600</v>
      </c>
      <c r="D3645" s="33" t="s">
        <v>5393</v>
      </c>
      <c r="E3645" s="33"/>
      <c r="F3645" s="33">
        <v>0.2</v>
      </c>
    </row>
    <row r="3646" spans="1:6" x14ac:dyDescent="0.2">
      <c r="A3646" s="33">
        <v>14</v>
      </c>
      <c r="B3646" s="33" t="s">
        <v>31</v>
      </c>
      <c r="C3646" s="33">
        <v>406700</v>
      </c>
      <c r="D3646" s="33" t="s">
        <v>5394</v>
      </c>
      <c r="E3646" s="33">
        <v>4</v>
      </c>
      <c r="F3646" s="33">
        <v>0.2</v>
      </c>
    </row>
    <row r="3647" spans="1:6" x14ac:dyDescent="0.2">
      <c r="A3647" s="33">
        <v>14</v>
      </c>
      <c r="B3647" s="33" t="s">
        <v>31</v>
      </c>
      <c r="C3647" s="33">
        <v>409000</v>
      </c>
      <c r="D3647" s="33" t="s">
        <v>5395</v>
      </c>
      <c r="E3647" s="33"/>
      <c r="F3647" s="33">
        <v>0.2</v>
      </c>
    </row>
    <row r="3648" spans="1:6" x14ac:dyDescent="0.2">
      <c r="A3648" s="33">
        <v>14</v>
      </c>
      <c r="B3648" s="33" t="s">
        <v>31</v>
      </c>
      <c r="C3648" s="33">
        <v>409100</v>
      </c>
      <c r="D3648" s="33" t="s">
        <v>5396</v>
      </c>
      <c r="E3648" s="33"/>
      <c r="F3648" s="33">
        <v>0.2</v>
      </c>
    </row>
    <row r="3649" spans="1:6" x14ac:dyDescent="0.2">
      <c r="A3649" s="33">
        <v>14</v>
      </c>
      <c r="B3649" s="33" t="s">
        <v>31</v>
      </c>
      <c r="C3649" s="33">
        <v>409500</v>
      </c>
      <c r="D3649" s="33" t="s">
        <v>5397</v>
      </c>
      <c r="E3649" s="33"/>
      <c r="F3649" s="33">
        <v>0.2</v>
      </c>
    </row>
    <row r="3650" spans="1:6" x14ac:dyDescent="0.2">
      <c r="A3650" s="33">
        <v>14</v>
      </c>
      <c r="B3650" s="33" t="s">
        <v>31</v>
      </c>
      <c r="C3650" s="33">
        <v>412500</v>
      </c>
      <c r="D3650" s="33" t="s">
        <v>5398</v>
      </c>
      <c r="E3650" s="33">
        <v>3</v>
      </c>
      <c r="F3650" s="33">
        <v>0.2</v>
      </c>
    </row>
    <row r="3651" spans="1:6" x14ac:dyDescent="0.2">
      <c r="A3651" s="33">
        <v>14</v>
      </c>
      <c r="B3651" s="33" t="s">
        <v>31</v>
      </c>
      <c r="C3651" s="33">
        <v>412900</v>
      </c>
      <c r="D3651" s="33" t="s">
        <v>5399</v>
      </c>
      <c r="E3651" s="33"/>
      <c r="F3651" s="33">
        <v>0.2</v>
      </c>
    </row>
    <row r="3652" spans="1:6" x14ac:dyDescent="0.2">
      <c r="A3652" s="33">
        <v>14</v>
      </c>
      <c r="B3652" s="33" t="s">
        <v>31</v>
      </c>
      <c r="C3652" s="33">
        <v>414100</v>
      </c>
      <c r="D3652" s="33" t="s">
        <v>5400</v>
      </c>
      <c r="E3652" s="33">
        <v>4</v>
      </c>
      <c r="F3652" s="33">
        <v>0.2</v>
      </c>
    </row>
    <row r="3653" spans="1:6" x14ac:dyDescent="0.2">
      <c r="A3653" s="33">
        <v>14</v>
      </c>
      <c r="B3653" s="33" t="s">
        <v>31</v>
      </c>
      <c r="C3653" s="33">
        <v>414100</v>
      </c>
      <c r="D3653" s="33" t="s">
        <v>5400</v>
      </c>
      <c r="E3653" s="33">
        <v>4</v>
      </c>
      <c r="F3653" s="33">
        <v>0.2</v>
      </c>
    </row>
    <row r="3654" spans="1:6" x14ac:dyDescent="0.2">
      <c r="A3654" s="33">
        <v>14</v>
      </c>
      <c r="B3654" s="33" t="s">
        <v>31</v>
      </c>
      <c r="C3654" s="33">
        <v>414300</v>
      </c>
      <c r="D3654" s="33" t="s">
        <v>5401</v>
      </c>
      <c r="E3654" s="33">
        <v>2</v>
      </c>
      <c r="F3654" s="33">
        <v>0.2</v>
      </c>
    </row>
    <row r="3655" spans="1:6" x14ac:dyDescent="0.2">
      <c r="A3655" s="33">
        <v>14</v>
      </c>
      <c r="B3655" s="33" t="s">
        <v>31</v>
      </c>
      <c r="C3655" s="33">
        <v>414900</v>
      </c>
      <c r="D3655" s="33" t="s">
        <v>5402</v>
      </c>
      <c r="E3655" s="33">
        <v>4</v>
      </c>
      <c r="F3655" s="33">
        <v>0.2</v>
      </c>
    </row>
    <row r="3656" spans="1:6" x14ac:dyDescent="0.2">
      <c r="A3656" s="33">
        <v>14</v>
      </c>
      <c r="B3656" s="33" t="s">
        <v>31</v>
      </c>
      <c r="C3656" s="33">
        <v>416300</v>
      </c>
      <c r="D3656" s="33" t="s">
        <v>5403</v>
      </c>
      <c r="E3656" s="33"/>
      <c r="F3656" s="33">
        <v>0.2</v>
      </c>
    </row>
    <row r="3657" spans="1:6" x14ac:dyDescent="0.2">
      <c r="A3657" s="33">
        <v>14</v>
      </c>
      <c r="B3657" s="33" t="s">
        <v>31</v>
      </c>
      <c r="C3657" s="33">
        <v>416680</v>
      </c>
      <c r="D3657" s="33" t="s">
        <v>5404</v>
      </c>
      <c r="E3657" s="33">
        <v>3</v>
      </c>
      <c r="F3657" s="33">
        <v>0.2</v>
      </c>
    </row>
    <row r="3658" spans="1:6" x14ac:dyDescent="0.2">
      <c r="A3658" s="33">
        <v>14</v>
      </c>
      <c r="B3658" s="33" t="s">
        <v>31</v>
      </c>
      <c r="C3658" s="33">
        <v>416800</v>
      </c>
      <c r="D3658" s="33" t="s">
        <v>5405</v>
      </c>
      <c r="E3658" s="33">
        <v>1</v>
      </c>
      <c r="F3658" s="33">
        <v>0.2</v>
      </c>
    </row>
    <row r="3659" spans="1:6" x14ac:dyDescent="0.2">
      <c r="A3659" s="33">
        <v>14</v>
      </c>
      <c r="B3659" s="33" t="s">
        <v>31</v>
      </c>
      <c r="C3659" s="33">
        <v>417500</v>
      </c>
      <c r="D3659" s="33" t="s">
        <v>5406</v>
      </c>
      <c r="E3659" s="33">
        <v>2</v>
      </c>
      <c r="F3659" s="33">
        <v>0.2</v>
      </c>
    </row>
    <row r="3660" spans="1:6" x14ac:dyDescent="0.2">
      <c r="A3660" s="33">
        <v>14</v>
      </c>
      <c r="B3660" s="33" t="s">
        <v>31</v>
      </c>
      <c r="C3660" s="33">
        <v>417600</v>
      </c>
      <c r="D3660" s="33" t="s">
        <v>5407</v>
      </c>
      <c r="E3660" s="33">
        <v>4</v>
      </c>
      <c r="F3660" s="33">
        <v>0.2</v>
      </c>
    </row>
    <row r="3661" spans="1:6" x14ac:dyDescent="0.2">
      <c r="A3661" s="33">
        <v>14</v>
      </c>
      <c r="B3661" s="33" t="s">
        <v>31</v>
      </c>
      <c r="C3661" s="33">
        <v>417700</v>
      </c>
      <c r="D3661" s="33" t="s">
        <v>5408</v>
      </c>
      <c r="E3661" s="33"/>
      <c r="F3661" s="33">
        <v>0.2</v>
      </c>
    </row>
    <row r="3662" spans="1:6" x14ac:dyDescent="0.2">
      <c r="A3662" s="33">
        <v>14</v>
      </c>
      <c r="B3662" s="33" t="s">
        <v>31</v>
      </c>
      <c r="C3662" s="33">
        <v>420500</v>
      </c>
      <c r="D3662" s="33" t="s">
        <v>5409</v>
      </c>
      <c r="E3662" s="33"/>
      <c r="F3662" s="33">
        <v>0.2</v>
      </c>
    </row>
    <row r="3663" spans="1:6" x14ac:dyDescent="0.2">
      <c r="A3663" s="33">
        <v>14</v>
      </c>
      <c r="B3663" s="33" t="s">
        <v>31</v>
      </c>
      <c r="C3663" s="33">
        <v>420800</v>
      </c>
      <c r="D3663" s="33" t="s">
        <v>5410</v>
      </c>
      <c r="E3663" s="33"/>
      <c r="F3663" s="33">
        <v>0.2</v>
      </c>
    </row>
    <row r="3664" spans="1:6" x14ac:dyDescent="0.2">
      <c r="A3664" s="33">
        <v>14</v>
      </c>
      <c r="B3664" s="33" t="s">
        <v>31</v>
      </c>
      <c r="C3664" s="33">
        <v>421100</v>
      </c>
      <c r="D3664" s="33" t="s">
        <v>5411</v>
      </c>
      <c r="E3664" s="33"/>
      <c r="F3664" s="33">
        <v>0.2</v>
      </c>
    </row>
    <row r="3665" spans="1:6" x14ac:dyDescent="0.2">
      <c r="A3665" s="33">
        <v>14</v>
      </c>
      <c r="B3665" s="33" t="s">
        <v>31</v>
      </c>
      <c r="C3665" s="33">
        <v>423300</v>
      </c>
      <c r="D3665" s="33" t="s">
        <v>5412</v>
      </c>
      <c r="E3665" s="33"/>
      <c r="F3665" s="33">
        <v>0.2</v>
      </c>
    </row>
    <row r="3666" spans="1:6" x14ac:dyDescent="0.2">
      <c r="A3666" s="33">
        <v>14</v>
      </c>
      <c r="B3666" s="33" t="s">
        <v>31</v>
      </c>
      <c r="C3666" s="33">
        <v>424800</v>
      </c>
      <c r="D3666" s="33" t="s">
        <v>5413</v>
      </c>
      <c r="E3666" s="33"/>
      <c r="F3666" s="33">
        <v>0.2</v>
      </c>
    </row>
    <row r="3667" spans="1:6" x14ac:dyDescent="0.2">
      <c r="A3667" s="33">
        <v>14</v>
      </c>
      <c r="B3667" s="33" t="s">
        <v>31</v>
      </c>
      <c r="C3667" s="33">
        <v>426300</v>
      </c>
      <c r="D3667" s="33" t="s">
        <v>5414</v>
      </c>
      <c r="E3667" s="33"/>
      <c r="F3667" s="33">
        <v>0.2</v>
      </c>
    </row>
    <row r="3668" spans="1:6" x14ac:dyDescent="0.2">
      <c r="A3668" s="33">
        <v>14</v>
      </c>
      <c r="B3668" s="33" t="s">
        <v>31</v>
      </c>
      <c r="C3668" s="33">
        <v>426600</v>
      </c>
      <c r="D3668" s="33" t="s">
        <v>5415</v>
      </c>
      <c r="E3668" s="33">
        <v>4</v>
      </c>
      <c r="F3668" s="33">
        <v>0.2</v>
      </c>
    </row>
    <row r="3669" spans="1:6" x14ac:dyDescent="0.2">
      <c r="A3669" s="33">
        <v>14</v>
      </c>
      <c r="B3669" s="33" t="s">
        <v>31</v>
      </c>
      <c r="C3669" s="33">
        <v>426800</v>
      </c>
      <c r="D3669" s="33" t="s">
        <v>5416</v>
      </c>
      <c r="E3669" s="33">
        <v>4</v>
      </c>
      <c r="F3669" s="33">
        <v>0.2</v>
      </c>
    </row>
    <row r="3670" spans="1:6" x14ac:dyDescent="0.2">
      <c r="A3670" s="33">
        <v>14</v>
      </c>
      <c r="B3670" s="33" t="s">
        <v>31</v>
      </c>
      <c r="C3670" s="33">
        <v>427700</v>
      </c>
      <c r="D3670" s="33" t="s">
        <v>5417</v>
      </c>
      <c r="E3670" s="33">
        <v>3</v>
      </c>
      <c r="F3670" s="33">
        <v>0.2</v>
      </c>
    </row>
    <row r="3671" spans="1:6" x14ac:dyDescent="0.2">
      <c r="A3671" s="33">
        <v>14</v>
      </c>
      <c r="B3671" s="33" t="s">
        <v>31</v>
      </c>
      <c r="C3671" s="33">
        <v>427900</v>
      </c>
      <c r="D3671" s="33" t="s">
        <v>5418</v>
      </c>
      <c r="E3671" s="33">
        <v>4</v>
      </c>
      <c r="F3671" s="33">
        <v>0.2</v>
      </c>
    </row>
    <row r="3672" spans="1:6" x14ac:dyDescent="0.2">
      <c r="A3672" s="33">
        <v>14</v>
      </c>
      <c r="B3672" s="33" t="s">
        <v>31</v>
      </c>
      <c r="C3672" s="33">
        <v>428500</v>
      </c>
      <c r="D3672" s="33" t="s">
        <v>5419</v>
      </c>
      <c r="E3672" s="33">
        <v>4</v>
      </c>
      <c r="F3672" s="33">
        <v>0.2</v>
      </c>
    </row>
    <row r="3673" spans="1:6" x14ac:dyDescent="0.2">
      <c r="A3673" s="33">
        <v>14</v>
      </c>
      <c r="B3673" s="33" t="s">
        <v>31</v>
      </c>
      <c r="C3673" s="33">
        <v>428600</v>
      </c>
      <c r="D3673" s="33" t="s">
        <v>5420</v>
      </c>
      <c r="E3673" s="33">
        <v>4</v>
      </c>
      <c r="F3673" s="33">
        <v>0.2</v>
      </c>
    </row>
    <row r="3674" spans="1:6" x14ac:dyDescent="0.2">
      <c r="A3674" s="33">
        <v>14</v>
      </c>
      <c r="B3674" s="33" t="s">
        <v>31</v>
      </c>
      <c r="C3674" s="33">
        <v>429200</v>
      </c>
      <c r="D3674" s="33" t="s">
        <v>5421</v>
      </c>
      <c r="E3674" s="33">
        <v>1</v>
      </c>
      <c r="F3674" s="33">
        <v>0.2</v>
      </c>
    </row>
    <row r="3675" spans="1:6" x14ac:dyDescent="0.2">
      <c r="A3675" s="33">
        <v>14</v>
      </c>
      <c r="B3675" s="33" t="s">
        <v>31</v>
      </c>
      <c r="C3675" s="33">
        <v>431500</v>
      </c>
      <c r="D3675" s="33" t="s">
        <v>5422</v>
      </c>
      <c r="E3675" s="33">
        <v>2</v>
      </c>
      <c r="F3675" s="33">
        <v>0.2</v>
      </c>
    </row>
    <row r="3676" spans="1:6" x14ac:dyDescent="0.2">
      <c r="A3676" s="33">
        <v>14</v>
      </c>
      <c r="B3676" s="33" t="s">
        <v>31</v>
      </c>
      <c r="C3676" s="33">
        <v>436300</v>
      </c>
      <c r="D3676" s="33" t="s">
        <v>5423</v>
      </c>
      <c r="E3676" s="33">
        <v>4</v>
      </c>
      <c r="F3676" s="33">
        <v>0.2</v>
      </c>
    </row>
    <row r="3677" spans="1:6" x14ac:dyDescent="0.2">
      <c r="A3677" s="33">
        <v>14</v>
      </c>
      <c r="B3677" s="33" t="s">
        <v>31</v>
      </c>
      <c r="C3677" s="33">
        <v>440900</v>
      </c>
      <c r="D3677" s="33" t="s">
        <v>5424</v>
      </c>
      <c r="E3677" s="33">
        <v>1</v>
      </c>
      <c r="F3677" s="33">
        <v>0.2</v>
      </c>
    </row>
    <row r="3678" spans="1:6" x14ac:dyDescent="0.2">
      <c r="A3678" s="33">
        <v>14</v>
      </c>
      <c r="B3678" s="33" t="s">
        <v>31</v>
      </c>
      <c r="C3678" s="33">
        <v>441500</v>
      </c>
      <c r="D3678" s="33" t="s">
        <v>5425</v>
      </c>
      <c r="E3678" s="33">
        <v>4</v>
      </c>
      <c r="F3678" s="33">
        <v>0.2</v>
      </c>
    </row>
    <row r="3679" spans="1:6" x14ac:dyDescent="0.2">
      <c r="A3679" s="33">
        <v>14</v>
      </c>
      <c r="B3679" s="33" t="s">
        <v>31</v>
      </c>
      <c r="C3679" s="33">
        <v>442900</v>
      </c>
      <c r="D3679" s="33" t="s">
        <v>5426</v>
      </c>
      <c r="E3679" s="33">
        <v>4</v>
      </c>
      <c r="F3679" s="33">
        <v>0.2</v>
      </c>
    </row>
    <row r="3680" spans="1:6" x14ac:dyDescent="0.2">
      <c r="A3680" s="33">
        <v>14</v>
      </c>
      <c r="B3680" s="33" t="s">
        <v>31</v>
      </c>
      <c r="C3680" s="33">
        <v>443000</v>
      </c>
      <c r="D3680" s="33" t="s">
        <v>5427</v>
      </c>
      <c r="E3680" s="33">
        <v>2</v>
      </c>
      <c r="F3680" s="33">
        <v>0.2</v>
      </c>
    </row>
    <row r="3681" spans="1:6" x14ac:dyDescent="0.2">
      <c r="A3681" s="33">
        <v>14</v>
      </c>
      <c r="B3681" s="33" t="s">
        <v>31</v>
      </c>
      <c r="C3681" s="33">
        <v>443100</v>
      </c>
      <c r="D3681" s="33" t="s">
        <v>5428</v>
      </c>
      <c r="E3681" s="33">
        <v>2</v>
      </c>
      <c r="F3681" s="33">
        <v>0.2</v>
      </c>
    </row>
    <row r="3682" spans="1:6" x14ac:dyDescent="0.2">
      <c r="A3682" s="33">
        <v>14</v>
      </c>
      <c r="B3682" s="33" t="s">
        <v>31</v>
      </c>
      <c r="C3682" s="33">
        <v>444200</v>
      </c>
      <c r="D3682" s="33" t="s">
        <v>5429</v>
      </c>
      <c r="E3682" s="33"/>
      <c r="F3682" s="33">
        <v>0.2</v>
      </c>
    </row>
    <row r="3683" spans="1:6" x14ac:dyDescent="0.2">
      <c r="A3683" s="33">
        <v>14</v>
      </c>
      <c r="B3683" s="33" t="s">
        <v>31</v>
      </c>
      <c r="C3683" s="33">
        <v>446100</v>
      </c>
      <c r="D3683" s="33" t="s">
        <v>5430</v>
      </c>
      <c r="E3683" s="33">
        <v>3</v>
      </c>
      <c r="F3683" s="33">
        <v>0.2</v>
      </c>
    </row>
    <row r="3684" spans="1:6" x14ac:dyDescent="0.2">
      <c r="A3684" s="33">
        <v>14</v>
      </c>
      <c r="B3684" s="33" t="s">
        <v>31</v>
      </c>
      <c r="C3684" s="33">
        <v>449300</v>
      </c>
      <c r="D3684" s="33" t="s">
        <v>5431</v>
      </c>
      <c r="E3684" s="33">
        <v>4</v>
      </c>
      <c r="F3684" s="33">
        <v>0.2</v>
      </c>
    </row>
    <row r="3685" spans="1:6" x14ac:dyDescent="0.2">
      <c r="A3685" s="33">
        <v>14</v>
      </c>
      <c r="B3685" s="33" t="s">
        <v>31</v>
      </c>
      <c r="C3685" s="33">
        <v>450400</v>
      </c>
      <c r="D3685" s="33" t="s">
        <v>5432</v>
      </c>
      <c r="E3685" s="33">
        <v>4</v>
      </c>
      <c r="F3685" s="33">
        <v>0.2</v>
      </c>
    </row>
    <row r="3686" spans="1:6" x14ac:dyDescent="0.2">
      <c r="A3686" s="33">
        <v>14</v>
      </c>
      <c r="B3686" s="33" t="s">
        <v>31</v>
      </c>
      <c r="C3686" s="33">
        <v>453700</v>
      </c>
      <c r="D3686" s="33" t="s">
        <v>3285</v>
      </c>
      <c r="E3686" s="33">
        <v>3</v>
      </c>
      <c r="F3686" s="33">
        <v>0.2</v>
      </c>
    </row>
    <row r="3687" spans="1:6" x14ac:dyDescent="0.2">
      <c r="A3687" s="33">
        <v>14</v>
      </c>
      <c r="B3687" s="33" t="s">
        <v>31</v>
      </c>
      <c r="C3687" s="33">
        <v>454000</v>
      </c>
      <c r="D3687" s="33" t="s">
        <v>5433</v>
      </c>
      <c r="E3687" s="33">
        <v>2</v>
      </c>
      <c r="F3687" s="33">
        <v>0.2</v>
      </c>
    </row>
    <row r="3688" spans="1:6" x14ac:dyDescent="0.2">
      <c r="A3688" s="33">
        <v>14</v>
      </c>
      <c r="B3688" s="33" t="s">
        <v>31</v>
      </c>
      <c r="C3688" s="33">
        <v>455600</v>
      </c>
      <c r="D3688" s="33" t="s">
        <v>5434</v>
      </c>
      <c r="E3688" s="33">
        <v>1</v>
      </c>
      <c r="F3688" s="33">
        <v>0.2</v>
      </c>
    </row>
    <row r="3689" spans="1:6" x14ac:dyDescent="0.2">
      <c r="A3689" s="33">
        <v>15</v>
      </c>
      <c r="B3689" s="33" t="s">
        <v>144</v>
      </c>
      <c r="C3689" s="33">
        <v>59124</v>
      </c>
      <c r="D3689" s="33" t="s">
        <v>5435</v>
      </c>
      <c r="E3689" s="33">
        <v>3</v>
      </c>
      <c r="F3689" s="33">
        <v>0.2</v>
      </c>
    </row>
    <row r="3690" spans="1:6" x14ac:dyDescent="0.2">
      <c r="A3690" s="33">
        <v>15</v>
      </c>
      <c r="B3690" s="33" t="s">
        <v>144</v>
      </c>
      <c r="C3690" s="33">
        <v>59139</v>
      </c>
      <c r="D3690" s="33" t="s">
        <v>5436</v>
      </c>
      <c r="E3690" s="33"/>
      <c r="F3690" s="33">
        <v>0.2</v>
      </c>
    </row>
    <row r="3691" spans="1:6" x14ac:dyDescent="0.2">
      <c r="A3691" s="33">
        <v>15</v>
      </c>
      <c r="B3691" s="33" t="s">
        <v>144</v>
      </c>
      <c r="C3691" s="33">
        <v>59209</v>
      </c>
      <c r="D3691" s="33" t="s">
        <v>5437</v>
      </c>
      <c r="E3691" s="33"/>
      <c r="F3691" s="33">
        <v>0.2</v>
      </c>
    </row>
    <row r="3692" spans="1:6" x14ac:dyDescent="0.2">
      <c r="A3692" s="33">
        <v>15</v>
      </c>
      <c r="B3692" s="33" t="s">
        <v>144</v>
      </c>
      <c r="C3692" s="33">
        <v>59711</v>
      </c>
      <c r="D3692" s="33" t="s">
        <v>5438</v>
      </c>
      <c r="E3692" s="33"/>
      <c r="F3692" s="33">
        <v>0.2</v>
      </c>
    </row>
    <row r="3693" spans="1:6" x14ac:dyDescent="0.2">
      <c r="A3693" s="33">
        <v>15</v>
      </c>
      <c r="B3693" s="33" t="s">
        <v>144</v>
      </c>
      <c r="C3693" s="33">
        <v>59015</v>
      </c>
      <c r="D3693" s="33" t="s">
        <v>5439</v>
      </c>
      <c r="E3693" s="33">
        <v>4</v>
      </c>
      <c r="F3693" s="33">
        <v>0.2</v>
      </c>
    </row>
    <row r="3694" spans="1:6" x14ac:dyDescent="0.2">
      <c r="A3694" s="33">
        <v>15</v>
      </c>
      <c r="B3694" s="33" t="s">
        <v>144</v>
      </c>
      <c r="C3694" s="33">
        <v>59301</v>
      </c>
      <c r="D3694" s="33" t="s">
        <v>5440</v>
      </c>
      <c r="E3694" s="33"/>
      <c r="F3694" s="33">
        <v>0.2</v>
      </c>
    </row>
    <row r="3695" spans="1:6" x14ac:dyDescent="0.2">
      <c r="A3695" s="33">
        <v>15</v>
      </c>
      <c r="B3695" s="33" t="s">
        <v>144</v>
      </c>
      <c r="C3695" s="33">
        <v>59051</v>
      </c>
      <c r="D3695" s="33" t="s">
        <v>5441</v>
      </c>
      <c r="E3695" s="33"/>
      <c r="F3695" s="33">
        <v>0.2</v>
      </c>
    </row>
    <row r="3696" spans="1:6" x14ac:dyDescent="0.2">
      <c r="A3696" s="33">
        <v>15</v>
      </c>
      <c r="B3696" s="33" t="s">
        <v>144</v>
      </c>
      <c r="C3696" s="33">
        <v>59364</v>
      </c>
      <c r="D3696" s="33" t="s">
        <v>5442</v>
      </c>
      <c r="E3696" s="33">
        <v>4</v>
      </c>
      <c r="F3696" s="33">
        <v>0.2</v>
      </c>
    </row>
    <row r="3697" spans="1:6" x14ac:dyDescent="0.2">
      <c r="A3697" s="33">
        <v>15</v>
      </c>
      <c r="B3697" s="33" t="s">
        <v>144</v>
      </c>
      <c r="C3697" s="33">
        <v>59374</v>
      </c>
      <c r="D3697" s="33" t="s">
        <v>5443</v>
      </c>
      <c r="E3697" s="33">
        <v>4</v>
      </c>
      <c r="F3697" s="33">
        <v>0.2</v>
      </c>
    </row>
    <row r="3698" spans="1:6" x14ac:dyDescent="0.2">
      <c r="A3698" s="33">
        <v>15</v>
      </c>
      <c r="B3698" s="33" t="s">
        <v>144</v>
      </c>
      <c r="C3698" s="33">
        <v>59506</v>
      </c>
      <c r="D3698" s="33" t="s">
        <v>5444</v>
      </c>
      <c r="E3698" s="33"/>
      <c r="F3698" s="33">
        <v>0.2</v>
      </c>
    </row>
    <row r="3699" spans="1:6" x14ac:dyDescent="0.2">
      <c r="A3699" s="33">
        <v>15</v>
      </c>
      <c r="B3699" s="33" t="s">
        <v>144</v>
      </c>
      <c r="C3699" s="33">
        <v>59629</v>
      </c>
      <c r="D3699" s="33" t="s">
        <v>5445</v>
      </c>
      <c r="E3699" s="33">
        <v>4</v>
      </c>
      <c r="F3699" s="33">
        <v>0.2</v>
      </c>
    </row>
    <row r="3700" spans="1:6" x14ac:dyDescent="0.2">
      <c r="A3700" s="33">
        <v>15</v>
      </c>
      <c r="B3700" s="33" t="s">
        <v>23</v>
      </c>
      <c r="C3700" s="33">
        <v>2321</v>
      </c>
      <c r="D3700" s="33" t="s">
        <v>4655</v>
      </c>
      <c r="E3700" s="33"/>
      <c r="F3700" s="33">
        <v>0.2</v>
      </c>
    </row>
    <row r="3701" spans="1:6" x14ac:dyDescent="0.2">
      <c r="A3701" s="33">
        <v>15</v>
      </c>
      <c r="B3701" s="33" t="s">
        <v>23</v>
      </c>
      <c r="C3701" s="33">
        <v>717</v>
      </c>
      <c r="D3701" s="33" t="s">
        <v>4853</v>
      </c>
      <c r="E3701" s="33">
        <v>4</v>
      </c>
      <c r="F3701" s="33">
        <v>0.2</v>
      </c>
    </row>
    <row r="3702" spans="1:6" x14ac:dyDescent="0.2">
      <c r="A3702" s="33">
        <v>15</v>
      </c>
      <c r="B3702" s="33" t="s">
        <v>23</v>
      </c>
      <c r="C3702" s="33">
        <v>773</v>
      </c>
      <c r="D3702" s="33" t="s">
        <v>1782</v>
      </c>
      <c r="E3702" s="33">
        <v>1</v>
      </c>
      <c r="F3702" s="33">
        <v>0.2</v>
      </c>
    </row>
    <row r="3703" spans="1:6" x14ac:dyDescent="0.2">
      <c r="A3703" s="33">
        <v>15</v>
      </c>
      <c r="B3703" s="33" t="s">
        <v>23</v>
      </c>
      <c r="C3703" s="33">
        <v>1051</v>
      </c>
      <c r="D3703" s="33" t="s">
        <v>4656</v>
      </c>
      <c r="E3703" s="33">
        <v>4</v>
      </c>
      <c r="F3703" s="33">
        <v>0.2</v>
      </c>
    </row>
    <row r="3704" spans="1:6" x14ac:dyDescent="0.2">
      <c r="A3704" s="33">
        <v>15</v>
      </c>
      <c r="B3704" s="33" t="s">
        <v>23</v>
      </c>
      <c r="C3704" s="33">
        <v>1129</v>
      </c>
      <c r="D3704" s="33" t="s">
        <v>1790</v>
      </c>
      <c r="E3704" s="33">
        <v>4</v>
      </c>
      <c r="F3704" s="33">
        <v>0.2</v>
      </c>
    </row>
    <row r="3705" spans="1:6" x14ac:dyDescent="0.2">
      <c r="A3705" s="33">
        <v>15</v>
      </c>
      <c r="B3705" s="33" t="s">
        <v>23</v>
      </c>
      <c r="C3705" s="33">
        <v>699</v>
      </c>
      <c r="D3705" s="33" t="s">
        <v>2779</v>
      </c>
      <c r="E3705" s="33">
        <v>4</v>
      </c>
      <c r="F3705" s="33">
        <v>0.2</v>
      </c>
    </row>
    <row r="3706" spans="1:6" x14ac:dyDescent="0.2">
      <c r="A3706" s="33">
        <v>15</v>
      </c>
      <c r="B3706" s="33" t="s">
        <v>23</v>
      </c>
      <c r="C3706" s="33">
        <v>180</v>
      </c>
      <c r="D3706" s="33" t="s">
        <v>5446</v>
      </c>
      <c r="E3706" s="33">
        <v>4</v>
      </c>
      <c r="F3706" s="33">
        <v>1</v>
      </c>
    </row>
    <row r="3707" spans="1:6" x14ac:dyDescent="0.2">
      <c r="A3707" s="33">
        <v>15</v>
      </c>
      <c r="B3707" s="33" t="s">
        <v>23</v>
      </c>
      <c r="C3707" s="33">
        <v>1308</v>
      </c>
      <c r="D3707" s="33" t="s">
        <v>5447</v>
      </c>
      <c r="E3707" s="33">
        <v>2</v>
      </c>
      <c r="F3707" s="33">
        <v>1</v>
      </c>
    </row>
    <row r="3708" spans="1:6" x14ac:dyDescent="0.2">
      <c r="A3708" s="33">
        <v>15</v>
      </c>
      <c r="B3708" s="33" t="s">
        <v>23</v>
      </c>
      <c r="C3708" s="33">
        <v>1312</v>
      </c>
      <c r="D3708" s="33" t="s">
        <v>4658</v>
      </c>
      <c r="E3708" s="33"/>
      <c r="F3708" s="33">
        <v>0.2</v>
      </c>
    </row>
    <row r="3709" spans="1:6" x14ac:dyDescent="0.2">
      <c r="A3709" s="33">
        <v>15</v>
      </c>
      <c r="B3709" s="33" t="s">
        <v>23</v>
      </c>
      <c r="C3709" s="33">
        <v>1309</v>
      </c>
      <c r="D3709" s="33" t="s">
        <v>785</v>
      </c>
      <c r="E3709" s="33">
        <v>4</v>
      </c>
      <c r="F3709" s="33">
        <v>0.2</v>
      </c>
    </row>
    <row r="3710" spans="1:6" x14ac:dyDescent="0.2">
      <c r="A3710" s="33">
        <v>15</v>
      </c>
      <c r="B3710" s="33" t="s">
        <v>23</v>
      </c>
      <c r="C3710" s="33">
        <v>1344</v>
      </c>
      <c r="D3710" s="33" t="s">
        <v>4659</v>
      </c>
      <c r="E3710" s="33"/>
      <c r="F3710" s="33">
        <v>0.2</v>
      </c>
    </row>
    <row r="3711" spans="1:6" x14ac:dyDescent="0.2">
      <c r="A3711" s="33">
        <v>15</v>
      </c>
      <c r="B3711" s="33" t="s">
        <v>23</v>
      </c>
      <c r="C3711" s="33">
        <v>1490</v>
      </c>
      <c r="D3711" s="33" t="s">
        <v>4661</v>
      </c>
      <c r="E3711" s="33"/>
      <c r="F3711" s="33">
        <v>0.2</v>
      </c>
    </row>
    <row r="3712" spans="1:6" x14ac:dyDescent="0.2">
      <c r="A3712" s="33">
        <v>15</v>
      </c>
      <c r="B3712" s="33" t="s">
        <v>23</v>
      </c>
      <c r="C3712" s="33">
        <v>2642</v>
      </c>
      <c r="D3712" s="33" t="s">
        <v>4662</v>
      </c>
      <c r="E3712" s="33">
        <v>4</v>
      </c>
      <c r="F3712" s="33">
        <v>0.2</v>
      </c>
    </row>
    <row r="3713" spans="1:6" x14ac:dyDescent="0.2">
      <c r="A3713" s="33">
        <v>15</v>
      </c>
      <c r="B3713" s="33" t="s">
        <v>23</v>
      </c>
      <c r="C3713" s="33">
        <v>1520</v>
      </c>
      <c r="D3713" s="33" t="s">
        <v>4663</v>
      </c>
      <c r="E3713" s="33"/>
      <c r="F3713" s="33">
        <v>0.2</v>
      </c>
    </row>
    <row r="3714" spans="1:6" x14ac:dyDescent="0.2">
      <c r="A3714" s="33">
        <v>15</v>
      </c>
      <c r="B3714" s="33" t="s">
        <v>23</v>
      </c>
      <c r="C3714" s="33">
        <v>3791</v>
      </c>
      <c r="D3714" s="33" t="s">
        <v>4587</v>
      </c>
      <c r="E3714" s="33"/>
      <c r="F3714" s="33">
        <v>0.2</v>
      </c>
    </row>
    <row r="3715" spans="1:6" x14ac:dyDescent="0.2">
      <c r="A3715" s="33">
        <v>15</v>
      </c>
      <c r="B3715" s="33" t="s">
        <v>23</v>
      </c>
      <c r="C3715" s="33">
        <v>1743</v>
      </c>
      <c r="D3715" s="33" t="s">
        <v>4588</v>
      </c>
      <c r="E3715" s="33">
        <v>2</v>
      </c>
      <c r="F3715" s="33">
        <v>0.2</v>
      </c>
    </row>
    <row r="3716" spans="1:6" x14ac:dyDescent="0.2">
      <c r="A3716" s="33">
        <v>15</v>
      </c>
      <c r="B3716" s="33" t="s">
        <v>23</v>
      </c>
      <c r="C3716" s="33">
        <v>1746</v>
      </c>
      <c r="D3716" s="33" t="s">
        <v>4589</v>
      </c>
      <c r="E3716" s="33">
        <v>1</v>
      </c>
      <c r="F3716" s="33">
        <v>1</v>
      </c>
    </row>
    <row r="3717" spans="1:6" x14ac:dyDescent="0.2">
      <c r="A3717" s="33">
        <v>15</v>
      </c>
      <c r="B3717" s="33" t="s">
        <v>23</v>
      </c>
      <c r="C3717" s="33">
        <v>6452</v>
      </c>
      <c r="D3717" s="33" t="s">
        <v>1801</v>
      </c>
      <c r="E3717" s="33"/>
      <c r="F3717" s="33">
        <v>0.2</v>
      </c>
    </row>
    <row r="3718" spans="1:6" x14ac:dyDescent="0.2">
      <c r="A3718" s="33">
        <v>15</v>
      </c>
      <c r="B3718" s="33" t="s">
        <v>23</v>
      </c>
      <c r="C3718" s="33">
        <v>3799</v>
      </c>
      <c r="D3718" s="33" t="s">
        <v>1803</v>
      </c>
      <c r="E3718" s="33"/>
      <c r="F3718" s="33">
        <v>1</v>
      </c>
    </row>
    <row r="3719" spans="1:6" x14ac:dyDescent="0.2">
      <c r="A3719" s="33">
        <v>15</v>
      </c>
      <c r="B3719" s="33" t="s">
        <v>23</v>
      </c>
      <c r="C3719" s="33">
        <v>1759</v>
      </c>
      <c r="D3719" s="33" t="s">
        <v>1805</v>
      </c>
      <c r="E3719" s="33">
        <v>2</v>
      </c>
      <c r="F3719" s="33">
        <v>1</v>
      </c>
    </row>
    <row r="3720" spans="1:6" x14ac:dyDescent="0.2">
      <c r="A3720" s="33">
        <v>15</v>
      </c>
      <c r="B3720" s="33" t="s">
        <v>23</v>
      </c>
      <c r="C3720" s="33">
        <v>1767</v>
      </c>
      <c r="D3720" s="33" t="s">
        <v>1057</v>
      </c>
      <c r="E3720" s="33">
        <v>4</v>
      </c>
      <c r="F3720" s="33">
        <v>0.2</v>
      </c>
    </row>
    <row r="3721" spans="1:6" x14ac:dyDescent="0.2">
      <c r="A3721" s="33">
        <v>15</v>
      </c>
      <c r="B3721" s="33" t="s">
        <v>23</v>
      </c>
      <c r="C3721" s="33">
        <v>3805</v>
      </c>
      <c r="D3721" s="33" t="s">
        <v>4591</v>
      </c>
      <c r="E3721" s="33"/>
      <c r="F3721" s="33">
        <v>0.2</v>
      </c>
    </row>
    <row r="3722" spans="1:6" x14ac:dyDescent="0.2">
      <c r="A3722" s="33">
        <v>15</v>
      </c>
      <c r="B3722" s="33" t="s">
        <v>23</v>
      </c>
      <c r="C3722" s="33">
        <v>1773</v>
      </c>
      <c r="D3722" s="33" t="s">
        <v>1807</v>
      </c>
      <c r="E3722" s="33">
        <v>3</v>
      </c>
      <c r="F3722" s="33">
        <v>0.2</v>
      </c>
    </row>
    <row r="3723" spans="1:6" x14ac:dyDescent="0.2">
      <c r="A3723" s="33">
        <v>15</v>
      </c>
      <c r="B3723" s="33" t="s">
        <v>23</v>
      </c>
      <c r="C3723" s="33">
        <v>1777</v>
      </c>
      <c r="D3723" s="33" t="s">
        <v>1808</v>
      </c>
      <c r="E3723" s="33">
        <v>1</v>
      </c>
      <c r="F3723" s="33">
        <v>1</v>
      </c>
    </row>
    <row r="3724" spans="1:6" x14ac:dyDescent="0.2">
      <c r="A3724" s="33">
        <v>15</v>
      </c>
      <c r="B3724" s="33" t="s">
        <v>23</v>
      </c>
      <c r="C3724" s="33">
        <v>1781</v>
      </c>
      <c r="D3724" s="33" t="s">
        <v>1810</v>
      </c>
      <c r="E3724" s="33">
        <v>1</v>
      </c>
      <c r="F3724" s="33">
        <v>1</v>
      </c>
    </row>
    <row r="3725" spans="1:6" x14ac:dyDescent="0.2">
      <c r="A3725" s="33">
        <v>15</v>
      </c>
      <c r="B3725" s="33" t="s">
        <v>23</v>
      </c>
      <c r="C3725" s="33">
        <v>2100</v>
      </c>
      <c r="D3725" s="33" t="s">
        <v>4665</v>
      </c>
      <c r="E3725" s="33"/>
      <c r="F3725" s="33">
        <v>0.2</v>
      </c>
    </row>
    <row r="3726" spans="1:6" x14ac:dyDescent="0.2">
      <c r="A3726" s="33">
        <v>15</v>
      </c>
      <c r="B3726" s="33" t="s">
        <v>23</v>
      </c>
      <c r="C3726" s="33">
        <v>2111</v>
      </c>
      <c r="D3726" s="33" t="s">
        <v>4666</v>
      </c>
      <c r="E3726" s="33"/>
      <c r="F3726" s="33">
        <v>0.2</v>
      </c>
    </row>
    <row r="3727" spans="1:6" x14ac:dyDescent="0.2">
      <c r="A3727" s="33">
        <v>15</v>
      </c>
      <c r="B3727" s="33" t="s">
        <v>23</v>
      </c>
      <c r="C3727" s="33">
        <v>4092</v>
      </c>
      <c r="D3727" s="33" t="s">
        <v>4668</v>
      </c>
      <c r="E3727" s="33"/>
      <c r="F3727" s="33">
        <v>1</v>
      </c>
    </row>
    <row r="3728" spans="1:6" x14ac:dyDescent="0.2">
      <c r="A3728" s="33">
        <v>15</v>
      </c>
      <c r="B3728" s="33" t="s">
        <v>23</v>
      </c>
      <c r="C3728" s="33">
        <v>649</v>
      </c>
      <c r="D3728" s="33" t="s">
        <v>5448</v>
      </c>
      <c r="E3728" s="33">
        <v>4</v>
      </c>
      <c r="F3728" s="33">
        <v>1</v>
      </c>
    </row>
    <row r="3729" spans="1:6" x14ac:dyDescent="0.2">
      <c r="A3729" s="33">
        <v>15</v>
      </c>
      <c r="B3729" s="33" t="s">
        <v>23</v>
      </c>
      <c r="C3729" s="33">
        <v>2337</v>
      </c>
      <c r="D3729" s="33" t="s">
        <v>4669</v>
      </c>
      <c r="E3729" s="33"/>
      <c r="F3729" s="33">
        <v>0.2</v>
      </c>
    </row>
    <row r="3730" spans="1:6" x14ac:dyDescent="0.2">
      <c r="A3730" s="33">
        <v>15</v>
      </c>
      <c r="B3730" s="33" t="s">
        <v>23</v>
      </c>
      <c r="C3730" s="33">
        <v>2441</v>
      </c>
      <c r="D3730" s="33" t="s">
        <v>806</v>
      </c>
      <c r="E3730" s="33">
        <v>2</v>
      </c>
      <c r="F3730" s="33">
        <v>0.2</v>
      </c>
    </row>
    <row r="3731" spans="1:6" x14ac:dyDescent="0.2">
      <c r="A3731" s="33">
        <v>15</v>
      </c>
      <c r="B3731" s="33" t="s">
        <v>23</v>
      </c>
      <c r="C3731" s="33">
        <v>2450</v>
      </c>
      <c r="D3731" s="33" t="s">
        <v>808</v>
      </c>
      <c r="E3731" s="33">
        <v>4</v>
      </c>
      <c r="F3731" s="33">
        <v>1</v>
      </c>
    </row>
    <row r="3732" spans="1:6" x14ac:dyDescent="0.2">
      <c r="A3732" s="33">
        <v>15</v>
      </c>
      <c r="B3732" s="33" t="s">
        <v>23</v>
      </c>
      <c r="C3732" s="33">
        <v>2453</v>
      </c>
      <c r="D3732" s="33" t="s">
        <v>1825</v>
      </c>
      <c r="E3732" s="33">
        <v>1</v>
      </c>
      <c r="F3732" s="33">
        <v>1</v>
      </c>
    </row>
    <row r="3733" spans="1:6" x14ac:dyDescent="0.2">
      <c r="A3733" s="33">
        <v>15</v>
      </c>
      <c r="B3733" s="33" t="s">
        <v>23</v>
      </c>
      <c r="C3733" s="33">
        <v>2466</v>
      </c>
      <c r="D3733" s="33" t="s">
        <v>4426</v>
      </c>
      <c r="E3733" s="33"/>
      <c r="F3733" s="33">
        <v>0.2</v>
      </c>
    </row>
    <row r="3734" spans="1:6" x14ac:dyDescent="0.2">
      <c r="A3734" s="33">
        <v>15</v>
      </c>
      <c r="B3734" s="33" t="s">
        <v>471</v>
      </c>
      <c r="C3734" s="33">
        <v>21358</v>
      </c>
      <c r="D3734" s="33" t="s">
        <v>5449</v>
      </c>
      <c r="E3734" s="33">
        <v>3</v>
      </c>
      <c r="F3734" s="33">
        <v>0.2</v>
      </c>
    </row>
    <row r="3735" spans="1:6" x14ac:dyDescent="0.2">
      <c r="A3735" s="33">
        <v>15</v>
      </c>
      <c r="B3735" s="33" t="s">
        <v>471</v>
      </c>
      <c r="C3735" s="33">
        <v>21383</v>
      </c>
      <c r="D3735" s="33" t="s">
        <v>5450</v>
      </c>
      <c r="E3735" s="33"/>
      <c r="F3735" s="33">
        <v>0.2</v>
      </c>
    </row>
    <row r="3736" spans="1:6" x14ac:dyDescent="0.2">
      <c r="A3736" s="33">
        <v>15</v>
      </c>
      <c r="B3736" s="33" t="s">
        <v>471</v>
      </c>
      <c r="C3736" s="33">
        <v>21329</v>
      </c>
      <c r="D3736" s="33" t="s">
        <v>5451</v>
      </c>
      <c r="E3736" s="33">
        <v>4</v>
      </c>
      <c r="F3736" s="33">
        <v>0.2</v>
      </c>
    </row>
    <row r="3737" spans="1:6" x14ac:dyDescent="0.2">
      <c r="A3737" s="33">
        <v>15</v>
      </c>
      <c r="B3737" s="33" t="s">
        <v>471</v>
      </c>
      <c r="C3737" s="33">
        <v>21327</v>
      </c>
      <c r="D3737" s="33" t="s">
        <v>5452</v>
      </c>
      <c r="E3737" s="33">
        <v>2</v>
      </c>
      <c r="F3737" s="33">
        <v>0.2</v>
      </c>
    </row>
    <row r="3738" spans="1:6" x14ac:dyDescent="0.2">
      <c r="A3738" s="33">
        <v>15</v>
      </c>
      <c r="B3738" s="33" t="s">
        <v>471</v>
      </c>
      <c r="C3738" s="33">
        <v>21328</v>
      </c>
      <c r="D3738" s="33" t="s">
        <v>5453</v>
      </c>
      <c r="E3738" s="33">
        <v>2</v>
      </c>
      <c r="F3738" s="33">
        <v>0.2</v>
      </c>
    </row>
    <row r="3739" spans="1:6" x14ac:dyDescent="0.2">
      <c r="A3739" s="33">
        <v>15</v>
      </c>
      <c r="B3739" s="33" t="s">
        <v>471</v>
      </c>
      <c r="C3739" s="33">
        <v>21338</v>
      </c>
      <c r="D3739" s="33" t="s">
        <v>5454</v>
      </c>
      <c r="E3739" s="33"/>
      <c r="F3739" s="33">
        <v>0.2</v>
      </c>
    </row>
    <row r="3740" spans="1:6" x14ac:dyDescent="0.2">
      <c r="A3740" s="33">
        <v>15</v>
      </c>
      <c r="B3740" s="33" t="s">
        <v>471</v>
      </c>
      <c r="C3740" s="33">
        <v>22894</v>
      </c>
      <c r="D3740" s="33" t="s">
        <v>5455</v>
      </c>
      <c r="E3740" s="33">
        <v>4</v>
      </c>
      <c r="F3740" s="33">
        <v>0.2</v>
      </c>
    </row>
    <row r="3741" spans="1:6" x14ac:dyDescent="0.2">
      <c r="A3741" s="33">
        <v>15</v>
      </c>
      <c r="B3741" s="33" t="s">
        <v>471</v>
      </c>
      <c r="C3741" s="33">
        <v>22880</v>
      </c>
      <c r="D3741" s="33" t="s">
        <v>5456</v>
      </c>
      <c r="E3741" s="33"/>
      <c r="F3741" s="33">
        <v>0.2</v>
      </c>
    </row>
    <row r="3742" spans="1:6" x14ac:dyDescent="0.2">
      <c r="A3742" s="33">
        <v>15</v>
      </c>
      <c r="B3742" s="33" t="s">
        <v>471</v>
      </c>
      <c r="C3742" s="33">
        <v>21353</v>
      </c>
      <c r="D3742" s="33" t="s">
        <v>5457</v>
      </c>
      <c r="E3742" s="33">
        <v>4</v>
      </c>
      <c r="F3742" s="33">
        <v>0.2</v>
      </c>
    </row>
    <row r="3743" spans="1:6" x14ac:dyDescent="0.2">
      <c r="A3743" s="33">
        <v>15</v>
      </c>
      <c r="B3743" s="33" t="s">
        <v>471</v>
      </c>
      <c r="C3743" s="33">
        <v>22972</v>
      </c>
      <c r="D3743" s="33" t="s">
        <v>5458</v>
      </c>
      <c r="E3743" s="33">
        <v>4</v>
      </c>
      <c r="F3743" s="33">
        <v>0.2</v>
      </c>
    </row>
    <row r="3744" spans="1:6" x14ac:dyDescent="0.2">
      <c r="A3744" s="33">
        <v>15</v>
      </c>
      <c r="B3744" s="33" t="s">
        <v>471</v>
      </c>
      <c r="C3744" s="33">
        <v>21389</v>
      </c>
      <c r="D3744" s="33" t="s">
        <v>5459</v>
      </c>
      <c r="E3744" s="33">
        <v>4</v>
      </c>
      <c r="F3744" s="33">
        <v>0.2</v>
      </c>
    </row>
    <row r="3745" spans="1:6" x14ac:dyDescent="0.2">
      <c r="A3745" s="33">
        <v>15</v>
      </c>
      <c r="B3745" s="33" t="s">
        <v>471</v>
      </c>
      <c r="C3745" s="33">
        <v>22986</v>
      </c>
      <c r="D3745" s="33" t="s">
        <v>5460</v>
      </c>
      <c r="E3745" s="33">
        <v>3</v>
      </c>
      <c r="F3745" s="33">
        <v>0.2</v>
      </c>
    </row>
    <row r="3746" spans="1:6" x14ac:dyDescent="0.2">
      <c r="A3746" s="33">
        <v>15</v>
      </c>
      <c r="B3746" s="33" t="s">
        <v>471</v>
      </c>
      <c r="C3746" s="33">
        <v>22991</v>
      </c>
      <c r="D3746" s="33" t="s">
        <v>5461</v>
      </c>
      <c r="E3746" s="33"/>
      <c r="F3746" s="33">
        <v>0.2</v>
      </c>
    </row>
    <row r="3747" spans="1:6" x14ac:dyDescent="0.2">
      <c r="A3747" s="33">
        <v>15</v>
      </c>
      <c r="B3747" s="33" t="s">
        <v>471</v>
      </c>
      <c r="C3747" s="33">
        <v>23005</v>
      </c>
      <c r="D3747" s="33" t="s">
        <v>5462</v>
      </c>
      <c r="E3747" s="33">
        <v>2</v>
      </c>
      <c r="F3747" s="33">
        <v>0.2</v>
      </c>
    </row>
    <row r="3748" spans="1:6" x14ac:dyDescent="0.2">
      <c r="A3748" s="33">
        <v>15</v>
      </c>
      <c r="B3748" s="33" t="s">
        <v>471</v>
      </c>
      <c r="C3748" s="33">
        <v>21312</v>
      </c>
      <c r="D3748" s="33" t="s">
        <v>5463</v>
      </c>
      <c r="E3748" s="33">
        <v>4</v>
      </c>
      <c r="F3748" s="33">
        <v>1</v>
      </c>
    </row>
    <row r="3749" spans="1:6" x14ac:dyDescent="0.2">
      <c r="A3749" s="33">
        <v>15</v>
      </c>
      <c r="B3749" s="33" t="s">
        <v>471</v>
      </c>
      <c r="C3749" s="33">
        <v>21305</v>
      </c>
      <c r="D3749" s="33" t="s">
        <v>5464</v>
      </c>
      <c r="E3749" s="33">
        <v>2</v>
      </c>
      <c r="F3749" s="33">
        <v>0.2</v>
      </c>
    </row>
    <row r="3750" spans="1:6" x14ac:dyDescent="0.2">
      <c r="A3750" s="33">
        <v>15</v>
      </c>
      <c r="B3750" s="33" t="s">
        <v>471</v>
      </c>
      <c r="C3750" s="33">
        <v>22979</v>
      </c>
      <c r="D3750" s="33" t="s">
        <v>5465</v>
      </c>
      <c r="E3750" s="33"/>
      <c r="F3750" s="33">
        <v>0.2</v>
      </c>
    </row>
    <row r="3751" spans="1:6" x14ac:dyDescent="0.2">
      <c r="A3751" s="33">
        <v>15</v>
      </c>
      <c r="B3751" s="33" t="s">
        <v>471</v>
      </c>
      <c r="C3751" s="33">
        <v>22981</v>
      </c>
      <c r="D3751" s="33" t="s">
        <v>5466</v>
      </c>
      <c r="E3751" s="33">
        <v>3</v>
      </c>
      <c r="F3751" s="33">
        <v>0.2</v>
      </c>
    </row>
    <row r="3752" spans="1:6" x14ac:dyDescent="0.2">
      <c r="A3752" s="33">
        <v>15</v>
      </c>
      <c r="B3752" s="33" t="s">
        <v>471</v>
      </c>
      <c r="C3752" s="33">
        <v>22877</v>
      </c>
      <c r="D3752" s="33" t="s">
        <v>5467</v>
      </c>
      <c r="E3752" s="33">
        <v>3</v>
      </c>
      <c r="F3752" s="33">
        <v>0.2</v>
      </c>
    </row>
    <row r="3753" spans="1:6" x14ac:dyDescent="0.2">
      <c r="A3753" s="33">
        <v>15</v>
      </c>
      <c r="B3753" s="33" t="s">
        <v>471</v>
      </c>
      <c r="C3753" s="33">
        <v>23007</v>
      </c>
      <c r="D3753" s="33" t="s">
        <v>5468</v>
      </c>
      <c r="E3753" s="33"/>
      <c r="F3753" s="33">
        <v>0.2</v>
      </c>
    </row>
    <row r="3754" spans="1:6" x14ac:dyDescent="0.2">
      <c r="A3754" s="33">
        <v>15</v>
      </c>
      <c r="B3754" s="33" t="s">
        <v>277</v>
      </c>
      <c r="C3754" s="33">
        <v>18540</v>
      </c>
      <c r="D3754" s="33" t="s">
        <v>5469</v>
      </c>
      <c r="E3754" s="33">
        <v>4</v>
      </c>
      <c r="F3754" s="33">
        <v>0.2</v>
      </c>
    </row>
    <row r="3755" spans="1:6" x14ac:dyDescent="0.2">
      <c r="A3755" s="33">
        <v>15</v>
      </c>
      <c r="B3755" s="33" t="s">
        <v>277</v>
      </c>
      <c r="C3755" s="33">
        <v>18545</v>
      </c>
      <c r="D3755" s="33" t="s">
        <v>5470</v>
      </c>
      <c r="E3755" s="33">
        <v>3</v>
      </c>
      <c r="F3755" s="33">
        <v>0.2</v>
      </c>
    </row>
    <row r="3756" spans="1:6" x14ac:dyDescent="0.2">
      <c r="A3756" s="33">
        <v>15</v>
      </c>
      <c r="B3756" s="33" t="s">
        <v>277</v>
      </c>
      <c r="C3756" s="33">
        <v>18543</v>
      </c>
      <c r="D3756" s="33" t="s">
        <v>5471</v>
      </c>
      <c r="E3756" s="33">
        <v>4</v>
      </c>
      <c r="F3756" s="33">
        <v>0.2</v>
      </c>
    </row>
    <row r="3757" spans="1:6" x14ac:dyDescent="0.2">
      <c r="A3757" s="33">
        <v>15</v>
      </c>
      <c r="B3757" s="33" t="s">
        <v>277</v>
      </c>
      <c r="C3757" s="33">
        <v>18526</v>
      </c>
      <c r="D3757" s="33" t="s">
        <v>5472</v>
      </c>
      <c r="E3757" s="33"/>
      <c r="F3757" s="33">
        <v>0.2</v>
      </c>
    </row>
    <row r="3758" spans="1:6" x14ac:dyDescent="0.2">
      <c r="A3758" s="33">
        <v>15</v>
      </c>
      <c r="B3758" s="33" t="s">
        <v>277</v>
      </c>
      <c r="C3758" s="33">
        <v>18537</v>
      </c>
      <c r="D3758" s="33" t="s">
        <v>5473</v>
      </c>
      <c r="E3758" s="33">
        <v>4</v>
      </c>
      <c r="F3758" s="33">
        <v>0.2</v>
      </c>
    </row>
    <row r="3759" spans="1:6" x14ac:dyDescent="0.2">
      <c r="A3759" s="33">
        <v>15</v>
      </c>
      <c r="B3759" s="33" t="s">
        <v>277</v>
      </c>
      <c r="C3759" s="33">
        <v>18570</v>
      </c>
      <c r="D3759" s="33" t="s">
        <v>5474</v>
      </c>
      <c r="E3759" s="33">
        <v>1</v>
      </c>
      <c r="F3759" s="33">
        <v>0.2</v>
      </c>
    </row>
    <row r="3760" spans="1:6" x14ac:dyDescent="0.2">
      <c r="A3760" s="33">
        <v>15</v>
      </c>
      <c r="B3760" s="33" t="s">
        <v>894</v>
      </c>
      <c r="C3760" s="33">
        <v>140</v>
      </c>
      <c r="D3760" s="33" t="s">
        <v>5475</v>
      </c>
      <c r="E3760" s="33">
        <v>4</v>
      </c>
      <c r="F3760" s="33">
        <v>0.2</v>
      </c>
    </row>
    <row r="3761" spans="1:6" x14ac:dyDescent="0.2">
      <c r="A3761" s="33">
        <v>15</v>
      </c>
      <c r="B3761" s="33" t="s">
        <v>894</v>
      </c>
      <c r="C3761" s="33">
        <v>180</v>
      </c>
      <c r="D3761" s="33" t="s">
        <v>4670</v>
      </c>
      <c r="E3761" s="33"/>
      <c r="F3761" s="33">
        <v>0.2</v>
      </c>
    </row>
    <row r="3762" spans="1:6" x14ac:dyDescent="0.2">
      <c r="A3762" s="33">
        <v>15</v>
      </c>
      <c r="B3762" s="33" t="s">
        <v>894</v>
      </c>
      <c r="C3762" s="33">
        <v>384</v>
      </c>
      <c r="D3762" s="33" t="s">
        <v>5476</v>
      </c>
      <c r="E3762" s="33">
        <v>4</v>
      </c>
      <c r="F3762" s="33">
        <v>0.2</v>
      </c>
    </row>
    <row r="3763" spans="1:6" x14ac:dyDescent="0.2">
      <c r="A3763" s="33">
        <v>15</v>
      </c>
      <c r="B3763" s="33" t="s">
        <v>894</v>
      </c>
      <c r="C3763" s="33">
        <v>419</v>
      </c>
      <c r="D3763" s="33" t="s">
        <v>1964</v>
      </c>
      <c r="E3763" s="33"/>
      <c r="F3763" s="33">
        <v>0.2</v>
      </c>
    </row>
    <row r="3764" spans="1:6" x14ac:dyDescent="0.2">
      <c r="A3764" s="33">
        <v>15</v>
      </c>
      <c r="B3764" s="33" t="s">
        <v>894</v>
      </c>
      <c r="C3764" s="33">
        <v>3282</v>
      </c>
      <c r="D3764" s="33" t="s">
        <v>5477</v>
      </c>
      <c r="E3764" s="33">
        <v>2</v>
      </c>
      <c r="F3764" s="33">
        <v>0.2</v>
      </c>
    </row>
    <row r="3765" spans="1:6" x14ac:dyDescent="0.2">
      <c r="A3765" s="33">
        <v>15</v>
      </c>
      <c r="B3765" s="33" t="s">
        <v>894</v>
      </c>
      <c r="C3765" s="33">
        <v>817</v>
      </c>
      <c r="D3765" s="33" t="s">
        <v>4671</v>
      </c>
      <c r="E3765" s="33"/>
      <c r="F3765" s="33">
        <v>0.2</v>
      </c>
    </row>
    <row r="3766" spans="1:6" x14ac:dyDescent="0.2">
      <c r="A3766" s="33">
        <v>15</v>
      </c>
      <c r="B3766" s="33" t="s">
        <v>894</v>
      </c>
      <c r="C3766" s="33">
        <v>844</v>
      </c>
      <c r="D3766" s="33" t="s">
        <v>5478</v>
      </c>
      <c r="E3766" s="33">
        <v>4</v>
      </c>
      <c r="F3766" s="33">
        <v>0.2</v>
      </c>
    </row>
    <row r="3767" spans="1:6" x14ac:dyDescent="0.2">
      <c r="A3767" s="33">
        <v>15</v>
      </c>
      <c r="B3767" s="33" t="s">
        <v>894</v>
      </c>
      <c r="C3767" s="33">
        <v>846</v>
      </c>
      <c r="D3767" s="33" t="s">
        <v>5479</v>
      </c>
      <c r="E3767" s="33">
        <v>4</v>
      </c>
      <c r="F3767" s="33">
        <v>0.2</v>
      </c>
    </row>
    <row r="3768" spans="1:6" x14ac:dyDescent="0.2">
      <c r="A3768" s="33">
        <v>15</v>
      </c>
      <c r="B3768" s="33" t="s">
        <v>894</v>
      </c>
      <c r="C3768" s="33">
        <v>863</v>
      </c>
      <c r="D3768" s="33" t="s">
        <v>3954</v>
      </c>
      <c r="E3768" s="33"/>
      <c r="F3768" s="33">
        <v>0.2</v>
      </c>
    </row>
    <row r="3769" spans="1:6" x14ac:dyDescent="0.2">
      <c r="A3769" s="33">
        <v>15</v>
      </c>
      <c r="B3769" s="33" t="s">
        <v>894</v>
      </c>
      <c r="C3769" s="33">
        <v>894</v>
      </c>
      <c r="D3769" s="33" t="s">
        <v>4672</v>
      </c>
      <c r="E3769" s="33"/>
      <c r="F3769" s="33">
        <v>0.2</v>
      </c>
    </row>
    <row r="3770" spans="1:6" x14ac:dyDescent="0.2">
      <c r="A3770" s="33">
        <v>15</v>
      </c>
      <c r="B3770" s="33" t="s">
        <v>894</v>
      </c>
      <c r="C3770" s="33">
        <v>973</v>
      </c>
      <c r="D3770" s="33" t="s">
        <v>5480</v>
      </c>
      <c r="E3770" s="33">
        <v>3</v>
      </c>
      <c r="F3770" s="33">
        <v>0.2</v>
      </c>
    </row>
    <row r="3771" spans="1:6" x14ac:dyDescent="0.2">
      <c r="A3771" s="33">
        <v>15</v>
      </c>
      <c r="B3771" s="33" t="s">
        <v>894</v>
      </c>
      <c r="C3771" s="33">
        <v>1299</v>
      </c>
      <c r="D3771" s="33" t="s">
        <v>5481</v>
      </c>
      <c r="E3771" s="33">
        <v>4</v>
      </c>
      <c r="F3771" s="33">
        <v>0.2</v>
      </c>
    </row>
    <row r="3772" spans="1:6" x14ac:dyDescent="0.2">
      <c r="A3772" s="33">
        <v>15</v>
      </c>
      <c r="B3772" s="33" t="s">
        <v>894</v>
      </c>
      <c r="C3772" s="33">
        <v>1917</v>
      </c>
      <c r="D3772" s="33" t="s">
        <v>4673</v>
      </c>
      <c r="E3772" s="33"/>
      <c r="F3772" s="33">
        <v>0.2</v>
      </c>
    </row>
    <row r="3773" spans="1:6" x14ac:dyDescent="0.2">
      <c r="A3773" s="33">
        <v>15</v>
      </c>
      <c r="B3773" s="33" t="s">
        <v>894</v>
      </c>
      <c r="C3773" s="33">
        <v>1786</v>
      </c>
      <c r="D3773" s="33" t="s">
        <v>2913</v>
      </c>
      <c r="E3773" s="33"/>
      <c r="F3773" s="33">
        <v>0.2</v>
      </c>
    </row>
    <row r="3774" spans="1:6" x14ac:dyDescent="0.2">
      <c r="A3774" s="33">
        <v>15</v>
      </c>
      <c r="B3774" s="33" t="s">
        <v>894</v>
      </c>
      <c r="C3774" s="33">
        <v>7599</v>
      </c>
      <c r="D3774" s="33" t="s">
        <v>4674</v>
      </c>
      <c r="E3774" s="33"/>
      <c r="F3774" s="33">
        <v>0.2</v>
      </c>
    </row>
    <row r="3775" spans="1:6" x14ac:dyDescent="0.2">
      <c r="A3775" s="33">
        <v>15</v>
      </c>
      <c r="B3775" s="33" t="s">
        <v>894</v>
      </c>
      <c r="C3775" s="33">
        <v>7617</v>
      </c>
      <c r="D3775" s="33" t="s">
        <v>4675</v>
      </c>
      <c r="E3775" s="33"/>
      <c r="F3775" s="33">
        <v>0.2</v>
      </c>
    </row>
    <row r="3776" spans="1:6" x14ac:dyDescent="0.2">
      <c r="A3776" s="33">
        <v>15</v>
      </c>
      <c r="B3776" s="33" t="s">
        <v>894</v>
      </c>
      <c r="C3776" s="33">
        <v>2171</v>
      </c>
      <c r="D3776" s="33" t="s">
        <v>3986</v>
      </c>
      <c r="E3776" s="33"/>
      <c r="F3776" s="33">
        <v>0.2</v>
      </c>
    </row>
    <row r="3777" spans="1:6" x14ac:dyDescent="0.2">
      <c r="A3777" s="33">
        <v>15</v>
      </c>
      <c r="B3777" s="33" t="s">
        <v>894</v>
      </c>
      <c r="C3777" s="33">
        <v>2187</v>
      </c>
      <c r="D3777" s="33" t="s">
        <v>1985</v>
      </c>
      <c r="E3777" s="33">
        <v>4</v>
      </c>
      <c r="F3777" s="33">
        <v>0.2</v>
      </c>
    </row>
    <row r="3778" spans="1:6" x14ac:dyDescent="0.2">
      <c r="A3778" s="33">
        <v>15</v>
      </c>
      <c r="B3778" s="33" t="s">
        <v>894</v>
      </c>
      <c r="C3778" s="33">
        <v>2303</v>
      </c>
      <c r="D3778" s="33" t="s">
        <v>3990</v>
      </c>
      <c r="E3778" s="33"/>
      <c r="F3778" s="33">
        <v>0.2</v>
      </c>
    </row>
    <row r="3779" spans="1:6" x14ac:dyDescent="0.2">
      <c r="A3779" s="33">
        <v>15</v>
      </c>
      <c r="B3779" s="33" t="s">
        <v>894</v>
      </c>
      <c r="C3779" s="33">
        <v>2346</v>
      </c>
      <c r="D3779" s="33" t="s">
        <v>5482</v>
      </c>
      <c r="E3779" s="33"/>
      <c r="F3779" s="33">
        <v>0.2</v>
      </c>
    </row>
    <row r="3780" spans="1:6" x14ac:dyDescent="0.2">
      <c r="A3780" s="33">
        <v>15</v>
      </c>
      <c r="B3780" s="33" t="s">
        <v>894</v>
      </c>
      <c r="C3780" s="33">
        <v>2474</v>
      </c>
      <c r="D3780" s="33" t="s">
        <v>5483</v>
      </c>
      <c r="E3780" s="33">
        <v>4</v>
      </c>
      <c r="F3780" s="33">
        <v>0.2</v>
      </c>
    </row>
    <row r="3781" spans="1:6" x14ac:dyDescent="0.2">
      <c r="A3781" s="33">
        <v>15</v>
      </c>
      <c r="B3781" s="33" t="s">
        <v>894</v>
      </c>
      <c r="C3781" s="33">
        <v>2790</v>
      </c>
      <c r="D3781" s="33" t="s">
        <v>4683</v>
      </c>
      <c r="E3781" s="33"/>
      <c r="F3781" s="33">
        <v>0.2</v>
      </c>
    </row>
    <row r="3782" spans="1:6" x14ac:dyDescent="0.2">
      <c r="A3782" s="33">
        <v>15</v>
      </c>
      <c r="B3782" s="33" t="s">
        <v>894</v>
      </c>
      <c r="C3782" s="33">
        <v>3253</v>
      </c>
      <c r="D3782" s="33" t="s">
        <v>5484</v>
      </c>
      <c r="E3782" s="33">
        <v>4</v>
      </c>
      <c r="F3782" s="33">
        <v>0.2</v>
      </c>
    </row>
    <row r="3783" spans="1:6" x14ac:dyDescent="0.2">
      <c r="A3783" s="33">
        <v>15</v>
      </c>
      <c r="B3783" s="33" t="s">
        <v>894</v>
      </c>
      <c r="C3783" s="33">
        <v>3296</v>
      </c>
      <c r="D3783" s="33" t="s">
        <v>4684</v>
      </c>
      <c r="E3783" s="33">
        <v>4</v>
      </c>
      <c r="F3783" s="33">
        <v>0.2</v>
      </c>
    </row>
    <row r="3784" spans="1:6" x14ac:dyDescent="0.2">
      <c r="A3784" s="33">
        <v>15</v>
      </c>
      <c r="B3784" s="33" t="s">
        <v>894</v>
      </c>
      <c r="C3784" s="33">
        <v>7710</v>
      </c>
      <c r="D3784" s="33" t="s">
        <v>5485</v>
      </c>
      <c r="E3784" s="33">
        <v>4</v>
      </c>
      <c r="F3784" s="33">
        <v>0.2</v>
      </c>
    </row>
    <row r="3785" spans="1:6" x14ac:dyDescent="0.2">
      <c r="A3785" s="33">
        <v>15</v>
      </c>
      <c r="B3785" s="33" t="s">
        <v>894</v>
      </c>
      <c r="C3785" s="33">
        <v>3453</v>
      </c>
      <c r="D3785" s="33" t="s">
        <v>5486</v>
      </c>
      <c r="E3785" s="33">
        <v>4</v>
      </c>
      <c r="F3785" s="33">
        <v>0.2</v>
      </c>
    </row>
    <row r="3786" spans="1:6" x14ac:dyDescent="0.2">
      <c r="A3786" s="33">
        <v>15</v>
      </c>
      <c r="B3786" s="33" t="s">
        <v>894</v>
      </c>
      <c r="C3786" s="33">
        <v>3489</v>
      </c>
      <c r="D3786" s="33" t="s">
        <v>4022</v>
      </c>
      <c r="E3786" s="33"/>
      <c r="F3786" s="33">
        <v>0.2</v>
      </c>
    </row>
    <row r="3787" spans="1:6" x14ac:dyDescent="0.2">
      <c r="A3787" s="33">
        <v>15</v>
      </c>
      <c r="B3787" s="33" t="s">
        <v>894</v>
      </c>
      <c r="C3787" s="33">
        <v>3589</v>
      </c>
      <c r="D3787" s="33" t="s">
        <v>2005</v>
      </c>
      <c r="E3787" s="33"/>
      <c r="F3787" s="33">
        <v>0.2</v>
      </c>
    </row>
    <row r="3788" spans="1:6" x14ac:dyDescent="0.2">
      <c r="A3788" s="33">
        <v>15</v>
      </c>
      <c r="B3788" s="33" t="s">
        <v>894</v>
      </c>
      <c r="C3788" s="33">
        <v>3632</v>
      </c>
      <c r="D3788" s="33" t="s">
        <v>4685</v>
      </c>
      <c r="E3788" s="33"/>
      <c r="F3788" s="33">
        <v>0.2</v>
      </c>
    </row>
    <row r="3789" spans="1:6" x14ac:dyDescent="0.2">
      <c r="A3789" s="33">
        <v>15</v>
      </c>
      <c r="B3789" s="33" t="s">
        <v>894</v>
      </c>
      <c r="C3789" s="33">
        <v>3640</v>
      </c>
      <c r="D3789" s="33" t="s">
        <v>5487</v>
      </c>
      <c r="E3789" s="33">
        <v>1</v>
      </c>
      <c r="F3789" s="33">
        <v>0.2</v>
      </c>
    </row>
    <row r="3790" spans="1:6" x14ac:dyDescent="0.2">
      <c r="A3790" s="33">
        <v>15</v>
      </c>
      <c r="B3790" s="33" t="s">
        <v>894</v>
      </c>
      <c r="C3790" s="33">
        <v>3750</v>
      </c>
      <c r="D3790" s="33" t="s">
        <v>5488</v>
      </c>
      <c r="E3790" s="33">
        <v>4</v>
      </c>
      <c r="F3790" s="33">
        <v>0.2</v>
      </c>
    </row>
    <row r="3791" spans="1:6" x14ac:dyDescent="0.2">
      <c r="A3791" s="33">
        <v>15</v>
      </c>
      <c r="B3791" s="33" t="s">
        <v>894</v>
      </c>
      <c r="C3791" s="33">
        <v>3774</v>
      </c>
      <c r="D3791" s="33" t="s">
        <v>4686</v>
      </c>
      <c r="E3791" s="33"/>
      <c r="F3791" s="33">
        <v>0.2</v>
      </c>
    </row>
    <row r="3792" spans="1:6" x14ac:dyDescent="0.2">
      <c r="A3792" s="33">
        <v>15</v>
      </c>
      <c r="B3792" s="33" t="s">
        <v>894</v>
      </c>
      <c r="C3792" s="33">
        <v>4021</v>
      </c>
      <c r="D3792" s="33" t="s">
        <v>4688</v>
      </c>
      <c r="E3792" s="33"/>
      <c r="F3792" s="33">
        <v>0.2</v>
      </c>
    </row>
    <row r="3793" spans="1:6" x14ac:dyDescent="0.2">
      <c r="A3793" s="33">
        <v>15</v>
      </c>
      <c r="B3793" s="33" t="s">
        <v>894</v>
      </c>
      <c r="C3793" s="33">
        <v>4022</v>
      </c>
      <c r="D3793" s="33" t="s">
        <v>4689</v>
      </c>
      <c r="E3793" s="33"/>
      <c r="F3793" s="33">
        <v>0.2</v>
      </c>
    </row>
    <row r="3794" spans="1:6" x14ac:dyDescent="0.2">
      <c r="A3794" s="33">
        <v>15</v>
      </c>
      <c r="B3794" s="33" t="s">
        <v>894</v>
      </c>
      <c r="C3794" s="33">
        <v>4037</v>
      </c>
      <c r="D3794" s="33" t="s">
        <v>2011</v>
      </c>
      <c r="E3794" s="33"/>
      <c r="F3794" s="33">
        <v>0.2</v>
      </c>
    </row>
    <row r="3795" spans="1:6" x14ac:dyDescent="0.2">
      <c r="A3795" s="33">
        <v>15</v>
      </c>
      <c r="B3795" s="33" t="s">
        <v>894</v>
      </c>
      <c r="C3795" s="33">
        <v>4154</v>
      </c>
      <c r="D3795" s="33" t="s">
        <v>2016</v>
      </c>
      <c r="E3795" s="33"/>
      <c r="F3795" s="33">
        <v>0.2</v>
      </c>
    </row>
    <row r="3796" spans="1:6" x14ac:dyDescent="0.2">
      <c r="A3796" s="33">
        <v>15</v>
      </c>
      <c r="B3796" s="33" t="s">
        <v>894</v>
      </c>
      <c r="C3796" s="33">
        <v>13413</v>
      </c>
      <c r="D3796" s="33" t="s">
        <v>5489</v>
      </c>
      <c r="E3796" s="33">
        <v>3</v>
      </c>
      <c r="F3796" s="33">
        <v>0.2</v>
      </c>
    </row>
    <row r="3797" spans="1:6" x14ac:dyDescent="0.2">
      <c r="A3797" s="33">
        <v>15</v>
      </c>
      <c r="B3797" s="33" t="s">
        <v>894</v>
      </c>
      <c r="C3797" s="33">
        <v>25519</v>
      </c>
      <c r="D3797" s="33" t="s">
        <v>4690</v>
      </c>
      <c r="E3797" s="33"/>
      <c r="F3797" s="33">
        <v>0.2</v>
      </c>
    </row>
    <row r="3798" spans="1:6" x14ac:dyDescent="0.2">
      <c r="A3798" s="33">
        <v>15</v>
      </c>
      <c r="B3798" s="33" t="s">
        <v>894</v>
      </c>
      <c r="C3798" s="33">
        <v>4615</v>
      </c>
      <c r="D3798" s="33" t="s">
        <v>5490</v>
      </c>
      <c r="E3798" s="33">
        <v>4</v>
      </c>
      <c r="F3798" s="33">
        <v>0.2</v>
      </c>
    </row>
    <row r="3799" spans="1:6" x14ac:dyDescent="0.2">
      <c r="A3799" s="33">
        <v>15</v>
      </c>
      <c r="B3799" s="33" t="s">
        <v>894</v>
      </c>
      <c r="C3799" s="33">
        <v>11197</v>
      </c>
      <c r="D3799" s="33" t="s">
        <v>4692</v>
      </c>
      <c r="E3799" s="33"/>
      <c r="F3799" s="33">
        <v>0.2</v>
      </c>
    </row>
    <row r="3800" spans="1:6" x14ac:dyDescent="0.2">
      <c r="A3800" s="33">
        <v>15</v>
      </c>
      <c r="B3800" s="33" t="s">
        <v>894</v>
      </c>
      <c r="C3800" s="33">
        <v>11211</v>
      </c>
      <c r="D3800" s="33" t="s">
        <v>4693</v>
      </c>
      <c r="E3800" s="33"/>
      <c r="F3800" s="33">
        <v>0.2</v>
      </c>
    </row>
    <row r="3801" spans="1:6" x14ac:dyDescent="0.2">
      <c r="A3801" s="33">
        <v>15</v>
      </c>
      <c r="B3801" s="33" t="s">
        <v>894</v>
      </c>
      <c r="C3801" s="33">
        <v>7843</v>
      </c>
      <c r="D3801" s="33" t="s">
        <v>5491</v>
      </c>
      <c r="E3801" s="33">
        <v>1</v>
      </c>
      <c r="F3801" s="33">
        <v>0.2</v>
      </c>
    </row>
    <row r="3802" spans="1:6" x14ac:dyDescent="0.2">
      <c r="A3802" s="33">
        <v>15</v>
      </c>
      <c r="B3802" s="33" t="s">
        <v>894</v>
      </c>
      <c r="C3802" s="33">
        <v>15590</v>
      </c>
      <c r="D3802" s="33" t="s">
        <v>4694</v>
      </c>
      <c r="E3802" s="33"/>
      <c r="F3802" s="33">
        <v>0.2</v>
      </c>
    </row>
    <row r="3803" spans="1:6" x14ac:dyDescent="0.2">
      <c r="A3803" s="33">
        <v>15</v>
      </c>
      <c r="B3803" s="33" t="s">
        <v>894</v>
      </c>
      <c r="C3803" s="33">
        <v>5019</v>
      </c>
      <c r="D3803" s="33" t="s">
        <v>5492</v>
      </c>
      <c r="E3803" s="33">
        <v>4</v>
      </c>
      <c r="F3803" s="33">
        <v>0.2</v>
      </c>
    </row>
    <row r="3804" spans="1:6" x14ac:dyDescent="0.2">
      <c r="A3804" s="33">
        <v>15</v>
      </c>
      <c r="B3804" s="33" t="s">
        <v>894</v>
      </c>
      <c r="C3804" s="33">
        <v>5270</v>
      </c>
      <c r="D3804" s="33" t="s">
        <v>5493</v>
      </c>
      <c r="E3804" s="33">
        <v>4</v>
      </c>
      <c r="F3804" s="33">
        <v>0.2</v>
      </c>
    </row>
    <row r="3805" spans="1:6" x14ac:dyDescent="0.2">
      <c r="A3805" s="33">
        <v>15</v>
      </c>
      <c r="B3805" s="33" t="s">
        <v>894</v>
      </c>
      <c r="C3805" s="33">
        <v>5501</v>
      </c>
      <c r="D3805" s="33" t="s">
        <v>2919</v>
      </c>
      <c r="E3805" s="33">
        <v>4</v>
      </c>
      <c r="F3805" s="33">
        <v>0.2</v>
      </c>
    </row>
    <row r="3806" spans="1:6" x14ac:dyDescent="0.2">
      <c r="A3806" s="33">
        <v>15</v>
      </c>
      <c r="B3806" s="33" t="s">
        <v>894</v>
      </c>
      <c r="C3806" s="33">
        <v>5504</v>
      </c>
      <c r="D3806" s="33" t="s">
        <v>5494</v>
      </c>
      <c r="E3806" s="33">
        <v>3</v>
      </c>
      <c r="F3806" s="33">
        <v>0.2</v>
      </c>
    </row>
    <row r="3807" spans="1:6" x14ac:dyDescent="0.2">
      <c r="A3807" s="33">
        <v>15</v>
      </c>
      <c r="B3807" s="33" t="s">
        <v>894</v>
      </c>
      <c r="C3807" s="33">
        <v>5510</v>
      </c>
      <c r="D3807" s="33" t="s">
        <v>4080</v>
      </c>
      <c r="E3807" s="33"/>
      <c r="F3807" s="33">
        <v>0.2</v>
      </c>
    </row>
    <row r="3808" spans="1:6" x14ac:dyDescent="0.2">
      <c r="A3808" s="33">
        <v>15</v>
      </c>
      <c r="B3808" s="33" t="s">
        <v>894</v>
      </c>
      <c r="C3808" s="33">
        <v>5511</v>
      </c>
      <c r="D3808" s="33" t="s">
        <v>5495</v>
      </c>
      <c r="E3808" s="33">
        <v>3</v>
      </c>
      <c r="F3808" s="33">
        <v>0.2</v>
      </c>
    </row>
    <row r="3809" spans="1:6" x14ac:dyDescent="0.2">
      <c r="A3809" s="33">
        <v>15</v>
      </c>
      <c r="B3809" s="33" t="s">
        <v>894</v>
      </c>
      <c r="C3809" s="33">
        <v>5512</v>
      </c>
      <c r="D3809" s="33" t="s">
        <v>4081</v>
      </c>
      <c r="E3809" s="33"/>
      <c r="F3809" s="33">
        <v>0.2</v>
      </c>
    </row>
    <row r="3810" spans="1:6" x14ac:dyDescent="0.2">
      <c r="A3810" s="33">
        <v>15</v>
      </c>
      <c r="B3810" s="33" t="s">
        <v>894</v>
      </c>
      <c r="C3810" s="33">
        <v>5559</v>
      </c>
      <c r="D3810" s="33" t="s">
        <v>5496</v>
      </c>
      <c r="E3810" s="33">
        <v>4</v>
      </c>
      <c r="F3810" s="33">
        <v>0.2</v>
      </c>
    </row>
    <row r="3811" spans="1:6" x14ac:dyDescent="0.2">
      <c r="A3811" s="33">
        <v>15</v>
      </c>
      <c r="B3811" s="33" t="s">
        <v>894</v>
      </c>
      <c r="C3811" s="33">
        <v>5589</v>
      </c>
      <c r="D3811" s="33" t="s">
        <v>4698</v>
      </c>
      <c r="E3811" s="33"/>
      <c r="F3811" s="33">
        <v>0.2</v>
      </c>
    </row>
    <row r="3812" spans="1:6" x14ac:dyDescent="0.2">
      <c r="A3812" s="33">
        <v>15</v>
      </c>
      <c r="B3812" s="33" t="s">
        <v>894</v>
      </c>
      <c r="C3812" s="33">
        <v>5590</v>
      </c>
      <c r="D3812" s="33" t="s">
        <v>4699</v>
      </c>
      <c r="E3812" s="33"/>
      <c r="F3812" s="33">
        <v>0.2</v>
      </c>
    </row>
    <row r="3813" spans="1:6" x14ac:dyDescent="0.2">
      <c r="A3813" s="33">
        <v>15</v>
      </c>
      <c r="B3813" s="33" t="s">
        <v>894</v>
      </c>
      <c r="C3813" s="33">
        <v>5591</v>
      </c>
      <c r="D3813" s="33" t="s">
        <v>4700</v>
      </c>
      <c r="E3813" s="33"/>
      <c r="F3813" s="33">
        <v>0.2</v>
      </c>
    </row>
    <row r="3814" spans="1:6" x14ac:dyDescent="0.2">
      <c r="A3814" s="33">
        <v>15</v>
      </c>
      <c r="B3814" s="33" t="s">
        <v>894</v>
      </c>
      <c r="C3814" s="33">
        <v>5605</v>
      </c>
      <c r="D3814" s="33" t="s">
        <v>4701</v>
      </c>
      <c r="E3814" s="33"/>
      <c r="F3814" s="33">
        <v>0.2</v>
      </c>
    </row>
    <row r="3815" spans="1:6" x14ac:dyDescent="0.2">
      <c r="A3815" s="33">
        <v>15</v>
      </c>
      <c r="B3815" s="33" t="s">
        <v>894</v>
      </c>
      <c r="C3815" s="33">
        <v>15598</v>
      </c>
      <c r="D3815" s="33" t="s">
        <v>4702</v>
      </c>
      <c r="E3815" s="33"/>
      <c r="F3815" s="33">
        <v>0.2</v>
      </c>
    </row>
    <row r="3816" spans="1:6" x14ac:dyDescent="0.2">
      <c r="A3816" s="33">
        <v>15</v>
      </c>
      <c r="B3816" s="33" t="s">
        <v>894</v>
      </c>
      <c r="C3816" s="33">
        <v>7917</v>
      </c>
      <c r="D3816" s="33" t="s">
        <v>4703</v>
      </c>
      <c r="E3816" s="33"/>
      <c r="F3816" s="33">
        <v>0.2</v>
      </c>
    </row>
    <row r="3817" spans="1:6" x14ac:dyDescent="0.2">
      <c r="A3817" s="33">
        <v>15</v>
      </c>
      <c r="B3817" s="33" t="s">
        <v>894</v>
      </c>
      <c r="C3817" s="33">
        <v>7918</v>
      </c>
      <c r="D3817" s="33" t="s">
        <v>4704</v>
      </c>
      <c r="E3817" s="33"/>
      <c r="F3817" s="33">
        <v>0.2</v>
      </c>
    </row>
    <row r="3818" spans="1:6" x14ac:dyDescent="0.2">
      <c r="A3818" s="33">
        <v>15</v>
      </c>
      <c r="B3818" s="33" t="s">
        <v>894</v>
      </c>
      <c r="C3818" s="33">
        <v>7919</v>
      </c>
      <c r="D3818" s="33" t="s">
        <v>4705</v>
      </c>
      <c r="E3818" s="33"/>
      <c r="F3818" s="33">
        <v>0.2</v>
      </c>
    </row>
    <row r="3819" spans="1:6" x14ac:dyDescent="0.2">
      <c r="A3819" s="33">
        <v>15</v>
      </c>
      <c r="B3819" s="33" t="s">
        <v>894</v>
      </c>
      <c r="C3819" s="33">
        <v>5667</v>
      </c>
      <c r="D3819" s="33" t="s">
        <v>5497</v>
      </c>
      <c r="E3819" s="33">
        <v>4</v>
      </c>
      <c r="F3819" s="33">
        <v>0.2</v>
      </c>
    </row>
    <row r="3820" spans="1:6" x14ac:dyDescent="0.2">
      <c r="A3820" s="33">
        <v>15</v>
      </c>
      <c r="B3820" s="33" t="s">
        <v>894</v>
      </c>
      <c r="C3820" s="33">
        <v>5691</v>
      </c>
      <c r="D3820" s="33" t="s">
        <v>4707</v>
      </c>
      <c r="E3820" s="33"/>
      <c r="F3820" s="33">
        <v>0.2</v>
      </c>
    </row>
    <row r="3821" spans="1:6" x14ac:dyDescent="0.2">
      <c r="A3821" s="33">
        <v>15</v>
      </c>
      <c r="B3821" s="33" t="s">
        <v>894</v>
      </c>
      <c r="C3821" s="33">
        <v>13159</v>
      </c>
      <c r="D3821" s="33" t="s">
        <v>4708</v>
      </c>
      <c r="E3821" s="33"/>
      <c r="F3821" s="33">
        <v>0.2</v>
      </c>
    </row>
    <row r="3822" spans="1:6" x14ac:dyDescent="0.2">
      <c r="A3822" s="33">
        <v>15</v>
      </c>
      <c r="B3822" s="33" t="s">
        <v>894</v>
      </c>
      <c r="C3822" s="33">
        <v>6038</v>
      </c>
      <c r="D3822" s="33" t="s">
        <v>4709</v>
      </c>
      <c r="E3822" s="33"/>
      <c r="F3822" s="33">
        <v>0.2</v>
      </c>
    </row>
    <row r="3823" spans="1:6" x14ac:dyDescent="0.2">
      <c r="A3823" s="33">
        <v>15</v>
      </c>
      <c r="B3823" s="33" t="s">
        <v>894</v>
      </c>
      <c r="C3823" s="33">
        <v>6052</v>
      </c>
      <c r="D3823" s="33" t="s">
        <v>4710</v>
      </c>
      <c r="E3823" s="33"/>
      <c r="F3823" s="33">
        <v>0.2</v>
      </c>
    </row>
    <row r="3824" spans="1:6" x14ac:dyDescent="0.2">
      <c r="A3824" s="33">
        <v>15</v>
      </c>
      <c r="B3824" s="33" t="s">
        <v>894</v>
      </c>
      <c r="C3824" s="33">
        <v>6207</v>
      </c>
      <c r="D3824" s="33" t="s">
        <v>2920</v>
      </c>
      <c r="E3824" s="33">
        <v>3</v>
      </c>
      <c r="F3824" s="33">
        <v>0.2</v>
      </c>
    </row>
    <row r="3825" spans="1:6" x14ac:dyDescent="0.2">
      <c r="A3825" s="33">
        <v>15</v>
      </c>
      <c r="B3825" s="33" t="s">
        <v>894</v>
      </c>
      <c r="C3825" s="33">
        <v>6293</v>
      </c>
      <c r="D3825" s="33" t="s">
        <v>4711</v>
      </c>
      <c r="E3825" s="33"/>
      <c r="F3825" s="33">
        <v>0.2</v>
      </c>
    </row>
    <row r="3826" spans="1:6" x14ac:dyDescent="0.2">
      <c r="A3826" s="33">
        <v>15</v>
      </c>
      <c r="B3826" s="33" t="s">
        <v>894</v>
      </c>
      <c r="C3826" s="33">
        <v>6466</v>
      </c>
      <c r="D3826" s="33" t="s">
        <v>4712</v>
      </c>
      <c r="E3826" s="33"/>
      <c r="F3826" s="33">
        <v>0.2</v>
      </c>
    </row>
    <row r="3827" spans="1:6" x14ac:dyDescent="0.2">
      <c r="A3827" s="33">
        <v>15</v>
      </c>
      <c r="B3827" s="33" t="s">
        <v>894</v>
      </c>
      <c r="C3827" s="33">
        <v>6655</v>
      </c>
      <c r="D3827" s="33" t="s">
        <v>5498</v>
      </c>
      <c r="E3827" s="33">
        <v>1</v>
      </c>
      <c r="F3827" s="33">
        <v>0.2</v>
      </c>
    </row>
    <row r="3828" spans="1:6" x14ac:dyDescent="0.2">
      <c r="A3828" s="33">
        <v>15</v>
      </c>
      <c r="B3828" s="33" t="s">
        <v>894</v>
      </c>
      <c r="C3828" s="33">
        <v>6779</v>
      </c>
      <c r="D3828" s="33" t="s">
        <v>4713</v>
      </c>
      <c r="E3828" s="33">
        <v>4</v>
      </c>
      <c r="F3828" s="33">
        <v>0.2</v>
      </c>
    </row>
    <row r="3829" spans="1:6" x14ac:dyDescent="0.2">
      <c r="A3829" s="33">
        <v>15</v>
      </c>
      <c r="B3829" s="33" t="s">
        <v>894</v>
      </c>
      <c r="C3829" s="33">
        <v>8044</v>
      </c>
      <c r="D3829" s="33" t="s">
        <v>4618</v>
      </c>
      <c r="E3829" s="33"/>
      <c r="F3829" s="33">
        <v>0.2</v>
      </c>
    </row>
    <row r="3830" spans="1:6" x14ac:dyDescent="0.2">
      <c r="A3830" s="33">
        <v>15</v>
      </c>
      <c r="B3830" s="33" t="s">
        <v>894</v>
      </c>
      <c r="C3830" s="33">
        <v>6790</v>
      </c>
      <c r="D3830" s="33" t="s">
        <v>5499</v>
      </c>
      <c r="E3830" s="33">
        <v>3</v>
      </c>
      <c r="F3830" s="33">
        <v>0.2</v>
      </c>
    </row>
    <row r="3831" spans="1:6" x14ac:dyDescent="0.2">
      <c r="A3831" s="33">
        <v>15</v>
      </c>
      <c r="B3831" s="33" t="s">
        <v>894</v>
      </c>
      <c r="C3831" s="33">
        <v>6870</v>
      </c>
      <c r="D3831" s="33" t="s">
        <v>4714</v>
      </c>
      <c r="E3831" s="33"/>
      <c r="F3831" s="33">
        <v>0.2</v>
      </c>
    </row>
    <row r="3832" spans="1:6" x14ac:dyDescent="0.2">
      <c r="A3832" s="33">
        <v>15</v>
      </c>
      <c r="B3832" s="33" t="s">
        <v>894</v>
      </c>
      <c r="C3832" s="33">
        <v>6965</v>
      </c>
      <c r="D3832" s="33" t="s">
        <v>2043</v>
      </c>
      <c r="E3832" s="33"/>
      <c r="F3832" s="33">
        <v>0.2</v>
      </c>
    </row>
    <row r="3833" spans="1:6" x14ac:dyDescent="0.2">
      <c r="A3833" s="33">
        <v>15</v>
      </c>
      <c r="B3833" s="33" t="s">
        <v>894</v>
      </c>
      <c r="C3833" s="33">
        <v>7049</v>
      </c>
      <c r="D3833" s="33" t="s">
        <v>4121</v>
      </c>
      <c r="E3833" s="33"/>
      <c r="F3833" s="33">
        <v>0.2</v>
      </c>
    </row>
    <row r="3834" spans="1:6" x14ac:dyDescent="0.2">
      <c r="A3834" s="33">
        <v>15</v>
      </c>
      <c r="B3834" s="33" t="s">
        <v>894</v>
      </c>
      <c r="C3834" s="33">
        <v>12033</v>
      </c>
      <c r="D3834" s="33" t="s">
        <v>5500</v>
      </c>
      <c r="E3834" s="33">
        <v>4</v>
      </c>
      <c r="F3834" s="33">
        <v>0.2</v>
      </c>
    </row>
    <row r="3835" spans="1:6" x14ac:dyDescent="0.2">
      <c r="A3835" s="33">
        <v>15</v>
      </c>
      <c r="B3835" s="33" t="s">
        <v>894</v>
      </c>
      <c r="C3835" s="33">
        <v>7079</v>
      </c>
      <c r="D3835" s="33" t="s">
        <v>5501</v>
      </c>
      <c r="E3835" s="33">
        <v>4</v>
      </c>
      <c r="F3835" s="33">
        <v>0.2</v>
      </c>
    </row>
    <row r="3836" spans="1:6" x14ac:dyDescent="0.2">
      <c r="A3836" s="33">
        <v>15</v>
      </c>
      <c r="B3836" s="33" t="s">
        <v>894</v>
      </c>
      <c r="C3836" s="33">
        <v>11246</v>
      </c>
      <c r="D3836" s="33" t="s">
        <v>4715</v>
      </c>
      <c r="E3836" s="33"/>
      <c r="F3836" s="33">
        <v>0.2</v>
      </c>
    </row>
    <row r="3837" spans="1:6" x14ac:dyDescent="0.2">
      <c r="A3837" s="33">
        <v>15</v>
      </c>
      <c r="B3837" s="33" t="s">
        <v>894</v>
      </c>
      <c r="C3837" s="33">
        <v>8094</v>
      </c>
      <c r="D3837" s="33" t="s">
        <v>2053</v>
      </c>
      <c r="E3837" s="33"/>
      <c r="F3837" s="33">
        <v>0.2</v>
      </c>
    </row>
    <row r="3838" spans="1:6" x14ac:dyDescent="0.2">
      <c r="A3838" s="33">
        <v>15</v>
      </c>
      <c r="B3838" s="33" t="s">
        <v>436</v>
      </c>
      <c r="C3838" s="33">
        <v>29303</v>
      </c>
      <c r="D3838" s="33" t="s">
        <v>5502</v>
      </c>
      <c r="E3838" s="33">
        <v>4</v>
      </c>
      <c r="F3838" s="33">
        <v>1</v>
      </c>
    </row>
    <row r="3839" spans="1:6" x14ac:dyDescent="0.2">
      <c r="A3839" s="33">
        <v>15</v>
      </c>
      <c r="B3839" s="33" t="s">
        <v>436</v>
      </c>
      <c r="C3839" s="33">
        <v>29310</v>
      </c>
      <c r="D3839" s="33" t="s">
        <v>5503</v>
      </c>
      <c r="E3839" s="33">
        <v>1</v>
      </c>
      <c r="F3839" s="33">
        <v>0.2</v>
      </c>
    </row>
    <row r="3840" spans="1:6" x14ac:dyDescent="0.2">
      <c r="A3840" s="33">
        <v>15</v>
      </c>
      <c r="B3840" s="33" t="s">
        <v>436</v>
      </c>
      <c r="C3840" s="33">
        <v>31153</v>
      </c>
      <c r="D3840" s="33" t="s">
        <v>5504</v>
      </c>
      <c r="E3840" s="33"/>
      <c r="F3840" s="33">
        <v>0.2</v>
      </c>
    </row>
    <row r="3841" spans="1:6" x14ac:dyDescent="0.2">
      <c r="A3841" s="33">
        <v>15</v>
      </c>
      <c r="B3841" s="33" t="s">
        <v>436</v>
      </c>
      <c r="C3841" s="33">
        <v>31004</v>
      </c>
      <c r="D3841" s="33" t="s">
        <v>5505</v>
      </c>
      <c r="E3841" s="33"/>
      <c r="F3841" s="33">
        <v>0.2</v>
      </c>
    </row>
    <row r="3842" spans="1:6" x14ac:dyDescent="0.2">
      <c r="A3842" s="33">
        <v>15</v>
      </c>
      <c r="B3842" s="33" t="s">
        <v>436</v>
      </c>
      <c r="C3842" s="33">
        <v>31280</v>
      </c>
      <c r="D3842" s="33" t="s">
        <v>5506</v>
      </c>
      <c r="E3842" s="33">
        <v>4</v>
      </c>
      <c r="F3842" s="33">
        <v>0.2</v>
      </c>
    </row>
    <row r="3843" spans="1:6" x14ac:dyDescent="0.2">
      <c r="A3843" s="33">
        <v>15</v>
      </c>
      <c r="B3843" s="33" t="s">
        <v>436</v>
      </c>
      <c r="C3843" s="33">
        <v>31205</v>
      </c>
      <c r="D3843" s="33" t="s">
        <v>784</v>
      </c>
      <c r="E3843" s="33"/>
      <c r="F3843" s="33">
        <v>1</v>
      </c>
    </row>
    <row r="3844" spans="1:6" x14ac:dyDescent="0.2">
      <c r="A3844" s="33">
        <v>15</v>
      </c>
      <c r="B3844" s="33" t="s">
        <v>436</v>
      </c>
      <c r="C3844" s="33">
        <v>32925</v>
      </c>
      <c r="D3844" s="33" t="s">
        <v>5507</v>
      </c>
      <c r="E3844" s="33"/>
      <c r="F3844" s="33">
        <v>0.2</v>
      </c>
    </row>
    <row r="3845" spans="1:6" x14ac:dyDescent="0.2">
      <c r="A3845" s="33">
        <v>15</v>
      </c>
      <c r="B3845" s="33" t="s">
        <v>436</v>
      </c>
      <c r="C3845" s="33">
        <v>32291</v>
      </c>
      <c r="D3845" s="33" t="s">
        <v>5508</v>
      </c>
      <c r="E3845" s="33">
        <v>4</v>
      </c>
      <c r="F3845" s="33">
        <v>0.2</v>
      </c>
    </row>
    <row r="3846" spans="1:6" x14ac:dyDescent="0.2">
      <c r="A3846" s="33">
        <v>15</v>
      </c>
      <c r="B3846" s="33" t="s">
        <v>436</v>
      </c>
      <c r="C3846" s="33">
        <v>30903</v>
      </c>
      <c r="D3846" s="33" t="s">
        <v>5509</v>
      </c>
      <c r="E3846" s="33">
        <v>2</v>
      </c>
      <c r="F3846" s="33">
        <v>1</v>
      </c>
    </row>
    <row r="3847" spans="1:6" x14ac:dyDescent="0.2">
      <c r="A3847" s="33">
        <v>15</v>
      </c>
      <c r="B3847" s="33" t="s">
        <v>436</v>
      </c>
      <c r="C3847" s="33">
        <v>30904</v>
      </c>
      <c r="D3847" s="33" t="s">
        <v>5510</v>
      </c>
      <c r="E3847" s="33">
        <v>3</v>
      </c>
      <c r="F3847" s="33">
        <v>0.2</v>
      </c>
    </row>
    <row r="3848" spans="1:6" x14ac:dyDescent="0.2">
      <c r="A3848" s="33">
        <v>15</v>
      </c>
      <c r="B3848" s="33" t="s">
        <v>436</v>
      </c>
      <c r="C3848" s="33">
        <v>32937</v>
      </c>
      <c r="D3848" s="33" t="s">
        <v>5511</v>
      </c>
      <c r="E3848" s="33">
        <v>4</v>
      </c>
      <c r="F3848" s="33">
        <v>0.2</v>
      </c>
    </row>
    <row r="3849" spans="1:6" x14ac:dyDescent="0.2">
      <c r="A3849" s="33">
        <v>15</v>
      </c>
      <c r="B3849" s="33" t="s">
        <v>436</v>
      </c>
      <c r="C3849" s="33">
        <v>31095</v>
      </c>
      <c r="D3849" s="33" t="s">
        <v>5512</v>
      </c>
      <c r="E3849" s="33"/>
      <c r="F3849" s="33">
        <v>0.2</v>
      </c>
    </row>
    <row r="3850" spans="1:6" x14ac:dyDescent="0.2">
      <c r="A3850" s="33">
        <v>15</v>
      </c>
      <c r="B3850" s="33" t="s">
        <v>436</v>
      </c>
      <c r="C3850" s="33">
        <v>31040</v>
      </c>
      <c r="D3850" s="33" t="s">
        <v>791</v>
      </c>
      <c r="E3850" s="33"/>
      <c r="F3850" s="33">
        <v>1</v>
      </c>
    </row>
    <row r="3851" spans="1:6" x14ac:dyDescent="0.2">
      <c r="A3851" s="33">
        <v>15</v>
      </c>
      <c r="B3851" s="33" t="s">
        <v>436</v>
      </c>
      <c r="C3851" s="33">
        <v>31176</v>
      </c>
      <c r="D3851" s="33" t="s">
        <v>5513</v>
      </c>
      <c r="E3851" s="33">
        <v>4</v>
      </c>
      <c r="F3851" s="33">
        <v>1</v>
      </c>
    </row>
    <row r="3852" spans="1:6" x14ac:dyDescent="0.2">
      <c r="A3852" s="33">
        <v>15</v>
      </c>
      <c r="B3852" s="33" t="s">
        <v>436</v>
      </c>
      <c r="C3852" s="33">
        <v>31177</v>
      </c>
      <c r="D3852" s="33" t="s">
        <v>5514</v>
      </c>
      <c r="E3852" s="33">
        <v>3</v>
      </c>
      <c r="F3852" s="33">
        <v>1</v>
      </c>
    </row>
    <row r="3853" spans="1:6" x14ac:dyDescent="0.2">
      <c r="A3853" s="33">
        <v>15</v>
      </c>
      <c r="B3853" s="33" t="s">
        <v>436</v>
      </c>
      <c r="C3853" s="33">
        <v>31190</v>
      </c>
      <c r="D3853" s="33" t="s">
        <v>5515</v>
      </c>
      <c r="E3853" s="33">
        <v>4</v>
      </c>
      <c r="F3853" s="33">
        <v>0.2</v>
      </c>
    </row>
    <row r="3854" spans="1:6" x14ac:dyDescent="0.2">
      <c r="A3854" s="33">
        <v>15</v>
      </c>
      <c r="B3854" s="33" t="s">
        <v>436</v>
      </c>
      <c r="C3854" s="33">
        <v>31191</v>
      </c>
      <c r="D3854" s="33" t="s">
        <v>798</v>
      </c>
      <c r="E3854" s="33">
        <v>4</v>
      </c>
      <c r="F3854" s="33">
        <v>0.2</v>
      </c>
    </row>
    <row r="3855" spans="1:6" x14ac:dyDescent="0.2">
      <c r="A3855" s="33">
        <v>15</v>
      </c>
      <c r="B3855" s="33" t="s">
        <v>436</v>
      </c>
      <c r="C3855" s="33">
        <v>31118</v>
      </c>
      <c r="D3855" s="33" t="s">
        <v>5516</v>
      </c>
      <c r="E3855" s="33">
        <v>4</v>
      </c>
      <c r="F3855" s="33">
        <v>0.2</v>
      </c>
    </row>
    <row r="3856" spans="1:6" x14ac:dyDescent="0.2">
      <c r="A3856" s="33">
        <v>15</v>
      </c>
      <c r="B3856" s="33" t="s">
        <v>436</v>
      </c>
      <c r="C3856" s="33">
        <v>30955</v>
      </c>
      <c r="D3856" s="33" t="s">
        <v>5517</v>
      </c>
      <c r="E3856" s="33">
        <v>4</v>
      </c>
      <c r="F3856" s="33">
        <v>0.2</v>
      </c>
    </row>
    <row r="3857" spans="1:6" x14ac:dyDescent="0.2">
      <c r="A3857" s="33">
        <v>15</v>
      </c>
      <c r="B3857" s="33" t="s">
        <v>436</v>
      </c>
      <c r="C3857" s="33">
        <v>31129</v>
      </c>
      <c r="D3857" s="33" t="s">
        <v>804</v>
      </c>
      <c r="E3857" s="33"/>
      <c r="F3857" s="33">
        <v>1</v>
      </c>
    </row>
    <row r="3858" spans="1:6" x14ac:dyDescent="0.2">
      <c r="A3858" s="33">
        <v>15</v>
      </c>
      <c r="B3858" s="33" t="s">
        <v>436</v>
      </c>
      <c r="C3858" s="33">
        <v>31133</v>
      </c>
      <c r="D3858" s="33" t="s">
        <v>5518</v>
      </c>
      <c r="E3858" s="33"/>
      <c r="F3858" s="33">
        <v>0.2</v>
      </c>
    </row>
    <row r="3859" spans="1:6" x14ac:dyDescent="0.2">
      <c r="A3859" s="33">
        <v>15</v>
      </c>
      <c r="B3859" s="33" t="s">
        <v>436</v>
      </c>
      <c r="C3859" s="33">
        <v>29327</v>
      </c>
      <c r="D3859" s="33" t="s">
        <v>812</v>
      </c>
      <c r="E3859" s="33">
        <v>3</v>
      </c>
      <c r="F3859" s="33">
        <v>0.2</v>
      </c>
    </row>
    <row r="3860" spans="1:6" x14ac:dyDescent="0.2">
      <c r="A3860" s="33">
        <v>15</v>
      </c>
      <c r="B3860" s="33" t="s">
        <v>436</v>
      </c>
      <c r="C3860" s="33">
        <v>29329</v>
      </c>
      <c r="D3860" s="33" t="s">
        <v>5519</v>
      </c>
      <c r="E3860" s="33">
        <v>4</v>
      </c>
      <c r="F3860" s="33">
        <v>0.2</v>
      </c>
    </row>
    <row r="3861" spans="1:6" x14ac:dyDescent="0.2">
      <c r="A3861" s="33">
        <v>15</v>
      </c>
      <c r="B3861" s="33" t="s">
        <v>465</v>
      </c>
      <c r="C3861" s="33">
        <v>3074</v>
      </c>
      <c r="D3861" s="33" t="s">
        <v>5520</v>
      </c>
      <c r="E3861" s="33">
        <v>4</v>
      </c>
      <c r="F3861" s="33">
        <v>0.2</v>
      </c>
    </row>
    <row r="3862" spans="1:6" x14ac:dyDescent="0.2">
      <c r="A3862" s="33">
        <v>15</v>
      </c>
      <c r="B3862" s="33" t="s">
        <v>795</v>
      </c>
      <c r="C3862" s="33">
        <v>70809</v>
      </c>
      <c r="D3862" s="33" t="s">
        <v>794</v>
      </c>
      <c r="E3862" s="33">
        <v>4</v>
      </c>
      <c r="F3862" s="33">
        <v>0.2</v>
      </c>
    </row>
    <row r="3863" spans="1:6" x14ac:dyDescent="0.2">
      <c r="A3863" s="33">
        <v>15</v>
      </c>
      <c r="B3863" s="33" t="s">
        <v>187</v>
      </c>
      <c r="C3863" s="33">
        <v>17651</v>
      </c>
      <c r="D3863" s="33" t="s">
        <v>787</v>
      </c>
      <c r="E3863" s="33">
        <v>2</v>
      </c>
      <c r="F3863" s="33">
        <v>1</v>
      </c>
    </row>
    <row r="3864" spans="1:6" x14ac:dyDescent="0.2">
      <c r="A3864" s="33">
        <v>15</v>
      </c>
      <c r="B3864" s="33" t="s">
        <v>187</v>
      </c>
      <c r="C3864" s="33">
        <v>17653</v>
      </c>
      <c r="D3864" s="33" t="s">
        <v>2295</v>
      </c>
      <c r="E3864" s="33">
        <v>4</v>
      </c>
      <c r="F3864" s="33">
        <v>0.2</v>
      </c>
    </row>
    <row r="3865" spans="1:6" x14ac:dyDescent="0.2">
      <c r="A3865" s="33">
        <v>15</v>
      </c>
      <c r="B3865" s="33" t="s">
        <v>187</v>
      </c>
      <c r="C3865" s="33">
        <v>17727</v>
      </c>
      <c r="D3865" s="33" t="s">
        <v>801</v>
      </c>
      <c r="E3865" s="33"/>
      <c r="F3865" s="33">
        <v>0.2</v>
      </c>
    </row>
    <row r="3866" spans="1:6" x14ac:dyDescent="0.2">
      <c r="A3866" s="33">
        <v>15</v>
      </c>
      <c r="B3866" s="33" t="s">
        <v>187</v>
      </c>
      <c r="C3866" s="33">
        <v>17686</v>
      </c>
      <c r="D3866" s="33" t="s">
        <v>810</v>
      </c>
      <c r="E3866" s="33"/>
      <c r="F3866" s="33">
        <v>0.2</v>
      </c>
    </row>
    <row r="3867" spans="1:6" x14ac:dyDescent="0.2">
      <c r="A3867" s="33">
        <v>15</v>
      </c>
      <c r="B3867" s="33" t="s">
        <v>31</v>
      </c>
      <c r="C3867" s="33">
        <v>3570</v>
      </c>
      <c r="D3867" s="33" t="s">
        <v>5521</v>
      </c>
      <c r="E3867" s="33">
        <v>3</v>
      </c>
      <c r="F3867" s="33">
        <v>0.2</v>
      </c>
    </row>
    <row r="3868" spans="1:6" x14ac:dyDescent="0.2">
      <c r="A3868" s="33">
        <v>15</v>
      </c>
      <c r="B3868" s="33" t="s">
        <v>31</v>
      </c>
      <c r="C3868" s="33">
        <v>4700</v>
      </c>
      <c r="D3868" s="33" t="s">
        <v>5522</v>
      </c>
      <c r="E3868" s="33">
        <v>4</v>
      </c>
      <c r="F3868" s="33">
        <v>0.2</v>
      </c>
    </row>
    <row r="3869" spans="1:6" x14ac:dyDescent="0.2">
      <c r="A3869" s="33">
        <v>15</v>
      </c>
      <c r="B3869" s="33" t="s">
        <v>31</v>
      </c>
      <c r="C3869" s="33">
        <v>5300</v>
      </c>
      <c r="D3869" s="33" t="s">
        <v>5523</v>
      </c>
      <c r="E3869" s="33">
        <v>1</v>
      </c>
      <c r="F3869" s="33">
        <v>1</v>
      </c>
    </row>
    <row r="3870" spans="1:6" x14ac:dyDescent="0.2">
      <c r="A3870" s="33">
        <v>15</v>
      </c>
      <c r="B3870" s="33" t="s">
        <v>31</v>
      </c>
      <c r="C3870" s="33">
        <v>7600</v>
      </c>
      <c r="D3870" s="33" t="s">
        <v>5524</v>
      </c>
      <c r="E3870" s="33">
        <v>4</v>
      </c>
      <c r="F3870" s="33">
        <v>0.2</v>
      </c>
    </row>
    <row r="3871" spans="1:6" x14ac:dyDescent="0.2">
      <c r="A3871" s="33">
        <v>15</v>
      </c>
      <c r="B3871" s="33" t="s">
        <v>31</v>
      </c>
      <c r="C3871" s="33">
        <v>24300</v>
      </c>
      <c r="D3871" s="33" t="s">
        <v>5525</v>
      </c>
      <c r="E3871" s="33"/>
      <c r="F3871" s="33">
        <v>0.2</v>
      </c>
    </row>
    <row r="3872" spans="1:6" x14ac:dyDescent="0.2">
      <c r="A3872" s="33">
        <v>15</v>
      </c>
      <c r="B3872" s="33" t="s">
        <v>31</v>
      </c>
      <c r="C3872" s="33">
        <v>33800</v>
      </c>
      <c r="D3872" s="33" t="s">
        <v>5526</v>
      </c>
      <c r="E3872" s="33">
        <v>2</v>
      </c>
      <c r="F3872" s="33">
        <v>0.2</v>
      </c>
    </row>
    <row r="3873" spans="1:6" x14ac:dyDescent="0.2">
      <c r="A3873" s="33">
        <v>15</v>
      </c>
      <c r="B3873" s="33" t="s">
        <v>31</v>
      </c>
      <c r="C3873" s="33">
        <v>35200</v>
      </c>
      <c r="D3873" s="33" t="s">
        <v>5527</v>
      </c>
      <c r="E3873" s="33"/>
      <c r="F3873" s="33">
        <v>0.2</v>
      </c>
    </row>
    <row r="3874" spans="1:6" x14ac:dyDescent="0.2">
      <c r="A3874" s="33">
        <v>15</v>
      </c>
      <c r="B3874" s="33" t="s">
        <v>31</v>
      </c>
      <c r="C3874" s="33">
        <v>35600</v>
      </c>
      <c r="D3874" s="33" t="s">
        <v>5528</v>
      </c>
      <c r="E3874" s="33">
        <v>4</v>
      </c>
      <c r="F3874" s="33">
        <v>0.2</v>
      </c>
    </row>
    <row r="3875" spans="1:6" x14ac:dyDescent="0.2">
      <c r="A3875" s="33">
        <v>15</v>
      </c>
      <c r="B3875" s="33" t="s">
        <v>31</v>
      </c>
      <c r="C3875" s="33">
        <v>35700</v>
      </c>
      <c r="D3875" s="33" t="s">
        <v>5529</v>
      </c>
      <c r="E3875" s="33">
        <v>4</v>
      </c>
      <c r="F3875" s="33">
        <v>0.2</v>
      </c>
    </row>
    <row r="3876" spans="1:6" x14ac:dyDescent="0.2">
      <c r="A3876" s="33">
        <v>15</v>
      </c>
      <c r="B3876" s="33" t="s">
        <v>31</v>
      </c>
      <c r="C3876" s="33">
        <v>35980</v>
      </c>
      <c r="D3876" s="33" t="s">
        <v>5530</v>
      </c>
      <c r="E3876" s="33">
        <v>1</v>
      </c>
      <c r="F3876" s="33">
        <v>0.2</v>
      </c>
    </row>
    <row r="3877" spans="1:6" x14ac:dyDescent="0.2">
      <c r="A3877" s="33">
        <v>15</v>
      </c>
      <c r="B3877" s="33" t="s">
        <v>31</v>
      </c>
      <c r="C3877" s="33">
        <v>42600</v>
      </c>
      <c r="D3877" s="33" t="s">
        <v>5531</v>
      </c>
      <c r="E3877" s="33"/>
      <c r="F3877" s="33">
        <v>0.2</v>
      </c>
    </row>
    <row r="3878" spans="1:6" x14ac:dyDescent="0.2">
      <c r="A3878" s="33">
        <v>15</v>
      </c>
      <c r="B3878" s="33" t="s">
        <v>31</v>
      </c>
      <c r="C3878" s="33">
        <v>49700</v>
      </c>
      <c r="D3878" s="33" t="s">
        <v>5532</v>
      </c>
      <c r="E3878" s="33">
        <v>3</v>
      </c>
      <c r="F3878" s="33">
        <v>0.2</v>
      </c>
    </row>
    <row r="3879" spans="1:6" x14ac:dyDescent="0.2">
      <c r="A3879" s="33">
        <v>15</v>
      </c>
      <c r="B3879" s="33" t="s">
        <v>31</v>
      </c>
      <c r="C3879" s="33">
        <v>53500</v>
      </c>
      <c r="D3879" s="33" t="s">
        <v>5533</v>
      </c>
      <c r="E3879" s="33"/>
      <c r="F3879" s="33">
        <v>0.2</v>
      </c>
    </row>
    <row r="3880" spans="1:6" x14ac:dyDescent="0.2">
      <c r="A3880" s="33">
        <v>15</v>
      </c>
      <c r="B3880" s="33" t="s">
        <v>31</v>
      </c>
      <c r="C3880" s="33">
        <v>58400</v>
      </c>
      <c r="D3880" s="33" t="s">
        <v>5534</v>
      </c>
      <c r="E3880" s="33">
        <v>4</v>
      </c>
      <c r="F3880" s="33">
        <v>0.2</v>
      </c>
    </row>
    <row r="3881" spans="1:6" x14ac:dyDescent="0.2">
      <c r="A3881" s="33">
        <v>15</v>
      </c>
      <c r="B3881" s="33" t="s">
        <v>31</v>
      </c>
      <c r="C3881" s="33">
        <v>67600</v>
      </c>
      <c r="D3881" s="33" t="s">
        <v>782</v>
      </c>
      <c r="E3881" s="33"/>
      <c r="F3881" s="33">
        <v>0.2</v>
      </c>
    </row>
    <row r="3882" spans="1:6" x14ac:dyDescent="0.2">
      <c r="A3882" s="33">
        <v>15</v>
      </c>
      <c r="B3882" s="33" t="s">
        <v>31</v>
      </c>
      <c r="C3882" s="33">
        <v>69100</v>
      </c>
      <c r="D3882" s="33" t="s">
        <v>783</v>
      </c>
      <c r="E3882" s="33"/>
      <c r="F3882" s="33">
        <v>0.2</v>
      </c>
    </row>
    <row r="3883" spans="1:6" x14ac:dyDescent="0.2">
      <c r="A3883" s="33">
        <v>15</v>
      </c>
      <c r="B3883" s="33" t="s">
        <v>31</v>
      </c>
      <c r="C3883" s="33">
        <v>69600</v>
      </c>
      <c r="D3883" s="33" t="s">
        <v>5535</v>
      </c>
      <c r="E3883" s="33">
        <v>4</v>
      </c>
      <c r="F3883" s="33">
        <v>0.2</v>
      </c>
    </row>
    <row r="3884" spans="1:6" x14ac:dyDescent="0.2">
      <c r="A3884" s="33">
        <v>15</v>
      </c>
      <c r="B3884" s="33" t="s">
        <v>31</v>
      </c>
      <c r="C3884" s="33">
        <v>71900</v>
      </c>
      <c r="D3884" s="33" t="s">
        <v>5536</v>
      </c>
      <c r="E3884" s="33"/>
      <c r="F3884" s="33">
        <v>0.2</v>
      </c>
    </row>
    <row r="3885" spans="1:6" x14ac:dyDescent="0.2">
      <c r="A3885" s="33">
        <v>15</v>
      </c>
      <c r="B3885" s="33" t="s">
        <v>31</v>
      </c>
      <c r="C3885" s="33">
        <v>74750</v>
      </c>
      <c r="D3885" s="33" t="s">
        <v>5537</v>
      </c>
      <c r="E3885" s="33">
        <v>3</v>
      </c>
      <c r="F3885" s="33">
        <v>0.2</v>
      </c>
    </row>
    <row r="3886" spans="1:6" x14ac:dyDescent="0.2">
      <c r="A3886" s="33">
        <v>15</v>
      </c>
      <c r="B3886" s="33" t="s">
        <v>31</v>
      </c>
      <c r="C3886" s="33">
        <v>74800</v>
      </c>
      <c r="D3886" s="33" t="s">
        <v>5538</v>
      </c>
      <c r="E3886" s="33">
        <v>4</v>
      </c>
      <c r="F3886" s="33">
        <v>0.2</v>
      </c>
    </row>
    <row r="3887" spans="1:6" x14ac:dyDescent="0.2">
      <c r="A3887" s="33">
        <v>15</v>
      </c>
      <c r="B3887" s="33" t="s">
        <v>31</v>
      </c>
      <c r="C3887" s="33">
        <v>75100</v>
      </c>
      <c r="D3887" s="33" t="s">
        <v>5539</v>
      </c>
      <c r="E3887" s="33">
        <v>3</v>
      </c>
      <c r="F3887" s="33">
        <v>0.2</v>
      </c>
    </row>
    <row r="3888" spans="1:6" x14ac:dyDescent="0.2">
      <c r="A3888" s="33">
        <v>15</v>
      </c>
      <c r="B3888" s="33" t="s">
        <v>31</v>
      </c>
      <c r="C3888" s="33">
        <v>76400</v>
      </c>
      <c r="D3888" s="33" t="s">
        <v>5540</v>
      </c>
      <c r="E3888" s="33"/>
      <c r="F3888" s="33">
        <v>0.2</v>
      </c>
    </row>
    <row r="3889" spans="1:6" x14ac:dyDescent="0.2">
      <c r="A3889" s="33">
        <v>15</v>
      </c>
      <c r="B3889" s="33" t="s">
        <v>31</v>
      </c>
      <c r="C3889" s="33">
        <v>76500</v>
      </c>
      <c r="D3889" s="33" t="s">
        <v>5541</v>
      </c>
      <c r="E3889" s="33"/>
      <c r="F3889" s="33">
        <v>0.2</v>
      </c>
    </row>
    <row r="3890" spans="1:6" x14ac:dyDescent="0.2">
      <c r="A3890" s="33">
        <v>15</v>
      </c>
      <c r="B3890" s="33" t="s">
        <v>31</v>
      </c>
      <c r="C3890" s="33">
        <v>76800</v>
      </c>
      <c r="D3890" s="33" t="s">
        <v>5542</v>
      </c>
      <c r="E3890" s="33"/>
      <c r="F3890" s="33">
        <v>0.2</v>
      </c>
    </row>
    <row r="3891" spans="1:6" x14ac:dyDescent="0.2">
      <c r="A3891" s="33">
        <v>15</v>
      </c>
      <c r="B3891" s="33" t="s">
        <v>31</v>
      </c>
      <c r="C3891" s="33">
        <v>92500</v>
      </c>
      <c r="D3891" s="33" t="s">
        <v>5543</v>
      </c>
      <c r="E3891" s="33"/>
      <c r="F3891" s="33">
        <v>0.2</v>
      </c>
    </row>
    <row r="3892" spans="1:6" x14ac:dyDescent="0.2">
      <c r="A3892" s="33">
        <v>15</v>
      </c>
      <c r="B3892" s="33" t="s">
        <v>31</v>
      </c>
      <c r="C3892" s="33">
        <v>96800</v>
      </c>
      <c r="D3892" s="33" t="s">
        <v>5544</v>
      </c>
      <c r="E3892" s="33">
        <v>3</v>
      </c>
      <c r="F3892" s="33">
        <v>0.2</v>
      </c>
    </row>
    <row r="3893" spans="1:6" x14ac:dyDescent="0.2">
      <c r="A3893" s="33">
        <v>15</v>
      </c>
      <c r="B3893" s="33" t="s">
        <v>31</v>
      </c>
      <c r="C3893" s="33">
        <v>99300</v>
      </c>
      <c r="D3893" s="33" t="s">
        <v>5545</v>
      </c>
      <c r="E3893" s="33">
        <v>3</v>
      </c>
      <c r="F3893" s="33">
        <v>0.2</v>
      </c>
    </row>
    <row r="3894" spans="1:6" x14ac:dyDescent="0.2">
      <c r="A3894" s="33">
        <v>15</v>
      </c>
      <c r="B3894" s="33" t="s">
        <v>31</v>
      </c>
      <c r="C3894" s="33">
        <v>100900</v>
      </c>
      <c r="D3894" s="33" t="s">
        <v>5546</v>
      </c>
      <c r="E3894" s="33"/>
      <c r="F3894" s="33">
        <v>0.2</v>
      </c>
    </row>
    <row r="3895" spans="1:6" x14ac:dyDescent="0.2">
      <c r="A3895" s="33">
        <v>15</v>
      </c>
      <c r="B3895" s="33" t="s">
        <v>31</v>
      </c>
      <c r="C3895" s="33">
        <v>102100</v>
      </c>
      <c r="D3895" s="33" t="s">
        <v>5547</v>
      </c>
      <c r="E3895" s="33">
        <v>4</v>
      </c>
      <c r="F3895" s="33">
        <v>0.2</v>
      </c>
    </row>
    <row r="3896" spans="1:6" x14ac:dyDescent="0.2">
      <c r="A3896" s="33">
        <v>15</v>
      </c>
      <c r="B3896" s="33" t="s">
        <v>31</v>
      </c>
      <c r="C3896" s="33">
        <v>107200</v>
      </c>
      <c r="D3896" s="33" t="s">
        <v>5548</v>
      </c>
      <c r="E3896" s="33">
        <v>4</v>
      </c>
      <c r="F3896" s="33">
        <v>0.2</v>
      </c>
    </row>
    <row r="3897" spans="1:6" x14ac:dyDescent="0.2">
      <c r="A3897" s="33">
        <v>15</v>
      </c>
      <c r="B3897" s="33" t="s">
        <v>31</v>
      </c>
      <c r="C3897" s="33">
        <v>107400</v>
      </c>
      <c r="D3897" s="33" t="s">
        <v>5549</v>
      </c>
      <c r="E3897" s="33">
        <v>4</v>
      </c>
      <c r="F3897" s="33">
        <v>0.2</v>
      </c>
    </row>
    <row r="3898" spans="1:6" x14ac:dyDescent="0.2">
      <c r="A3898" s="33">
        <v>15</v>
      </c>
      <c r="B3898" s="33" t="s">
        <v>31</v>
      </c>
      <c r="C3898" s="33">
        <v>115600</v>
      </c>
      <c r="D3898" s="33" t="s">
        <v>4741</v>
      </c>
      <c r="E3898" s="33">
        <v>3</v>
      </c>
      <c r="F3898" s="33">
        <v>1</v>
      </c>
    </row>
    <row r="3899" spans="1:6" x14ac:dyDescent="0.2">
      <c r="A3899" s="33">
        <v>15</v>
      </c>
      <c r="B3899" s="33" t="s">
        <v>31</v>
      </c>
      <c r="C3899" s="33">
        <v>116300</v>
      </c>
      <c r="D3899" s="33" t="s">
        <v>5550</v>
      </c>
      <c r="E3899" s="33"/>
      <c r="F3899" s="33">
        <v>0.2</v>
      </c>
    </row>
    <row r="3900" spans="1:6" x14ac:dyDescent="0.2">
      <c r="A3900" s="33">
        <v>15</v>
      </c>
      <c r="B3900" s="33" t="s">
        <v>31</v>
      </c>
      <c r="C3900" s="33">
        <v>120000</v>
      </c>
      <c r="D3900" s="33" t="s">
        <v>5551</v>
      </c>
      <c r="E3900" s="33"/>
      <c r="F3900" s="33">
        <v>0.2</v>
      </c>
    </row>
    <row r="3901" spans="1:6" x14ac:dyDescent="0.2">
      <c r="A3901" s="33">
        <v>15</v>
      </c>
      <c r="B3901" s="33" t="s">
        <v>31</v>
      </c>
      <c r="C3901" s="33">
        <v>121700</v>
      </c>
      <c r="D3901" s="33" t="s">
        <v>5552</v>
      </c>
      <c r="E3901" s="33"/>
      <c r="F3901" s="33">
        <v>0.2</v>
      </c>
    </row>
    <row r="3902" spans="1:6" x14ac:dyDescent="0.2">
      <c r="A3902" s="33">
        <v>15</v>
      </c>
      <c r="B3902" s="33" t="s">
        <v>31</v>
      </c>
      <c r="C3902" s="33">
        <v>126200</v>
      </c>
      <c r="D3902" s="33" t="s">
        <v>5553</v>
      </c>
      <c r="E3902" s="33"/>
      <c r="F3902" s="33">
        <v>0.2</v>
      </c>
    </row>
    <row r="3903" spans="1:6" x14ac:dyDescent="0.2">
      <c r="A3903" s="33">
        <v>15</v>
      </c>
      <c r="B3903" s="33" t="s">
        <v>31</v>
      </c>
      <c r="C3903" s="33">
        <v>129200</v>
      </c>
      <c r="D3903" s="33" t="s">
        <v>5554</v>
      </c>
      <c r="E3903" s="33"/>
      <c r="F3903" s="33">
        <v>0.2</v>
      </c>
    </row>
    <row r="3904" spans="1:6" x14ac:dyDescent="0.2">
      <c r="A3904" s="33">
        <v>15</v>
      </c>
      <c r="B3904" s="33" t="s">
        <v>31</v>
      </c>
      <c r="C3904" s="33">
        <v>131100</v>
      </c>
      <c r="D3904" s="33" t="s">
        <v>5555</v>
      </c>
      <c r="E3904" s="33">
        <v>2</v>
      </c>
      <c r="F3904" s="33">
        <v>0.2</v>
      </c>
    </row>
    <row r="3905" spans="1:6" x14ac:dyDescent="0.2">
      <c r="A3905" s="33">
        <v>15</v>
      </c>
      <c r="B3905" s="33" t="s">
        <v>31</v>
      </c>
      <c r="C3905" s="33">
        <v>137000</v>
      </c>
      <c r="D3905" s="33" t="s">
        <v>5556</v>
      </c>
      <c r="E3905" s="33">
        <v>4</v>
      </c>
      <c r="F3905" s="33">
        <v>0.2</v>
      </c>
    </row>
    <row r="3906" spans="1:6" x14ac:dyDescent="0.2">
      <c r="A3906" s="33">
        <v>15</v>
      </c>
      <c r="B3906" s="33" t="s">
        <v>31</v>
      </c>
      <c r="C3906" s="33">
        <v>137300</v>
      </c>
      <c r="D3906" s="33" t="s">
        <v>5557</v>
      </c>
      <c r="E3906" s="33"/>
      <c r="F3906" s="33">
        <v>0.2</v>
      </c>
    </row>
    <row r="3907" spans="1:6" x14ac:dyDescent="0.2">
      <c r="A3907" s="33">
        <v>15</v>
      </c>
      <c r="B3907" s="33" t="s">
        <v>31</v>
      </c>
      <c r="C3907" s="33">
        <v>139400</v>
      </c>
      <c r="D3907" s="33" t="s">
        <v>5558</v>
      </c>
      <c r="E3907" s="33"/>
      <c r="F3907" s="33">
        <v>0.2</v>
      </c>
    </row>
    <row r="3908" spans="1:6" x14ac:dyDescent="0.2">
      <c r="A3908" s="33">
        <v>15</v>
      </c>
      <c r="B3908" s="33" t="s">
        <v>31</v>
      </c>
      <c r="C3908" s="33">
        <v>140300</v>
      </c>
      <c r="D3908" s="33" t="s">
        <v>5559</v>
      </c>
      <c r="E3908" s="33">
        <v>3</v>
      </c>
      <c r="F3908" s="33">
        <v>0.2</v>
      </c>
    </row>
    <row r="3909" spans="1:6" x14ac:dyDescent="0.2">
      <c r="A3909" s="33">
        <v>15</v>
      </c>
      <c r="B3909" s="33" t="s">
        <v>31</v>
      </c>
      <c r="C3909" s="33">
        <v>141200</v>
      </c>
      <c r="D3909" s="33" t="s">
        <v>5560</v>
      </c>
      <c r="E3909" s="33"/>
      <c r="F3909" s="33">
        <v>0.2</v>
      </c>
    </row>
    <row r="3910" spans="1:6" x14ac:dyDescent="0.2">
      <c r="A3910" s="33">
        <v>15</v>
      </c>
      <c r="B3910" s="33" t="s">
        <v>31</v>
      </c>
      <c r="C3910" s="33">
        <v>158700</v>
      </c>
      <c r="D3910" s="33" t="s">
        <v>5561</v>
      </c>
      <c r="E3910" s="33">
        <v>2</v>
      </c>
      <c r="F3910" s="33">
        <v>0.2</v>
      </c>
    </row>
    <row r="3911" spans="1:6" x14ac:dyDescent="0.2">
      <c r="A3911" s="33">
        <v>15</v>
      </c>
      <c r="B3911" s="33" t="s">
        <v>31</v>
      </c>
      <c r="C3911" s="33">
        <v>165300</v>
      </c>
      <c r="D3911" s="33" t="s">
        <v>5562</v>
      </c>
      <c r="E3911" s="33"/>
      <c r="F3911" s="33">
        <v>0.2</v>
      </c>
    </row>
    <row r="3912" spans="1:6" x14ac:dyDescent="0.2">
      <c r="A3912" s="33">
        <v>15</v>
      </c>
      <c r="B3912" s="33" t="s">
        <v>31</v>
      </c>
      <c r="C3912" s="33">
        <v>173700</v>
      </c>
      <c r="D3912" s="33" t="s">
        <v>5563</v>
      </c>
      <c r="E3912" s="33">
        <v>4</v>
      </c>
      <c r="F3912" s="33">
        <v>0.2</v>
      </c>
    </row>
    <row r="3913" spans="1:6" x14ac:dyDescent="0.2">
      <c r="A3913" s="33">
        <v>15</v>
      </c>
      <c r="B3913" s="33" t="s">
        <v>31</v>
      </c>
      <c r="C3913" s="33">
        <v>173900</v>
      </c>
      <c r="D3913" s="33" t="s">
        <v>790</v>
      </c>
      <c r="E3913" s="33"/>
      <c r="F3913" s="33">
        <v>0.2</v>
      </c>
    </row>
    <row r="3914" spans="1:6" x14ac:dyDescent="0.2">
      <c r="A3914" s="33">
        <v>15</v>
      </c>
      <c r="B3914" s="33" t="s">
        <v>31</v>
      </c>
      <c r="C3914" s="33">
        <v>175800</v>
      </c>
      <c r="D3914" s="33" t="s">
        <v>5564</v>
      </c>
      <c r="E3914" s="33">
        <v>3</v>
      </c>
      <c r="F3914" s="33">
        <v>0.2</v>
      </c>
    </row>
    <row r="3915" spans="1:6" x14ac:dyDescent="0.2">
      <c r="A3915" s="33">
        <v>15</v>
      </c>
      <c r="B3915" s="33" t="s">
        <v>31</v>
      </c>
      <c r="C3915" s="33">
        <v>178300</v>
      </c>
      <c r="D3915" s="33" t="s">
        <v>5565</v>
      </c>
      <c r="E3915" s="33">
        <v>4</v>
      </c>
      <c r="F3915" s="33">
        <v>0.2</v>
      </c>
    </row>
    <row r="3916" spans="1:6" x14ac:dyDescent="0.2">
      <c r="A3916" s="33">
        <v>15</v>
      </c>
      <c r="B3916" s="33" t="s">
        <v>31</v>
      </c>
      <c r="C3916" s="33">
        <v>181800</v>
      </c>
      <c r="D3916" s="33" t="s">
        <v>4743</v>
      </c>
      <c r="E3916" s="33">
        <v>4</v>
      </c>
      <c r="F3916" s="33">
        <v>0.2</v>
      </c>
    </row>
    <row r="3917" spans="1:6" x14ac:dyDescent="0.2">
      <c r="A3917" s="33">
        <v>15</v>
      </c>
      <c r="B3917" s="33" t="s">
        <v>31</v>
      </c>
      <c r="C3917" s="33">
        <v>181900</v>
      </c>
      <c r="D3917" s="33" t="s">
        <v>5252</v>
      </c>
      <c r="E3917" s="33"/>
      <c r="F3917" s="33">
        <v>0.2</v>
      </c>
    </row>
    <row r="3918" spans="1:6" x14ac:dyDescent="0.2">
      <c r="A3918" s="33">
        <v>15</v>
      </c>
      <c r="B3918" s="33" t="s">
        <v>31</v>
      </c>
      <c r="C3918" s="33">
        <v>187300</v>
      </c>
      <c r="D3918" s="33" t="s">
        <v>5566</v>
      </c>
      <c r="E3918" s="33">
        <v>3</v>
      </c>
      <c r="F3918" s="33">
        <v>0.2</v>
      </c>
    </row>
    <row r="3919" spans="1:6" x14ac:dyDescent="0.2">
      <c r="A3919" s="33">
        <v>15</v>
      </c>
      <c r="B3919" s="33" t="s">
        <v>31</v>
      </c>
      <c r="C3919" s="33">
        <v>187500</v>
      </c>
      <c r="D3919" s="33" t="s">
        <v>5567</v>
      </c>
      <c r="E3919" s="33"/>
      <c r="F3919" s="33">
        <v>0.2</v>
      </c>
    </row>
    <row r="3920" spans="1:6" x14ac:dyDescent="0.2">
      <c r="A3920" s="33">
        <v>15</v>
      </c>
      <c r="B3920" s="33" t="s">
        <v>31</v>
      </c>
      <c r="C3920" s="33">
        <v>204100</v>
      </c>
      <c r="D3920" s="33" t="s">
        <v>5568</v>
      </c>
      <c r="E3920" s="33"/>
      <c r="F3920" s="33">
        <v>0.2</v>
      </c>
    </row>
    <row r="3921" spans="1:6" x14ac:dyDescent="0.2">
      <c r="A3921" s="33">
        <v>15</v>
      </c>
      <c r="B3921" s="33" t="s">
        <v>31</v>
      </c>
      <c r="C3921" s="33">
        <v>205600</v>
      </c>
      <c r="D3921" s="33" t="s">
        <v>5569</v>
      </c>
      <c r="E3921" s="33"/>
      <c r="F3921" s="33">
        <v>0.2</v>
      </c>
    </row>
    <row r="3922" spans="1:6" x14ac:dyDescent="0.2">
      <c r="A3922" s="33">
        <v>15</v>
      </c>
      <c r="B3922" s="33" t="s">
        <v>31</v>
      </c>
      <c r="C3922" s="33">
        <v>206200</v>
      </c>
      <c r="D3922" s="33" t="s">
        <v>5570</v>
      </c>
      <c r="E3922" s="33"/>
      <c r="F3922" s="33">
        <v>0.2</v>
      </c>
    </row>
    <row r="3923" spans="1:6" x14ac:dyDescent="0.2">
      <c r="A3923" s="33">
        <v>15</v>
      </c>
      <c r="B3923" s="33" t="s">
        <v>31</v>
      </c>
      <c r="C3923" s="33">
        <v>214100</v>
      </c>
      <c r="D3923" s="33" t="s">
        <v>3213</v>
      </c>
      <c r="E3923" s="33"/>
      <c r="F3923" s="33">
        <v>0.2</v>
      </c>
    </row>
    <row r="3924" spans="1:6" x14ac:dyDescent="0.2">
      <c r="A3924" s="33">
        <v>15</v>
      </c>
      <c r="B3924" s="33" t="s">
        <v>31</v>
      </c>
      <c r="C3924" s="33">
        <v>215200</v>
      </c>
      <c r="D3924" s="33" t="s">
        <v>5571</v>
      </c>
      <c r="E3924" s="33">
        <v>4</v>
      </c>
      <c r="F3924" s="33">
        <v>0.2</v>
      </c>
    </row>
    <row r="3925" spans="1:6" x14ac:dyDescent="0.2">
      <c r="A3925" s="33">
        <v>15</v>
      </c>
      <c r="B3925" s="33" t="s">
        <v>31</v>
      </c>
      <c r="C3925" s="33">
        <v>229300</v>
      </c>
      <c r="D3925" s="33" t="s">
        <v>5572</v>
      </c>
      <c r="E3925" s="33"/>
      <c r="F3925" s="33">
        <v>0.2</v>
      </c>
    </row>
    <row r="3926" spans="1:6" x14ac:dyDescent="0.2">
      <c r="A3926" s="33">
        <v>15</v>
      </c>
      <c r="B3926" s="33" t="s">
        <v>31</v>
      </c>
      <c r="C3926" s="33">
        <v>230800</v>
      </c>
      <c r="D3926" s="33" t="s">
        <v>5573</v>
      </c>
      <c r="E3926" s="33"/>
      <c r="F3926" s="33">
        <v>0.2</v>
      </c>
    </row>
    <row r="3927" spans="1:6" x14ac:dyDescent="0.2">
      <c r="A3927" s="33">
        <v>15</v>
      </c>
      <c r="B3927" s="33" t="s">
        <v>31</v>
      </c>
      <c r="C3927" s="33">
        <v>242200</v>
      </c>
      <c r="D3927" s="33" t="s">
        <v>5574</v>
      </c>
      <c r="E3927" s="33"/>
      <c r="F3927" s="33">
        <v>0.2</v>
      </c>
    </row>
    <row r="3928" spans="1:6" x14ac:dyDescent="0.2">
      <c r="A3928" s="33">
        <v>15</v>
      </c>
      <c r="B3928" s="33" t="s">
        <v>31</v>
      </c>
      <c r="C3928" s="33">
        <v>255100</v>
      </c>
      <c r="D3928" s="33" t="s">
        <v>5575</v>
      </c>
      <c r="E3928" s="33"/>
      <c r="F3928" s="33">
        <v>0.2</v>
      </c>
    </row>
    <row r="3929" spans="1:6" x14ac:dyDescent="0.2">
      <c r="A3929" s="33">
        <v>15</v>
      </c>
      <c r="B3929" s="33" t="s">
        <v>31</v>
      </c>
      <c r="C3929" s="33">
        <v>256300</v>
      </c>
      <c r="D3929" s="33" t="s">
        <v>5576</v>
      </c>
      <c r="E3929" s="33"/>
      <c r="F3929" s="33">
        <v>0.2</v>
      </c>
    </row>
    <row r="3930" spans="1:6" x14ac:dyDescent="0.2">
      <c r="A3930" s="33">
        <v>15</v>
      </c>
      <c r="B3930" s="33" t="s">
        <v>31</v>
      </c>
      <c r="C3930" s="33">
        <v>256400</v>
      </c>
      <c r="D3930" s="33" t="s">
        <v>5577</v>
      </c>
      <c r="E3930" s="33">
        <v>2</v>
      </c>
      <c r="F3930" s="33">
        <v>0.2</v>
      </c>
    </row>
    <row r="3931" spans="1:6" x14ac:dyDescent="0.2">
      <c r="A3931" s="33">
        <v>15</v>
      </c>
      <c r="B3931" s="33" t="s">
        <v>31</v>
      </c>
      <c r="C3931" s="33">
        <v>284100</v>
      </c>
      <c r="D3931" s="33" t="s">
        <v>5578</v>
      </c>
      <c r="E3931" s="33">
        <v>3</v>
      </c>
      <c r="F3931" s="33">
        <v>0.2</v>
      </c>
    </row>
    <row r="3932" spans="1:6" x14ac:dyDescent="0.2">
      <c r="A3932" s="33">
        <v>15</v>
      </c>
      <c r="B3932" s="33" t="s">
        <v>31</v>
      </c>
      <c r="C3932" s="33">
        <v>284150</v>
      </c>
      <c r="D3932" s="33" t="s">
        <v>5579</v>
      </c>
      <c r="E3932" s="33">
        <v>2</v>
      </c>
      <c r="F3932" s="33">
        <v>0.2</v>
      </c>
    </row>
    <row r="3933" spans="1:6" x14ac:dyDescent="0.2">
      <c r="A3933" s="33">
        <v>15</v>
      </c>
      <c r="B3933" s="33" t="s">
        <v>31</v>
      </c>
      <c r="C3933" s="33">
        <v>285400</v>
      </c>
      <c r="D3933" s="33" t="s">
        <v>5580</v>
      </c>
      <c r="E3933" s="33">
        <v>4</v>
      </c>
      <c r="F3933" s="33">
        <v>0.2</v>
      </c>
    </row>
    <row r="3934" spans="1:6" x14ac:dyDescent="0.2">
      <c r="A3934" s="33">
        <v>15</v>
      </c>
      <c r="B3934" s="33" t="s">
        <v>31</v>
      </c>
      <c r="C3934" s="33">
        <v>285600</v>
      </c>
      <c r="D3934" s="33" t="s">
        <v>5581</v>
      </c>
      <c r="E3934" s="33">
        <v>3</v>
      </c>
      <c r="F3934" s="33">
        <v>0.2</v>
      </c>
    </row>
    <row r="3935" spans="1:6" x14ac:dyDescent="0.2">
      <c r="A3935" s="33">
        <v>15</v>
      </c>
      <c r="B3935" s="33" t="s">
        <v>31</v>
      </c>
      <c r="C3935" s="33">
        <v>285700</v>
      </c>
      <c r="D3935" s="33" t="s">
        <v>5582</v>
      </c>
      <c r="E3935" s="33">
        <v>3</v>
      </c>
      <c r="F3935" s="33">
        <v>0.2</v>
      </c>
    </row>
    <row r="3936" spans="1:6" x14ac:dyDescent="0.2">
      <c r="A3936" s="33">
        <v>15</v>
      </c>
      <c r="B3936" s="33" t="s">
        <v>31</v>
      </c>
      <c r="C3936" s="33">
        <v>286300</v>
      </c>
      <c r="D3936" s="33" t="s">
        <v>5583</v>
      </c>
      <c r="E3936" s="33"/>
      <c r="F3936" s="33">
        <v>0.2</v>
      </c>
    </row>
    <row r="3937" spans="1:6" x14ac:dyDescent="0.2">
      <c r="A3937" s="33">
        <v>15</v>
      </c>
      <c r="B3937" s="33" t="s">
        <v>31</v>
      </c>
      <c r="C3937" s="33">
        <v>296700</v>
      </c>
      <c r="D3937" s="33" t="s">
        <v>5584</v>
      </c>
      <c r="E3937" s="33"/>
      <c r="F3937" s="33">
        <v>0.2</v>
      </c>
    </row>
    <row r="3938" spans="1:6" x14ac:dyDescent="0.2">
      <c r="A3938" s="33">
        <v>15</v>
      </c>
      <c r="B3938" s="33" t="s">
        <v>31</v>
      </c>
      <c r="C3938" s="33">
        <v>296760</v>
      </c>
      <c r="D3938" s="33" t="s">
        <v>5585</v>
      </c>
      <c r="E3938" s="33">
        <v>3</v>
      </c>
      <c r="F3938" s="33">
        <v>0.2</v>
      </c>
    </row>
    <row r="3939" spans="1:6" x14ac:dyDescent="0.2">
      <c r="A3939" s="33">
        <v>15</v>
      </c>
      <c r="B3939" s="33" t="s">
        <v>31</v>
      </c>
      <c r="C3939" s="33">
        <v>296800</v>
      </c>
      <c r="D3939" s="33" t="s">
        <v>5586</v>
      </c>
      <c r="E3939" s="33">
        <v>4</v>
      </c>
      <c r="F3939" s="33">
        <v>0.2</v>
      </c>
    </row>
    <row r="3940" spans="1:6" x14ac:dyDescent="0.2">
      <c r="A3940" s="33">
        <v>15</v>
      </c>
      <c r="B3940" s="33" t="s">
        <v>31</v>
      </c>
      <c r="C3940" s="33">
        <v>296900</v>
      </c>
      <c r="D3940" s="33" t="s">
        <v>800</v>
      </c>
      <c r="E3940" s="33"/>
      <c r="F3940" s="33">
        <v>0.2</v>
      </c>
    </row>
    <row r="3941" spans="1:6" x14ac:dyDescent="0.2">
      <c r="A3941" s="33">
        <v>15</v>
      </c>
      <c r="B3941" s="33" t="s">
        <v>31</v>
      </c>
      <c r="C3941" s="33">
        <v>297600</v>
      </c>
      <c r="D3941" s="33" t="s">
        <v>5587</v>
      </c>
      <c r="E3941" s="33">
        <v>4</v>
      </c>
      <c r="F3941" s="33">
        <v>0.2</v>
      </c>
    </row>
    <row r="3942" spans="1:6" x14ac:dyDescent="0.2">
      <c r="A3942" s="33">
        <v>15</v>
      </c>
      <c r="B3942" s="33" t="s">
        <v>31</v>
      </c>
      <c r="C3942" s="33">
        <v>297700</v>
      </c>
      <c r="D3942" s="33" t="s">
        <v>5588</v>
      </c>
      <c r="E3942" s="33"/>
      <c r="F3942" s="33">
        <v>0.2</v>
      </c>
    </row>
    <row r="3943" spans="1:6" x14ac:dyDescent="0.2">
      <c r="A3943" s="33">
        <v>15</v>
      </c>
      <c r="B3943" s="33" t="s">
        <v>31</v>
      </c>
      <c r="C3943" s="33">
        <v>302200</v>
      </c>
      <c r="D3943" s="33" t="s">
        <v>5589</v>
      </c>
      <c r="E3943" s="33">
        <v>4</v>
      </c>
      <c r="F3943" s="33">
        <v>0.2</v>
      </c>
    </row>
    <row r="3944" spans="1:6" x14ac:dyDescent="0.2">
      <c r="A3944" s="33">
        <v>15</v>
      </c>
      <c r="B3944" s="33" t="s">
        <v>31</v>
      </c>
      <c r="C3944" s="33">
        <v>306850</v>
      </c>
      <c r="D3944" s="33" t="s">
        <v>5590</v>
      </c>
      <c r="E3944" s="33">
        <v>4</v>
      </c>
      <c r="F3944" s="33">
        <v>0.2</v>
      </c>
    </row>
    <row r="3945" spans="1:6" x14ac:dyDescent="0.2">
      <c r="A3945" s="33">
        <v>15</v>
      </c>
      <c r="B3945" s="33" t="s">
        <v>31</v>
      </c>
      <c r="C3945" s="33">
        <v>308900</v>
      </c>
      <c r="D3945" s="33" t="s">
        <v>5591</v>
      </c>
      <c r="E3945" s="33">
        <v>4</v>
      </c>
      <c r="F3945" s="33">
        <v>0.2</v>
      </c>
    </row>
    <row r="3946" spans="1:6" x14ac:dyDescent="0.2">
      <c r="A3946" s="33">
        <v>15</v>
      </c>
      <c r="B3946" s="33" t="s">
        <v>31</v>
      </c>
      <c r="C3946" s="33">
        <v>324600</v>
      </c>
      <c r="D3946" s="33" t="s">
        <v>5592</v>
      </c>
      <c r="E3946" s="33"/>
      <c r="F3946" s="33">
        <v>0.2</v>
      </c>
    </row>
    <row r="3947" spans="1:6" x14ac:dyDescent="0.2">
      <c r="A3947" s="33">
        <v>15</v>
      </c>
      <c r="B3947" s="33" t="s">
        <v>31</v>
      </c>
      <c r="C3947" s="33">
        <v>325000</v>
      </c>
      <c r="D3947" s="33" t="s">
        <v>5593</v>
      </c>
      <c r="E3947" s="33"/>
      <c r="F3947" s="33">
        <v>0.2</v>
      </c>
    </row>
    <row r="3948" spans="1:6" x14ac:dyDescent="0.2">
      <c r="A3948" s="33">
        <v>15</v>
      </c>
      <c r="B3948" s="33" t="s">
        <v>31</v>
      </c>
      <c r="C3948" s="33">
        <v>332700</v>
      </c>
      <c r="D3948" s="33" t="s">
        <v>5594</v>
      </c>
      <c r="E3948" s="33">
        <v>3</v>
      </c>
      <c r="F3948" s="33">
        <v>0.2</v>
      </c>
    </row>
    <row r="3949" spans="1:6" x14ac:dyDescent="0.2">
      <c r="A3949" s="33">
        <v>15</v>
      </c>
      <c r="B3949" s="33" t="s">
        <v>31</v>
      </c>
      <c r="C3949" s="33">
        <v>347400</v>
      </c>
      <c r="D3949" s="33" t="s">
        <v>4747</v>
      </c>
      <c r="E3949" s="33">
        <v>3</v>
      </c>
      <c r="F3949" s="33">
        <v>0.2</v>
      </c>
    </row>
    <row r="3950" spans="1:6" x14ac:dyDescent="0.2">
      <c r="A3950" s="33">
        <v>15</v>
      </c>
      <c r="B3950" s="33" t="s">
        <v>31</v>
      </c>
      <c r="C3950" s="33">
        <v>347500</v>
      </c>
      <c r="D3950" s="33" t="s">
        <v>4748</v>
      </c>
      <c r="E3950" s="33"/>
      <c r="F3950" s="33">
        <v>0.2</v>
      </c>
    </row>
    <row r="3951" spans="1:6" x14ac:dyDescent="0.2">
      <c r="A3951" s="33">
        <v>15</v>
      </c>
      <c r="B3951" s="33" t="s">
        <v>31</v>
      </c>
      <c r="C3951" s="33">
        <v>347650</v>
      </c>
      <c r="D3951" s="33" t="s">
        <v>4749</v>
      </c>
      <c r="E3951" s="33"/>
      <c r="F3951" s="33">
        <v>0.2</v>
      </c>
    </row>
    <row r="3952" spans="1:6" x14ac:dyDescent="0.2">
      <c r="A3952" s="33">
        <v>15</v>
      </c>
      <c r="B3952" s="33" t="s">
        <v>31</v>
      </c>
      <c r="C3952" s="33">
        <v>347900</v>
      </c>
      <c r="D3952" s="33" t="s">
        <v>4750</v>
      </c>
      <c r="E3952" s="33">
        <v>2</v>
      </c>
      <c r="F3952" s="33">
        <v>0.2</v>
      </c>
    </row>
    <row r="3953" spans="1:6" x14ac:dyDescent="0.2">
      <c r="A3953" s="33">
        <v>15</v>
      </c>
      <c r="B3953" s="33" t="s">
        <v>31</v>
      </c>
      <c r="C3953" s="33">
        <v>348310</v>
      </c>
      <c r="D3953" s="33" t="s">
        <v>5595</v>
      </c>
      <c r="E3953" s="33"/>
      <c r="F3953" s="33">
        <v>0.2</v>
      </c>
    </row>
    <row r="3954" spans="1:6" x14ac:dyDescent="0.2">
      <c r="A3954" s="33">
        <v>15</v>
      </c>
      <c r="B3954" s="33" t="s">
        <v>31</v>
      </c>
      <c r="C3954" s="33">
        <v>348500</v>
      </c>
      <c r="D3954" s="33" t="s">
        <v>4752</v>
      </c>
      <c r="E3954" s="33">
        <v>4</v>
      </c>
      <c r="F3954" s="33">
        <v>0.2</v>
      </c>
    </row>
    <row r="3955" spans="1:6" x14ac:dyDescent="0.2">
      <c r="A3955" s="33">
        <v>15</v>
      </c>
      <c r="B3955" s="33" t="s">
        <v>31</v>
      </c>
      <c r="C3955" s="33">
        <v>348600</v>
      </c>
      <c r="D3955" s="33" t="s">
        <v>4753</v>
      </c>
      <c r="E3955" s="33">
        <v>3</v>
      </c>
      <c r="F3955" s="33">
        <v>0.2</v>
      </c>
    </row>
    <row r="3956" spans="1:6" x14ac:dyDescent="0.2">
      <c r="A3956" s="33">
        <v>15</v>
      </c>
      <c r="B3956" s="33" t="s">
        <v>31</v>
      </c>
      <c r="C3956" s="33">
        <v>348800</v>
      </c>
      <c r="D3956" s="33" t="s">
        <v>4755</v>
      </c>
      <c r="E3956" s="33">
        <v>3</v>
      </c>
      <c r="F3956" s="33">
        <v>0.2</v>
      </c>
    </row>
    <row r="3957" spans="1:6" x14ac:dyDescent="0.2">
      <c r="A3957" s="33">
        <v>15</v>
      </c>
      <c r="B3957" s="33" t="s">
        <v>31</v>
      </c>
      <c r="C3957" s="33">
        <v>349200</v>
      </c>
      <c r="D3957" s="33" t="s">
        <v>4757</v>
      </c>
      <c r="E3957" s="33">
        <v>4</v>
      </c>
      <c r="F3957" s="33">
        <v>0.2</v>
      </c>
    </row>
    <row r="3958" spans="1:6" x14ac:dyDescent="0.2">
      <c r="A3958" s="33">
        <v>15</v>
      </c>
      <c r="B3958" s="33" t="s">
        <v>31</v>
      </c>
      <c r="C3958" s="33">
        <v>349800</v>
      </c>
      <c r="D3958" s="33" t="s">
        <v>5596</v>
      </c>
      <c r="E3958" s="33">
        <v>3</v>
      </c>
      <c r="F3958" s="33">
        <v>0.2</v>
      </c>
    </row>
    <row r="3959" spans="1:6" x14ac:dyDescent="0.2">
      <c r="A3959" s="33">
        <v>15</v>
      </c>
      <c r="B3959" s="33" t="s">
        <v>31</v>
      </c>
      <c r="C3959" s="33">
        <v>350100</v>
      </c>
      <c r="D3959" s="33" t="s">
        <v>4758</v>
      </c>
      <c r="E3959" s="33">
        <v>4</v>
      </c>
      <c r="F3959" s="33">
        <v>0.2</v>
      </c>
    </row>
    <row r="3960" spans="1:6" x14ac:dyDescent="0.2">
      <c r="A3960" s="33">
        <v>15</v>
      </c>
      <c r="B3960" s="33" t="s">
        <v>31</v>
      </c>
      <c r="C3960" s="33">
        <v>350200</v>
      </c>
      <c r="D3960" s="33" t="s">
        <v>5597</v>
      </c>
      <c r="E3960" s="33"/>
      <c r="F3960" s="33">
        <v>0.2</v>
      </c>
    </row>
    <row r="3961" spans="1:6" x14ac:dyDescent="0.2">
      <c r="A3961" s="33">
        <v>15</v>
      </c>
      <c r="B3961" s="33" t="s">
        <v>31</v>
      </c>
      <c r="C3961" s="33">
        <v>350300</v>
      </c>
      <c r="D3961" s="33" t="s">
        <v>4759</v>
      </c>
      <c r="E3961" s="33">
        <v>3</v>
      </c>
      <c r="F3961" s="33">
        <v>0.2</v>
      </c>
    </row>
    <row r="3962" spans="1:6" x14ac:dyDescent="0.2">
      <c r="A3962" s="33">
        <v>15</v>
      </c>
      <c r="B3962" s="33" t="s">
        <v>31</v>
      </c>
      <c r="C3962" s="33">
        <v>350550</v>
      </c>
      <c r="D3962" s="33" t="s">
        <v>4760</v>
      </c>
      <c r="E3962" s="33">
        <v>4</v>
      </c>
      <c r="F3962" s="33">
        <v>0.2</v>
      </c>
    </row>
    <row r="3963" spans="1:6" x14ac:dyDescent="0.2">
      <c r="A3963" s="33">
        <v>15</v>
      </c>
      <c r="B3963" s="33" t="s">
        <v>31</v>
      </c>
      <c r="C3963" s="33">
        <v>363000</v>
      </c>
      <c r="D3963" s="33" t="s">
        <v>5598</v>
      </c>
      <c r="E3963" s="33">
        <v>3</v>
      </c>
      <c r="F3963" s="33">
        <v>0.2</v>
      </c>
    </row>
    <row r="3964" spans="1:6" x14ac:dyDescent="0.2">
      <c r="A3964" s="33">
        <v>15</v>
      </c>
      <c r="B3964" s="33" t="s">
        <v>31</v>
      </c>
      <c r="C3964" s="33">
        <v>385700</v>
      </c>
      <c r="D3964" s="33" t="s">
        <v>5599</v>
      </c>
      <c r="E3964" s="33"/>
      <c r="F3964" s="33">
        <v>0.2</v>
      </c>
    </row>
    <row r="3965" spans="1:6" x14ac:dyDescent="0.2">
      <c r="A3965" s="33">
        <v>15</v>
      </c>
      <c r="B3965" s="33" t="s">
        <v>31</v>
      </c>
      <c r="C3965" s="33">
        <v>385900</v>
      </c>
      <c r="D3965" s="33" t="s">
        <v>5600</v>
      </c>
      <c r="E3965" s="33"/>
      <c r="F3965" s="33">
        <v>0.2</v>
      </c>
    </row>
    <row r="3966" spans="1:6" x14ac:dyDescent="0.2">
      <c r="A3966" s="33">
        <v>15</v>
      </c>
      <c r="B3966" s="33" t="s">
        <v>31</v>
      </c>
      <c r="C3966" s="33">
        <v>394700</v>
      </c>
      <c r="D3966" s="33" t="s">
        <v>5601</v>
      </c>
      <c r="E3966" s="33"/>
      <c r="F3966" s="33">
        <v>0.2</v>
      </c>
    </row>
    <row r="3967" spans="1:6" x14ac:dyDescent="0.2">
      <c r="A3967" s="33">
        <v>15</v>
      </c>
      <c r="B3967" s="33" t="s">
        <v>31</v>
      </c>
      <c r="C3967" s="33">
        <v>395300</v>
      </c>
      <c r="D3967" s="33" t="s">
        <v>5602</v>
      </c>
      <c r="E3967" s="33">
        <v>4</v>
      </c>
      <c r="F3967" s="33">
        <v>0.2</v>
      </c>
    </row>
    <row r="3968" spans="1:6" x14ac:dyDescent="0.2">
      <c r="A3968" s="33">
        <v>15</v>
      </c>
      <c r="B3968" s="33" t="s">
        <v>31</v>
      </c>
      <c r="C3968" s="33">
        <v>398100</v>
      </c>
      <c r="D3968" s="33" t="s">
        <v>5603</v>
      </c>
      <c r="E3968" s="33">
        <v>3</v>
      </c>
      <c r="F3968" s="33">
        <v>0.2</v>
      </c>
    </row>
    <row r="3969" spans="1:6" x14ac:dyDescent="0.2">
      <c r="A3969" s="33">
        <v>15</v>
      </c>
      <c r="B3969" s="33" t="s">
        <v>31</v>
      </c>
      <c r="C3969" s="33">
        <v>398800</v>
      </c>
      <c r="D3969" s="33" t="s">
        <v>5604</v>
      </c>
      <c r="E3969" s="33"/>
      <c r="F3969" s="33">
        <v>0.2</v>
      </c>
    </row>
    <row r="3970" spans="1:6" x14ac:dyDescent="0.2">
      <c r="A3970" s="33">
        <v>15</v>
      </c>
      <c r="B3970" s="33" t="s">
        <v>31</v>
      </c>
      <c r="C3970" s="33">
        <v>402000</v>
      </c>
      <c r="D3970" s="33" t="s">
        <v>5605</v>
      </c>
      <c r="E3970" s="33">
        <v>2</v>
      </c>
      <c r="F3970" s="33">
        <v>0.2</v>
      </c>
    </row>
    <row r="3971" spans="1:6" x14ac:dyDescent="0.2">
      <c r="A3971" s="33">
        <v>15</v>
      </c>
      <c r="B3971" s="33" t="s">
        <v>31</v>
      </c>
      <c r="C3971" s="33">
        <v>408000</v>
      </c>
      <c r="D3971" s="33" t="s">
        <v>5606</v>
      </c>
      <c r="E3971" s="33"/>
      <c r="F3971" s="33">
        <v>0.2</v>
      </c>
    </row>
    <row r="3972" spans="1:6" x14ac:dyDescent="0.2">
      <c r="A3972" s="33">
        <v>15</v>
      </c>
      <c r="B3972" s="33" t="s">
        <v>31</v>
      </c>
      <c r="C3972" s="33">
        <v>410700</v>
      </c>
      <c r="D3972" s="33" t="s">
        <v>5607</v>
      </c>
      <c r="E3972" s="33"/>
      <c r="F3972" s="33">
        <v>0.2</v>
      </c>
    </row>
    <row r="3973" spans="1:6" x14ac:dyDescent="0.2">
      <c r="A3973" s="33">
        <v>15</v>
      </c>
      <c r="B3973" s="33" t="s">
        <v>31</v>
      </c>
      <c r="C3973" s="33">
        <v>411500</v>
      </c>
      <c r="D3973" s="33" t="s">
        <v>5608</v>
      </c>
      <c r="E3973" s="33"/>
      <c r="F3973" s="33">
        <v>0.2</v>
      </c>
    </row>
    <row r="3974" spans="1:6" x14ac:dyDescent="0.2">
      <c r="A3974" s="33">
        <v>15</v>
      </c>
      <c r="B3974" s="33" t="s">
        <v>31</v>
      </c>
      <c r="C3974" s="33">
        <v>415900</v>
      </c>
      <c r="D3974" s="33" t="s">
        <v>5609</v>
      </c>
      <c r="E3974" s="33"/>
      <c r="F3974" s="33">
        <v>0.2</v>
      </c>
    </row>
    <row r="3975" spans="1:6" x14ac:dyDescent="0.2">
      <c r="A3975" s="33">
        <v>15</v>
      </c>
      <c r="B3975" s="33" t="s">
        <v>31</v>
      </c>
      <c r="C3975" s="33">
        <v>417300</v>
      </c>
      <c r="D3975" s="33" t="s">
        <v>5610</v>
      </c>
      <c r="E3975" s="33"/>
      <c r="F3975" s="33">
        <v>0.2</v>
      </c>
    </row>
    <row r="3976" spans="1:6" x14ac:dyDescent="0.2">
      <c r="A3976" s="33">
        <v>15</v>
      </c>
      <c r="B3976" s="33" t="s">
        <v>31</v>
      </c>
      <c r="C3976" s="33">
        <v>424400</v>
      </c>
      <c r="D3976" s="33" t="s">
        <v>805</v>
      </c>
      <c r="E3976" s="33"/>
      <c r="F3976" s="33">
        <v>0.2</v>
      </c>
    </row>
    <row r="3977" spans="1:6" x14ac:dyDescent="0.2">
      <c r="A3977" s="33">
        <v>15</v>
      </c>
      <c r="B3977" s="33" t="s">
        <v>31</v>
      </c>
      <c r="C3977" s="33">
        <v>427500</v>
      </c>
      <c r="D3977" s="33" t="s">
        <v>5611</v>
      </c>
      <c r="E3977" s="33"/>
      <c r="F3977" s="33">
        <v>0.2</v>
      </c>
    </row>
    <row r="3978" spans="1:6" x14ac:dyDescent="0.2">
      <c r="A3978" s="33">
        <v>15</v>
      </c>
      <c r="B3978" s="33" t="s">
        <v>31</v>
      </c>
      <c r="C3978" s="33">
        <v>431900</v>
      </c>
      <c r="D3978" s="33" t="s">
        <v>3271</v>
      </c>
      <c r="E3978" s="33"/>
      <c r="F3978" s="33">
        <v>0.2</v>
      </c>
    </row>
    <row r="3979" spans="1:6" x14ac:dyDescent="0.2">
      <c r="A3979" s="33">
        <v>15</v>
      </c>
      <c r="B3979" s="33" t="s">
        <v>31</v>
      </c>
      <c r="C3979" s="33">
        <v>437000</v>
      </c>
      <c r="D3979" s="33" t="s">
        <v>5612</v>
      </c>
      <c r="E3979" s="33"/>
      <c r="F3979" s="33">
        <v>0.2</v>
      </c>
    </row>
    <row r="3980" spans="1:6" x14ac:dyDescent="0.2">
      <c r="A3980" s="33">
        <v>15</v>
      </c>
      <c r="B3980" s="33" t="s">
        <v>31</v>
      </c>
      <c r="C3980" s="33">
        <v>438500</v>
      </c>
      <c r="D3980" s="33" t="s">
        <v>5613</v>
      </c>
      <c r="E3980" s="33"/>
      <c r="F3980" s="33">
        <v>0.2</v>
      </c>
    </row>
    <row r="3981" spans="1:6" x14ac:dyDescent="0.2">
      <c r="A3981" s="33">
        <v>15</v>
      </c>
      <c r="B3981" s="33" t="s">
        <v>31</v>
      </c>
      <c r="C3981" s="33">
        <v>443900</v>
      </c>
      <c r="D3981" s="33" t="s">
        <v>5614</v>
      </c>
      <c r="E3981" s="33"/>
      <c r="F3981" s="33">
        <v>0.2</v>
      </c>
    </row>
    <row r="3982" spans="1:6" x14ac:dyDescent="0.2">
      <c r="A3982" s="33">
        <v>15</v>
      </c>
      <c r="B3982" s="33" t="s">
        <v>31</v>
      </c>
      <c r="C3982" s="33">
        <v>445100</v>
      </c>
      <c r="D3982" s="33" t="s">
        <v>5615</v>
      </c>
      <c r="E3982" s="33"/>
      <c r="F3982" s="33">
        <v>0.2</v>
      </c>
    </row>
    <row r="3983" spans="1:6" x14ac:dyDescent="0.2">
      <c r="A3983" s="33">
        <v>15</v>
      </c>
      <c r="B3983" s="33" t="s">
        <v>31</v>
      </c>
      <c r="C3983" s="33">
        <v>445200</v>
      </c>
      <c r="D3983" s="33" t="s">
        <v>5616</v>
      </c>
      <c r="E3983" s="33"/>
      <c r="F3983" s="33">
        <v>0.2</v>
      </c>
    </row>
    <row r="3984" spans="1:6" x14ac:dyDescent="0.2">
      <c r="A3984" s="33">
        <v>15</v>
      </c>
      <c r="B3984" s="33" t="s">
        <v>31</v>
      </c>
      <c r="C3984" s="33">
        <v>445400</v>
      </c>
      <c r="D3984" s="33" t="s">
        <v>5617</v>
      </c>
      <c r="E3984" s="33"/>
      <c r="F3984" s="33">
        <v>0.2</v>
      </c>
    </row>
    <row r="3985" spans="1:6" x14ac:dyDescent="0.2">
      <c r="A3985" s="33">
        <v>15</v>
      </c>
      <c r="B3985" s="33" t="s">
        <v>31</v>
      </c>
      <c r="C3985" s="33">
        <v>446500</v>
      </c>
      <c r="D3985" s="33" t="s">
        <v>5618</v>
      </c>
      <c r="E3985" s="33">
        <v>1</v>
      </c>
      <c r="F3985" s="33">
        <v>0.2</v>
      </c>
    </row>
    <row r="3986" spans="1:6" x14ac:dyDescent="0.2">
      <c r="A3986" s="33">
        <v>15</v>
      </c>
      <c r="B3986" s="33" t="s">
        <v>31</v>
      </c>
      <c r="C3986" s="33">
        <v>446900</v>
      </c>
      <c r="D3986" s="33" t="s">
        <v>5619</v>
      </c>
      <c r="E3986" s="33">
        <v>2</v>
      </c>
      <c r="F3986" s="33">
        <v>0.2</v>
      </c>
    </row>
    <row r="3987" spans="1:6" x14ac:dyDescent="0.2">
      <c r="A3987" s="33">
        <v>16</v>
      </c>
      <c r="B3987" s="33" t="s">
        <v>144</v>
      </c>
      <c r="C3987" s="33">
        <v>59130</v>
      </c>
      <c r="D3987" s="33" t="s">
        <v>5620</v>
      </c>
      <c r="E3987" s="33">
        <v>4</v>
      </c>
      <c r="F3987" s="33">
        <v>0.2</v>
      </c>
    </row>
    <row r="3988" spans="1:6" x14ac:dyDescent="0.2">
      <c r="A3988" s="33">
        <v>16</v>
      </c>
      <c r="B3988" s="33" t="s">
        <v>144</v>
      </c>
      <c r="C3988" s="33">
        <v>59210</v>
      </c>
      <c r="D3988" s="33" t="s">
        <v>5621</v>
      </c>
      <c r="E3988" s="33">
        <v>2</v>
      </c>
      <c r="F3988" s="33">
        <v>0.2</v>
      </c>
    </row>
    <row r="3989" spans="1:6" x14ac:dyDescent="0.2">
      <c r="A3989" s="33">
        <v>16</v>
      </c>
      <c r="B3989" s="33" t="s">
        <v>144</v>
      </c>
      <c r="C3989" s="33">
        <v>59221</v>
      </c>
      <c r="D3989" s="33" t="s">
        <v>5622</v>
      </c>
      <c r="E3989" s="33"/>
      <c r="F3989" s="33">
        <v>0.2</v>
      </c>
    </row>
    <row r="3990" spans="1:6" x14ac:dyDescent="0.2">
      <c r="A3990" s="33">
        <v>16</v>
      </c>
      <c r="B3990" s="33" t="s">
        <v>65</v>
      </c>
      <c r="C3990" s="33">
        <v>3230</v>
      </c>
      <c r="D3990" s="33" t="s">
        <v>816</v>
      </c>
      <c r="E3990" s="33">
        <v>1</v>
      </c>
      <c r="F3990" s="33">
        <v>1</v>
      </c>
    </row>
    <row r="3991" spans="1:6" x14ac:dyDescent="0.2">
      <c r="A3991" s="33">
        <v>16</v>
      </c>
      <c r="B3991" s="33" t="s">
        <v>65</v>
      </c>
      <c r="C3991" s="33">
        <v>3430</v>
      </c>
      <c r="D3991" s="33" t="s">
        <v>5623</v>
      </c>
      <c r="E3991" s="33">
        <v>1</v>
      </c>
      <c r="F3991" s="33">
        <v>1</v>
      </c>
    </row>
    <row r="3992" spans="1:6" x14ac:dyDescent="0.2">
      <c r="A3992" s="33">
        <v>16</v>
      </c>
      <c r="B3992" s="33" t="s">
        <v>65</v>
      </c>
      <c r="C3992" s="33">
        <v>4870</v>
      </c>
      <c r="D3992" s="33" t="s">
        <v>827</v>
      </c>
      <c r="E3992" s="33">
        <v>2</v>
      </c>
      <c r="F3992" s="33">
        <v>1</v>
      </c>
    </row>
    <row r="3993" spans="1:6" x14ac:dyDescent="0.2">
      <c r="A3993" s="33">
        <v>16</v>
      </c>
      <c r="B3993" s="33" t="s">
        <v>23</v>
      </c>
      <c r="C3993" s="33">
        <v>590</v>
      </c>
      <c r="D3993" s="33" t="s">
        <v>3909</v>
      </c>
      <c r="E3993" s="33">
        <v>3</v>
      </c>
      <c r="F3993" s="33">
        <v>0.2</v>
      </c>
    </row>
    <row r="3994" spans="1:6" x14ac:dyDescent="0.2">
      <c r="A3994" s="33">
        <v>16</v>
      </c>
      <c r="B3994" s="33" t="s">
        <v>23</v>
      </c>
      <c r="C3994" s="33">
        <v>1049</v>
      </c>
      <c r="D3994" s="33" t="s">
        <v>5624</v>
      </c>
      <c r="E3994" s="33">
        <v>1</v>
      </c>
      <c r="F3994" s="33">
        <v>0.2</v>
      </c>
    </row>
    <row r="3995" spans="1:6" x14ac:dyDescent="0.2">
      <c r="A3995" s="33">
        <v>16</v>
      </c>
      <c r="B3995" s="33" t="s">
        <v>23</v>
      </c>
      <c r="C3995" s="33">
        <v>4396</v>
      </c>
      <c r="D3995" s="33" t="s">
        <v>5625</v>
      </c>
      <c r="E3995" s="33">
        <v>4</v>
      </c>
      <c r="F3995" s="33">
        <v>0.2</v>
      </c>
    </row>
    <row r="3996" spans="1:6" x14ac:dyDescent="0.2">
      <c r="A3996" s="33">
        <v>16</v>
      </c>
      <c r="B3996" s="33" t="s">
        <v>23</v>
      </c>
      <c r="C3996" s="33">
        <v>1129</v>
      </c>
      <c r="D3996" s="33" t="s">
        <v>1790</v>
      </c>
      <c r="E3996" s="33">
        <v>4</v>
      </c>
      <c r="F3996" s="33">
        <v>0.2</v>
      </c>
    </row>
    <row r="3997" spans="1:6" x14ac:dyDescent="0.2">
      <c r="A3997" s="33">
        <v>16</v>
      </c>
      <c r="B3997" s="33" t="s">
        <v>23</v>
      </c>
      <c r="C3997" s="33">
        <v>1253</v>
      </c>
      <c r="D3997" s="33" t="s">
        <v>5626</v>
      </c>
      <c r="E3997" s="33">
        <v>3</v>
      </c>
      <c r="F3997" s="33">
        <v>0.2</v>
      </c>
    </row>
    <row r="3998" spans="1:6" x14ac:dyDescent="0.2">
      <c r="A3998" s="33">
        <v>16</v>
      </c>
      <c r="B3998" s="33" t="s">
        <v>23</v>
      </c>
      <c r="C3998" s="33">
        <v>1308</v>
      </c>
      <c r="D3998" s="33" t="s">
        <v>5447</v>
      </c>
      <c r="E3998" s="33">
        <v>2</v>
      </c>
      <c r="F3998" s="33">
        <v>1</v>
      </c>
    </row>
    <row r="3999" spans="1:6" x14ac:dyDescent="0.2">
      <c r="A3999" s="33">
        <v>16</v>
      </c>
      <c r="B3999" s="33" t="s">
        <v>23</v>
      </c>
      <c r="C3999" s="33">
        <v>1309</v>
      </c>
      <c r="D3999" s="33" t="s">
        <v>785</v>
      </c>
      <c r="E3999" s="33">
        <v>4</v>
      </c>
      <c r="F3999" s="33">
        <v>0.2</v>
      </c>
    </row>
    <row r="4000" spans="1:6" x14ac:dyDescent="0.2">
      <c r="A4000" s="33">
        <v>16</v>
      </c>
      <c r="B4000" s="33" t="s">
        <v>23</v>
      </c>
      <c r="C4000" s="33">
        <v>1325</v>
      </c>
      <c r="D4000" s="33" t="s">
        <v>2645</v>
      </c>
      <c r="E4000" s="33">
        <v>2</v>
      </c>
      <c r="F4000" s="33">
        <v>1</v>
      </c>
    </row>
    <row r="4001" spans="1:6" x14ac:dyDescent="0.2">
      <c r="A4001" s="33">
        <v>16</v>
      </c>
      <c r="B4001" s="33" t="s">
        <v>23</v>
      </c>
      <c r="C4001" s="33">
        <v>1363</v>
      </c>
      <c r="D4001" s="33" t="s">
        <v>5627</v>
      </c>
      <c r="E4001" s="33">
        <v>4</v>
      </c>
      <c r="F4001" s="33">
        <v>0.2</v>
      </c>
    </row>
    <row r="4002" spans="1:6" x14ac:dyDescent="0.2">
      <c r="A4002" s="33">
        <v>16</v>
      </c>
      <c r="B4002" s="33" t="s">
        <v>23</v>
      </c>
      <c r="C4002" s="33">
        <v>1365</v>
      </c>
      <c r="D4002" s="33" t="s">
        <v>1792</v>
      </c>
      <c r="E4002" s="33">
        <v>4</v>
      </c>
      <c r="F4002" s="33">
        <v>0.2</v>
      </c>
    </row>
    <row r="4003" spans="1:6" x14ac:dyDescent="0.2">
      <c r="A4003" s="33">
        <v>16</v>
      </c>
      <c r="B4003" s="33" t="s">
        <v>23</v>
      </c>
      <c r="C4003" s="33">
        <v>1374</v>
      </c>
      <c r="D4003" s="33" t="s">
        <v>5628</v>
      </c>
      <c r="E4003" s="33">
        <v>3</v>
      </c>
      <c r="F4003" s="33">
        <v>1</v>
      </c>
    </row>
    <row r="4004" spans="1:6" x14ac:dyDescent="0.2">
      <c r="A4004" s="33">
        <v>16</v>
      </c>
      <c r="B4004" s="33" t="s">
        <v>23</v>
      </c>
      <c r="C4004" s="33">
        <v>2509</v>
      </c>
      <c r="D4004" s="33" t="s">
        <v>4857</v>
      </c>
      <c r="E4004" s="33">
        <v>1</v>
      </c>
      <c r="F4004" s="33">
        <v>0.2</v>
      </c>
    </row>
    <row r="4005" spans="1:6" x14ac:dyDescent="0.2">
      <c r="A4005" s="33">
        <v>16</v>
      </c>
      <c r="B4005" s="33" t="s">
        <v>23</v>
      </c>
      <c r="C4005" s="33">
        <v>156</v>
      </c>
      <c r="D4005" s="33" t="s">
        <v>5629</v>
      </c>
      <c r="E4005" s="33">
        <v>4</v>
      </c>
      <c r="F4005" s="33">
        <v>0.2</v>
      </c>
    </row>
    <row r="4006" spans="1:6" x14ac:dyDescent="0.2">
      <c r="A4006" s="33">
        <v>16</v>
      </c>
      <c r="B4006" s="33" t="s">
        <v>23</v>
      </c>
      <c r="C4006" s="33">
        <v>1413</v>
      </c>
      <c r="D4006" s="33" t="s">
        <v>5630</v>
      </c>
      <c r="E4006" s="33">
        <v>3</v>
      </c>
      <c r="F4006" s="33">
        <v>1</v>
      </c>
    </row>
    <row r="4007" spans="1:6" x14ac:dyDescent="0.2">
      <c r="A4007" s="33">
        <v>16</v>
      </c>
      <c r="B4007" s="33" t="s">
        <v>23</v>
      </c>
      <c r="C4007" s="33">
        <v>1487</v>
      </c>
      <c r="D4007" s="33" t="s">
        <v>1053</v>
      </c>
      <c r="E4007" s="33">
        <v>4</v>
      </c>
      <c r="F4007" s="33">
        <v>0.2</v>
      </c>
    </row>
    <row r="4008" spans="1:6" x14ac:dyDescent="0.2">
      <c r="A4008" s="33">
        <v>16</v>
      </c>
      <c r="B4008" s="33" t="s">
        <v>23</v>
      </c>
      <c r="C4008" s="33">
        <v>2324</v>
      </c>
      <c r="D4008" s="33" t="s">
        <v>5631</v>
      </c>
      <c r="E4008" s="33">
        <v>3</v>
      </c>
      <c r="F4008" s="33">
        <v>1</v>
      </c>
    </row>
    <row r="4009" spans="1:6" x14ac:dyDescent="0.2">
      <c r="A4009" s="33">
        <v>16</v>
      </c>
      <c r="B4009" s="33" t="s">
        <v>23</v>
      </c>
      <c r="C4009" s="33">
        <v>2340</v>
      </c>
      <c r="D4009" s="33" t="s">
        <v>5632</v>
      </c>
      <c r="E4009" s="33">
        <v>2</v>
      </c>
      <c r="F4009" s="33">
        <v>0.2</v>
      </c>
    </row>
    <row r="4010" spans="1:6" x14ac:dyDescent="0.2">
      <c r="A4010" s="33">
        <v>16</v>
      </c>
      <c r="B4010" s="33" t="s">
        <v>23</v>
      </c>
      <c r="C4010" s="33">
        <v>2058</v>
      </c>
      <c r="D4010" s="33" t="s">
        <v>5633</v>
      </c>
      <c r="E4010" s="33">
        <v>4</v>
      </c>
      <c r="F4010" s="33">
        <v>0.2</v>
      </c>
    </row>
    <row r="4011" spans="1:6" x14ac:dyDescent="0.2">
      <c r="A4011" s="33">
        <v>16</v>
      </c>
      <c r="B4011" s="33" t="s">
        <v>23</v>
      </c>
      <c r="C4011" s="33">
        <v>3791</v>
      </c>
      <c r="D4011" s="33" t="s">
        <v>4587</v>
      </c>
      <c r="E4011" s="33"/>
      <c r="F4011" s="33">
        <v>0.2</v>
      </c>
    </row>
    <row r="4012" spans="1:6" x14ac:dyDescent="0.2">
      <c r="A4012" s="33">
        <v>16</v>
      </c>
      <c r="B4012" s="33" t="s">
        <v>23</v>
      </c>
      <c r="C4012" s="33">
        <v>1759</v>
      </c>
      <c r="D4012" s="33" t="s">
        <v>1805</v>
      </c>
      <c r="E4012" s="33">
        <v>2</v>
      </c>
      <c r="F4012" s="33">
        <v>0.2</v>
      </c>
    </row>
    <row r="4013" spans="1:6" x14ac:dyDescent="0.2">
      <c r="A4013" s="33">
        <v>16</v>
      </c>
      <c r="B4013" s="33" t="s">
        <v>23</v>
      </c>
      <c r="C4013" s="33">
        <v>1781</v>
      </c>
      <c r="D4013" s="33" t="s">
        <v>1810</v>
      </c>
      <c r="E4013" s="33">
        <v>1</v>
      </c>
      <c r="F4013" s="33">
        <v>0.2</v>
      </c>
    </row>
    <row r="4014" spans="1:6" x14ac:dyDescent="0.2">
      <c r="A4014" s="33">
        <v>16</v>
      </c>
      <c r="B4014" s="33" t="s">
        <v>23</v>
      </c>
      <c r="C4014" s="33">
        <v>1787</v>
      </c>
      <c r="D4014" s="33" t="s">
        <v>4632</v>
      </c>
      <c r="E4014" s="33">
        <v>4</v>
      </c>
      <c r="F4014" s="33">
        <v>0.2</v>
      </c>
    </row>
    <row r="4015" spans="1:6" x14ac:dyDescent="0.2">
      <c r="A4015" s="33">
        <v>16</v>
      </c>
      <c r="B4015" s="33" t="s">
        <v>23</v>
      </c>
      <c r="C4015" s="33">
        <v>1821</v>
      </c>
      <c r="D4015" s="33" t="s">
        <v>5634</v>
      </c>
      <c r="E4015" s="33">
        <v>4</v>
      </c>
      <c r="F4015" s="33">
        <v>0.2</v>
      </c>
    </row>
    <row r="4016" spans="1:6" x14ac:dyDescent="0.2">
      <c r="A4016" s="33">
        <v>16</v>
      </c>
      <c r="B4016" s="33" t="s">
        <v>23</v>
      </c>
      <c r="C4016" s="33">
        <v>1896</v>
      </c>
      <c r="D4016" s="33" t="s">
        <v>5635</v>
      </c>
      <c r="E4016" s="33">
        <v>2</v>
      </c>
      <c r="F4016" s="33">
        <v>0.2</v>
      </c>
    </row>
    <row r="4017" spans="1:6" x14ac:dyDescent="0.2">
      <c r="A4017" s="33">
        <v>16</v>
      </c>
      <c r="B4017" s="33" t="s">
        <v>23</v>
      </c>
      <c r="C4017" s="33">
        <v>2111</v>
      </c>
      <c r="D4017" s="33" t="s">
        <v>4666</v>
      </c>
      <c r="E4017" s="33"/>
      <c r="F4017" s="33">
        <v>0.2</v>
      </c>
    </row>
    <row r="4018" spans="1:6" x14ac:dyDescent="0.2">
      <c r="A4018" s="33">
        <v>16</v>
      </c>
      <c r="B4018" s="33" t="s">
        <v>23</v>
      </c>
      <c r="C4018" s="33">
        <v>2199</v>
      </c>
      <c r="D4018" s="33" t="s">
        <v>5636</v>
      </c>
      <c r="E4018" s="33">
        <v>4</v>
      </c>
      <c r="F4018" s="33">
        <v>0.2</v>
      </c>
    </row>
    <row r="4019" spans="1:6" x14ac:dyDescent="0.2">
      <c r="A4019" s="33">
        <v>16</v>
      </c>
      <c r="B4019" s="33" t="s">
        <v>23</v>
      </c>
      <c r="C4019" s="33">
        <v>2450</v>
      </c>
      <c r="D4019" s="33" t="s">
        <v>808</v>
      </c>
      <c r="E4019" s="33">
        <v>4</v>
      </c>
      <c r="F4019" s="33">
        <v>0.2</v>
      </c>
    </row>
    <row r="4020" spans="1:6" x14ac:dyDescent="0.2">
      <c r="A4020" s="33">
        <v>16</v>
      </c>
      <c r="B4020" s="33" t="s">
        <v>23</v>
      </c>
      <c r="C4020" s="33">
        <v>2468</v>
      </c>
      <c r="D4020" s="33" t="s">
        <v>5637</v>
      </c>
      <c r="E4020" s="33">
        <v>2</v>
      </c>
      <c r="F4020" s="33">
        <v>0.2</v>
      </c>
    </row>
    <row r="4021" spans="1:6" x14ac:dyDescent="0.2">
      <c r="A4021" s="33">
        <v>16</v>
      </c>
      <c r="B4021" s="33" t="s">
        <v>471</v>
      </c>
      <c r="C4021" s="33">
        <v>22967</v>
      </c>
      <c r="D4021" s="33" t="s">
        <v>1889</v>
      </c>
      <c r="E4021" s="33">
        <v>3</v>
      </c>
      <c r="F4021" s="33">
        <v>0.2</v>
      </c>
    </row>
    <row r="4022" spans="1:6" x14ac:dyDescent="0.2">
      <c r="A4022" s="33">
        <v>16</v>
      </c>
      <c r="B4022" s="33" t="s">
        <v>471</v>
      </c>
      <c r="C4022" s="33">
        <v>21300</v>
      </c>
      <c r="D4022" s="33" t="s">
        <v>5638</v>
      </c>
      <c r="E4022" s="33">
        <v>1</v>
      </c>
      <c r="F4022" s="33">
        <v>1</v>
      </c>
    </row>
    <row r="4023" spans="1:6" x14ac:dyDescent="0.2">
      <c r="A4023" s="33">
        <v>16</v>
      </c>
      <c r="B4023" s="33" t="s">
        <v>471</v>
      </c>
      <c r="C4023" s="33">
        <v>21301</v>
      </c>
      <c r="D4023" s="33" t="s">
        <v>5639</v>
      </c>
      <c r="E4023" s="33">
        <v>4</v>
      </c>
      <c r="F4023" s="33">
        <v>0.2</v>
      </c>
    </row>
    <row r="4024" spans="1:6" x14ac:dyDescent="0.2">
      <c r="A4024" s="33">
        <v>16</v>
      </c>
      <c r="B4024" s="33" t="s">
        <v>471</v>
      </c>
      <c r="C4024" s="33">
        <v>22833</v>
      </c>
      <c r="D4024" s="33" t="s">
        <v>5640</v>
      </c>
      <c r="E4024" s="33">
        <v>3</v>
      </c>
      <c r="F4024" s="33">
        <v>0.2</v>
      </c>
    </row>
    <row r="4025" spans="1:6" x14ac:dyDescent="0.2">
      <c r="A4025" s="33">
        <v>16</v>
      </c>
      <c r="B4025" s="33" t="s">
        <v>471</v>
      </c>
      <c r="C4025" s="33">
        <v>21363</v>
      </c>
      <c r="D4025" s="33" t="s">
        <v>5641</v>
      </c>
      <c r="E4025" s="33"/>
      <c r="F4025" s="33">
        <v>0.2</v>
      </c>
    </row>
    <row r="4026" spans="1:6" x14ac:dyDescent="0.2">
      <c r="A4026" s="33">
        <v>16</v>
      </c>
      <c r="B4026" s="33" t="s">
        <v>471</v>
      </c>
      <c r="C4026" s="33">
        <v>21372</v>
      </c>
      <c r="D4026" s="33" t="s">
        <v>5642</v>
      </c>
      <c r="E4026" s="33"/>
      <c r="F4026" s="33">
        <v>0.2</v>
      </c>
    </row>
    <row r="4027" spans="1:6" x14ac:dyDescent="0.2">
      <c r="A4027" s="33">
        <v>16</v>
      </c>
      <c r="B4027" s="33" t="s">
        <v>471</v>
      </c>
      <c r="C4027" s="33">
        <v>22937</v>
      </c>
      <c r="D4027" s="33" t="s">
        <v>5643</v>
      </c>
      <c r="E4027" s="33">
        <v>4</v>
      </c>
      <c r="F4027" s="33">
        <v>0.2</v>
      </c>
    </row>
    <row r="4028" spans="1:6" x14ac:dyDescent="0.2">
      <c r="A4028" s="33">
        <v>16</v>
      </c>
      <c r="B4028" s="33" t="s">
        <v>471</v>
      </c>
      <c r="C4028" s="33">
        <v>22825</v>
      </c>
      <c r="D4028" s="33" t="s">
        <v>5644</v>
      </c>
      <c r="E4028" s="33">
        <v>3</v>
      </c>
      <c r="F4028" s="33">
        <v>0.2</v>
      </c>
    </row>
    <row r="4029" spans="1:6" x14ac:dyDescent="0.2">
      <c r="A4029" s="33">
        <v>16</v>
      </c>
      <c r="B4029" s="33" t="s">
        <v>471</v>
      </c>
      <c r="C4029" s="33">
        <v>22854</v>
      </c>
      <c r="D4029" s="33" t="s">
        <v>5645</v>
      </c>
      <c r="E4029" s="33">
        <v>2</v>
      </c>
      <c r="F4029" s="33">
        <v>0.2</v>
      </c>
    </row>
    <row r="4030" spans="1:6" x14ac:dyDescent="0.2">
      <c r="A4030" s="33">
        <v>16</v>
      </c>
      <c r="B4030" s="33" t="s">
        <v>471</v>
      </c>
      <c r="C4030" s="33">
        <v>22857</v>
      </c>
      <c r="D4030" s="33" t="s">
        <v>5646</v>
      </c>
      <c r="E4030" s="33"/>
      <c r="F4030" s="33">
        <v>0.2</v>
      </c>
    </row>
    <row r="4031" spans="1:6" x14ac:dyDescent="0.2">
      <c r="A4031" s="33">
        <v>16</v>
      </c>
      <c r="B4031" s="33" t="s">
        <v>471</v>
      </c>
      <c r="C4031" s="33">
        <v>21335</v>
      </c>
      <c r="D4031" s="33" t="s">
        <v>5647</v>
      </c>
      <c r="E4031" s="33">
        <v>3</v>
      </c>
      <c r="F4031" s="33">
        <v>0.2</v>
      </c>
    </row>
    <row r="4032" spans="1:6" x14ac:dyDescent="0.2">
      <c r="A4032" s="33">
        <v>16</v>
      </c>
      <c r="B4032" s="33" t="s">
        <v>471</v>
      </c>
      <c r="C4032" s="33">
        <v>21336</v>
      </c>
      <c r="D4032" s="33" t="s">
        <v>5648</v>
      </c>
      <c r="E4032" s="33">
        <v>2</v>
      </c>
      <c r="F4032" s="33">
        <v>0.2</v>
      </c>
    </row>
    <row r="4033" spans="1:6" x14ac:dyDescent="0.2">
      <c r="A4033" s="33">
        <v>16</v>
      </c>
      <c r="B4033" s="33" t="s">
        <v>471</v>
      </c>
      <c r="C4033" s="33">
        <v>21339</v>
      </c>
      <c r="D4033" s="33" t="s">
        <v>5649</v>
      </c>
      <c r="E4033" s="33">
        <v>3</v>
      </c>
      <c r="F4033" s="33">
        <v>0.2</v>
      </c>
    </row>
    <row r="4034" spans="1:6" x14ac:dyDescent="0.2">
      <c r="A4034" s="33">
        <v>16</v>
      </c>
      <c r="B4034" s="33" t="s">
        <v>471</v>
      </c>
      <c r="C4034" s="33">
        <v>21343</v>
      </c>
      <c r="D4034" s="33" t="s">
        <v>5650</v>
      </c>
      <c r="E4034" s="33"/>
      <c r="F4034" s="33">
        <v>0.2</v>
      </c>
    </row>
    <row r="4035" spans="1:6" x14ac:dyDescent="0.2">
      <c r="A4035" s="33">
        <v>16</v>
      </c>
      <c r="B4035" s="33" t="s">
        <v>471</v>
      </c>
      <c r="C4035" s="33">
        <v>21320</v>
      </c>
      <c r="D4035" s="33" t="s">
        <v>5651</v>
      </c>
      <c r="E4035" s="33">
        <v>3</v>
      </c>
      <c r="F4035" s="33">
        <v>0.2</v>
      </c>
    </row>
    <row r="4036" spans="1:6" x14ac:dyDescent="0.2">
      <c r="A4036" s="33">
        <v>16</v>
      </c>
      <c r="B4036" s="33" t="s">
        <v>471</v>
      </c>
      <c r="C4036" s="33">
        <v>21321</v>
      </c>
      <c r="D4036" s="33" t="s">
        <v>5652</v>
      </c>
      <c r="E4036" s="33">
        <v>4</v>
      </c>
      <c r="F4036" s="33">
        <v>0.2</v>
      </c>
    </row>
    <row r="4037" spans="1:6" x14ac:dyDescent="0.2">
      <c r="A4037" s="33">
        <v>16</v>
      </c>
      <c r="B4037" s="33" t="s">
        <v>471</v>
      </c>
      <c r="C4037" s="33">
        <v>22878</v>
      </c>
      <c r="D4037" s="33" t="s">
        <v>823</v>
      </c>
      <c r="E4037" s="33">
        <v>2</v>
      </c>
      <c r="F4037" s="33">
        <v>1</v>
      </c>
    </row>
    <row r="4038" spans="1:6" x14ac:dyDescent="0.2">
      <c r="A4038" s="33">
        <v>16</v>
      </c>
      <c r="B4038" s="33" t="s">
        <v>471</v>
      </c>
      <c r="C4038" s="33">
        <v>22879</v>
      </c>
      <c r="D4038" s="33" t="s">
        <v>5653</v>
      </c>
      <c r="E4038" s="33">
        <v>2</v>
      </c>
      <c r="F4038" s="33">
        <v>1</v>
      </c>
    </row>
    <row r="4039" spans="1:6" x14ac:dyDescent="0.2">
      <c r="A4039" s="33">
        <v>16</v>
      </c>
      <c r="B4039" s="33" t="s">
        <v>471</v>
      </c>
      <c r="C4039" s="33">
        <v>21303</v>
      </c>
      <c r="D4039" s="33" t="s">
        <v>5654</v>
      </c>
      <c r="E4039" s="33">
        <v>3</v>
      </c>
      <c r="F4039" s="33">
        <v>1</v>
      </c>
    </row>
    <row r="4040" spans="1:6" x14ac:dyDescent="0.2">
      <c r="A4040" s="33">
        <v>16</v>
      </c>
      <c r="B4040" s="33" t="s">
        <v>471</v>
      </c>
      <c r="C4040" s="33">
        <v>22930</v>
      </c>
      <c r="D4040" s="33" t="s">
        <v>5655</v>
      </c>
      <c r="E4040" s="33">
        <v>4</v>
      </c>
      <c r="F4040" s="33">
        <v>0.2</v>
      </c>
    </row>
    <row r="4041" spans="1:6" x14ac:dyDescent="0.2">
      <c r="A4041" s="33">
        <v>16</v>
      </c>
      <c r="B4041" s="33" t="s">
        <v>471</v>
      </c>
      <c r="C4041" s="33">
        <v>22932</v>
      </c>
      <c r="D4041" s="33" t="s">
        <v>5656</v>
      </c>
      <c r="E4041" s="33">
        <v>3</v>
      </c>
      <c r="F4041" s="33">
        <v>0.2</v>
      </c>
    </row>
    <row r="4042" spans="1:6" x14ac:dyDescent="0.2">
      <c r="A4042" s="33">
        <v>16</v>
      </c>
      <c r="B4042" s="33" t="s">
        <v>471</v>
      </c>
      <c r="C4042" s="33">
        <v>22933</v>
      </c>
      <c r="D4042" s="33" t="s">
        <v>5657</v>
      </c>
      <c r="E4042" s="33">
        <v>3</v>
      </c>
      <c r="F4042" s="33">
        <v>0.2</v>
      </c>
    </row>
    <row r="4043" spans="1:6" x14ac:dyDescent="0.2">
      <c r="A4043" s="33">
        <v>16</v>
      </c>
      <c r="B4043" s="33" t="s">
        <v>471</v>
      </c>
      <c r="C4043" s="33">
        <v>21349</v>
      </c>
      <c r="D4043" s="33" t="s">
        <v>5658</v>
      </c>
      <c r="E4043" s="33">
        <v>4</v>
      </c>
      <c r="F4043" s="33">
        <v>0.2</v>
      </c>
    </row>
    <row r="4044" spans="1:6" x14ac:dyDescent="0.2">
      <c r="A4044" s="33">
        <v>16</v>
      </c>
      <c r="B4044" s="33" t="s">
        <v>471</v>
      </c>
      <c r="C4044" s="33">
        <v>18001</v>
      </c>
      <c r="D4044" s="33" t="s">
        <v>5659</v>
      </c>
      <c r="E4044" s="33">
        <v>2</v>
      </c>
      <c r="F4044" s="33">
        <v>0.2</v>
      </c>
    </row>
    <row r="4045" spans="1:6" x14ac:dyDescent="0.2">
      <c r="A4045" s="33">
        <v>16</v>
      </c>
      <c r="B4045" s="33" t="s">
        <v>471</v>
      </c>
      <c r="C4045" s="33">
        <v>22923</v>
      </c>
      <c r="D4045" s="33" t="s">
        <v>5660</v>
      </c>
      <c r="E4045" s="33">
        <v>2</v>
      </c>
      <c r="F4045" s="33">
        <v>0.2</v>
      </c>
    </row>
    <row r="4046" spans="1:6" x14ac:dyDescent="0.2">
      <c r="A4046" s="33">
        <v>16</v>
      </c>
      <c r="B4046" s="33" t="s">
        <v>471</v>
      </c>
      <c r="C4046" s="33">
        <v>22924</v>
      </c>
      <c r="D4046" s="33" t="s">
        <v>5661</v>
      </c>
      <c r="E4046" s="33">
        <v>2</v>
      </c>
      <c r="F4046" s="33">
        <v>0.2</v>
      </c>
    </row>
    <row r="4047" spans="1:6" x14ac:dyDescent="0.2">
      <c r="A4047" s="33">
        <v>16</v>
      </c>
      <c r="B4047" s="33" t="s">
        <v>471</v>
      </c>
      <c r="C4047" s="33">
        <v>21354</v>
      </c>
      <c r="D4047" s="33" t="s">
        <v>5662</v>
      </c>
      <c r="E4047" s="33">
        <v>3</v>
      </c>
      <c r="F4047" s="33">
        <v>0.2</v>
      </c>
    </row>
    <row r="4048" spans="1:6" x14ac:dyDescent="0.2">
      <c r="A4048" s="33">
        <v>16</v>
      </c>
      <c r="B4048" s="33" t="s">
        <v>471</v>
      </c>
      <c r="C4048" s="33">
        <v>22839</v>
      </c>
      <c r="D4048" s="33" t="s">
        <v>5663</v>
      </c>
      <c r="E4048" s="33">
        <v>3</v>
      </c>
      <c r="F4048" s="33">
        <v>0.2</v>
      </c>
    </row>
    <row r="4049" spans="1:6" x14ac:dyDescent="0.2">
      <c r="A4049" s="33">
        <v>16</v>
      </c>
      <c r="B4049" s="33" t="s">
        <v>471</v>
      </c>
      <c r="C4049" s="33">
        <v>21310</v>
      </c>
      <c r="D4049" s="33" t="s">
        <v>5664</v>
      </c>
      <c r="E4049" s="33">
        <v>1</v>
      </c>
      <c r="F4049" s="33">
        <v>1</v>
      </c>
    </row>
    <row r="4050" spans="1:6" x14ac:dyDescent="0.2">
      <c r="A4050" s="33">
        <v>16</v>
      </c>
      <c r="B4050" s="33" t="s">
        <v>471</v>
      </c>
      <c r="C4050" s="33">
        <v>21311</v>
      </c>
      <c r="D4050" s="33" t="s">
        <v>5665</v>
      </c>
      <c r="E4050" s="33">
        <v>1</v>
      </c>
      <c r="F4050" s="33">
        <v>1</v>
      </c>
    </row>
    <row r="4051" spans="1:6" x14ac:dyDescent="0.2">
      <c r="A4051" s="33">
        <v>16</v>
      </c>
      <c r="B4051" s="33" t="s">
        <v>471</v>
      </c>
      <c r="C4051" s="33">
        <v>22808</v>
      </c>
      <c r="D4051" s="33" t="s">
        <v>5666</v>
      </c>
      <c r="E4051" s="33">
        <v>3</v>
      </c>
      <c r="F4051" s="33">
        <v>1</v>
      </c>
    </row>
    <row r="4052" spans="1:6" x14ac:dyDescent="0.2">
      <c r="A4052" s="33">
        <v>16</v>
      </c>
      <c r="B4052" s="33" t="s">
        <v>471</v>
      </c>
      <c r="C4052" s="33">
        <v>22871</v>
      </c>
      <c r="D4052" s="33" t="s">
        <v>5667</v>
      </c>
      <c r="E4052" s="33">
        <v>4</v>
      </c>
      <c r="F4052" s="33">
        <v>0.2</v>
      </c>
    </row>
    <row r="4053" spans="1:6" x14ac:dyDescent="0.2">
      <c r="A4053" s="33">
        <v>16</v>
      </c>
      <c r="B4053" s="33" t="s">
        <v>471</v>
      </c>
      <c r="C4053" s="33">
        <v>21427</v>
      </c>
      <c r="D4053" s="33" t="s">
        <v>5668</v>
      </c>
      <c r="E4053" s="33">
        <v>1</v>
      </c>
      <c r="F4053" s="33">
        <v>1</v>
      </c>
    </row>
    <row r="4054" spans="1:6" x14ac:dyDescent="0.2">
      <c r="A4054" s="33">
        <v>16</v>
      </c>
      <c r="B4054" s="33" t="s">
        <v>471</v>
      </c>
      <c r="C4054" s="33">
        <v>22889</v>
      </c>
      <c r="D4054" s="33" t="s">
        <v>5669</v>
      </c>
      <c r="E4054" s="33">
        <v>2</v>
      </c>
      <c r="F4054" s="33">
        <v>0.2</v>
      </c>
    </row>
    <row r="4055" spans="1:6" x14ac:dyDescent="0.2">
      <c r="A4055" s="33">
        <v>16</v>
      </c>
      <c r="B4055" s="33" t="s">
        <v>471</v>
      </c>
      <c r="C4055" s="33">
        <v>22784</v>
      </c>
      <c r="D4055" s="33" t="s">
        <v>5670</v>
      </c>
      <c r="E4055" s="33">
        <v>3</v>
      </c>
      <c r="F4055" s="33">
        <v>0.2</v>
      </c>
    </row>
    <row r="4056" spans="1:6" x14ac:dyDescent="0.2">
      <c r="A4056" s="33">
        <v>16</v>
      </c>
      <c r="B4056" s="33" t="s">
        <v>471</v>
      </c>
      <c r="C4056" s="33">
        <v>21315</v>
      </c>
      <c r="D4056" s="33" t="s">
        <v>1905</v>
      </c>
      <c r="E4056" s="33">
        <v>4</v>
      </c>
      <c r="F4056" s="33">
        <v>1</v>
      </c>
    </row>
    <row r="4057" spans="1:6" x14ac:dyDescent="0.2">
      <c r="A4057" s="33">
        <v>16</v>
      </c>
      <c r="B4057" s="33" t="s">
        <v>471</v>
      </c>
      <c r="C4057" s="33">
        <v>23010</v>
      </c>
      <c r="D4057" s="33" t="s">
        <v>5671</v>
      </c>
      <c r="E4057" s="33">
        <v>3</v>
      </c>
      <c r="F4057" s="33">
        <v>0.2</v>
      </c>
    </row>
    <row r="4058" spans="1:6" x14ac:dyDescent="0.2">
      <c r="A4058" s="33">
        <v>16</v>
      </c>
      <c r="B4058" s="33" t="s">
        <v>471</v>
      </c>
      <c r="C4058" s="33">
        <v>22800</v>
      </c>
      <c r="D4058" s="33" t="s">
        <v>839</v>
      </c>
      <c r="E4058" s="33">
        <v>4</v>
      </c>
      <c r="F4058" s="33">
        <v>0.2</v>
      </c>
    </row>
    <row r="4059" spans="1:6" x14ac:dyDescent="0.2">
      <c r="A4059" s="33">
        <v>16</v>
      </c>
      <c r="B4059" s="33" t="s">
        <v>471</v>
      </c>
      <c r="C4059" s="33">
        <v>21356</v>
      </c>
      <c r="D4059" s="33" t="s">
        <v>5672</v>
      </c>
      <c r="E4059" s="33">
        <v>3</v>
      </c>
      <c r="F4059" s="33">
        <v>0.2</v>
      </c>
    </row>
    <row r="4060" spans="1:6" x14ac:dyDescent="0.2">
      <c r="A4060" s="33">
        <v>16</v>
      </c>
      <c r="B4060" s="33" t="s">
        <v>471</v>
      </c>
      <c r="C4060" s="33">
        <v>22951</v>
      </c>
      <c r="D4060" s="33" t="s">
        <v>5673</v>
      </c>
      <c r="E4060" s="33">
        <v>2</v>
      </c>
      <c r="F4060" s="33">
        <v>0.2</v>
      </c>
    </row>
    <row r="4061" spans="1:6" x14ac:dyDescent="0.2">
      <c r="A4061" s="33">
        <v>16</v>
      </c>
      <c r="B4061" s="33" t="s">
        <v>471</v>
      </c>
      <c r="C4061" s="33">
        <v>90110</v>
      </c>
      <c r="D4061" s="33" t="s">
        <v>5674</v>
      </c>
      <c r="E4061" s="33">
        <v>2</v>
      </c>
      <c r="F4061" s="33">
        <v>0.2</v>
      </c>
    </row>
    <row r="4062" spans="1:6" x14ac:dyDescent="0.2">
      <c r="A4062" s="33">
        <v>16</v>
      </c>
      <c r="B4062" s="33" t="s">
        <v>471</v>
      </c>
      <c r="C4062" s="33">
        <v>22782</v>
      </c>
      <c r="D4062" s="33" t="s">
        <v>5675</v>
      </c>
      <c r="E4062" s="33">
        <v>2</v>
      </c>
      <c r="F4062" s="33">
        <v>1</v>
      </c>
    </row>
    <row r="4063" spans="1:6" x14ac:dyDescent="0.2">
      <c r="A4063" s="33">
        <v>16</v>
      </c>
      <c r="B4063" s="33" t="s">
        <v>471</v>
      </c>
      <c r="C4063" s="33">
        <v>22873</v>
      </c>
      <c r="D4063" s="33" t="s">
        <v>5676</v>
      </c>
      <c r="E4063" s="33">
        <v>3</v>
      </c>
      <c r="F4063" s="33">
        <v>0.2</v>
      </c>
    </row>
    <row r="4064" spans="1:6" x14ac:dyDescent="0.2">
      <c r="A4064" s="33">
        <v>16</v>
      </c>
      <c r="B4064" s="33" t="s">
        <v>471</v>
      </c>
      <c r="C4064" s="33">
        <v>21324</v>
      </c>
      <c r="D4064" s="33" t="s">
        <v>5677</v>
      </c>
      <c r="E4064" s="33"/>
      <c r="F4064" s="33">
        <v>0.2</v>
      </c>
    </row>
    <row r="4065" spans="1:6" x14ac:dyDescent="0.2">
      <c r="A4065" s="33">
        <v>16</v>
      </c>
      <c r="B4065" s="33" t="s">
        <v>471</v>
      </c>
      <c r="C4065" s="33">
        <v>21325</v>
      </c>
      <c r="D4065" s="33" t="s">
        <v>5678</v>
      </c>
      <c r="E4065" s="33">
        <v>4</v>
      </c>
      <c r="F4065" s="33">
        <v>0.2</v>
      </c>
    </row>
    <row r="4066" spans="1:6" x14ac:dyDescent="0.2">
      <c r="A4066" s="33">
        <v>16</v>
      </c>
      <c r="B4066" s="33" t="s">
        <v>471</v>
      </c>
      <c r="C4066" s="33">
        <v>22915</v>
      </c>
      <c r="D4066" s="33" t="s">
        <v>5679</v>
      </c>
      <c r="E4066" s="33">
        <v>4</v>
      </c>
      <c r="F4066" s="33">
        <v>0.2</v>
      </c>
    </row>
    <row r="4067" spans="1:6" x14ac:dyDescent="0.2">
      <c r="A4067" s="33">
        <v>16</v>
      </c>
      <c r="B4067" s="33" t="s">
        <v>471</v>
      </c>
      <c r="C4067" s="33">
        <v>22926</v>
      </c>
      <c r="D4067" s="33" t="s">
        <v>5680</v>
      </c>
      <c r="E4067" s="33"/>
      <c r="F4067" s="33">
        <v>0.2</v>
      </c>
    </row>
    <row r="4068" spans="1:6" x14ac:dyDescent="0.2">
      <c r="A4068" s="33">
        <v>16</v>
      </c>
      <c r="B4068" s="33" t="s">
        <v>471</v>
      </c>
      <c r="C4068" s="33">
        <v>22927</v>
      </c>
      <c r="D4068" s="33" t="s">
        <v>5681</v>
      </c>
      <c r="E4068" s="33">
        <v>3</v>
      </c>
      <c r="F4068" s="33">
        <v>0.2</v>
      </c>
    </row>
    <row r="4069" spans="1:6" x14ac:dyDescent="0.2">
      <c r="A4069" s="33">
        <v>16</v>
      </c>
      <c r="B4069" s="33" t="s">
        <v>471</v>
      </c>
      <c r="C4069" s="33">
        <v>18413</v>
      </c>
      <c r="D4069" s="33" t="s">
        <v>5682</v>
      </c>
      <c r="E4069" s="33">
        <v>4</v>
      </c>
      <c r="F4069" s="33">
        <v>0.2</v>
      </c>
    </row>
    <row r="4070" spans="1:6" x14ac:dyDescent="0.2">
      <c r="A4070" s="33">
        <v>16</v>
      </c>
      <c r="B4070" s="33" t="s">
        <v>471</v>
      </c>
      <c r="C4070" s="33">
        <v>22956</v>
      </c>
      <c r="D4070" s="33" t="s">
        <v>5683</v>
      </c>
      <c r="E4070" s="33">
        <v>3</v>
      </c>
      <c r="F4070" s="33">
        <v>0.2</v>
      </c>
    </row>
    <row r="4071" spans="1:6" x14ac:dyDescent="0.2">
      <c r="A4071" s="33">
        <v>16</v>
      </c>
      <c r="B4071" s="33" t="s">
        <v>471</v>
      </c>
      <c r="C4071" s="33">
        <v>22957</v>
      </c>
      <c r="D4071" s="33" t="s">
        <v>5684</v>
      </c>
      <c r="E4071" s="33"/>
      <c r="F4071" s="33">
        <v>0.2</v>
      </c>
    </row>
    <row r="4072" spans="1:6" x14ac:dyDescent="0.2">
      <c r="A4072" s="33">
        <v>16</v>
      </c>
      <c r="B4072" s="33" t="s">
        <v>471</v>
      </c>
      <c r="C4072" s="33">
        <v>22773</v>
      </c>
      <c r="D4072" s="33" t="s">
        <v>5685</v>
      </c>
      <c r="E4072" s="33">
        <v>3</v>
      </c>
      <c r="F4072" s="33">
        <v>1</v>
      </c>
    </row>
    <row r="4073" spans="1:6" x14ac:dyDescent="0.2">
      <c r="A4073" s="33">
        <v>16</v>
      </c>
      <c r="B4073" s="33" t="s">
        <v>471</v>
      </c>
      <c r="C4073" s="33">
        <v>22774</v>
      </c>
      <c r="D4073" s="33" t="s">
        <v>5686</v>
      </c>
      <c r="E4073" s="33">
        <v>2</v>
      </c>
      <c r="F4073" s="33">
        <v>1</v>
      </c>
    </row>
    <row r="4074" spans="1:6" x14ac:dyDescent="0.2">
      <c r="A4074" s="33">
        <v>16</v>
      </c>
      <c r="B4074" s="33" t="s">
        <v>471</v>
      </c>
      <c r="C4074" s="33">
        <v>22775</v>
      </c>
      <c r="D4074" s="33" t="s">
        <v>5687</v>
      </c>
      <c r="E4074" s="33">
        <v>2</v>
      </c>
      <c r="F4074" s="33">
        <v>1</v>
      </c>
    </row>
    <row r="4075" spans="1:6" x14ac:dyDescent="0.2">
      <c r="A4075" s="33">
        <v>16</v>
      </c>
      <c r="B4075" s="33" t="s">
        <v>471</v>
      </c>
      <c r="C4075" s="33">
        <v>22778</v>
      </c>
      <c r="D4075" s="33" t="s">
        <v>5688</v>
      </c>
      <c r="E4075" s="33">
        <v>2</v>
      </c>
      <c r="F4075" s="33">
        <v>1</v>
      </c>
    </row>
    <row r="4076" spans="1:6" x14ac:dyDescent="0.2">
      <c r="A4076" s="33">
        <v>16</v>
      </c>
      <c r="B4076" s="33" t="s">
        <v>471</v>
      </c>
      <c r="C4076" s="33">
        <v>22779</v>
      </c>
      <c r="D4076" s="33" t="s">
        <v>5689</v>
      </c>
      <c r="E4076" s="33">
        <v>4</v>
      </c>
      <c r="F4076" s="33">
        <v>0.2</v>
      </c>
    </row>
    <row r="4077" spans="1:6" x14ac:dyDescent="0.2">
      <c r="A4077" s="33">
        <v>16</v>
      </c>
      <c r="B4077" s="33" t="s">
        <v>471</v>
      </c>
      <c r="C4077" s="33">
        <v>22780</v>
      </c>
      <c r="D4077" s="33" t="s">
        <v>5690</v>
      </c>
      <c r="E4077" s="33">
        <v>3</v>
      </c>
      <c r="F4077" s="33">
        <v>0.2</v>
      </c>
    </row>
    <row r="4078" spans="1:6" x14ac:dyDescent="0.2">
      <c r="A4078" s="33">
        <v>16</v>
      </c>
      <c r="B4078" s="33" t="s">
        <v>471</v>
      </c>
      <c r="C4078" s="33">
        <v>23251</v>
      </c>
      <c r="D4078" s="33" t="s">
        <v>5691</v>
      </c>
      <c r="E4078" s="33">
        <v>3</v>
      </c>
      <c r="F4078" s="33">
        <v>0.2</v>
      </c>
    </row>
    <row r="4079" spans="1:6" x14ac:dyDescent="0.2">
      <c r="A4079" s="33">
        <v>16</v>
      </c>
      <c r="B4079" s="33" t="s">
        <v>471</v>
      </c>
      <c r="C4079" s="33">
        <v>22939</v>
      </c>
      <c r="D4079" s="33" t="s">
        <v>5692</v>
      </c>
      <c r="E4079" s="33">
        <v>4</v>
      </c>
      <c r="F4079" s="33">
        <v>0.2</v>
      </c>
    </row>
    <row r="4080" spans="1:6" x14ac:dyDescent="0.2">
      <c r="A4080" s="33">
        <v>16</v>
      </c>
      <c r="B4080" s="33" t="s">
        <v>471</v>
      </c>
      <c r="C4080" s="33">
        <v>22821</v>
      </c>
      <c r="D4080" s="33" t="s">
        <v>5693</v>
      </c>
      <c r="E4080" s="33">
        <v>3</v>
      </c>
      <c r="F4080" s="33">
        <v>0.2</v>
      </c>
    </row>
    <row r="4081" spans="1:6" x14ac:dyDescent="0.2">
      <c r="A4081" s="33">
        <v>16</v>
      </c>
      <c r="B4081" s="33" t="s">
        <v>471</v>
      </c>
      <c r="C4081" s="33">
        <v>22822</v>
      </c>
      <c r="D4081" s="33" t="s">
        <v>5694</v>
      </c>
      <c r="E4081" s="33">
        <v>2</v>
      </c>
      <c r="F4081" s="33">
        <v>1</v>
      </c>
    </row>
    <row r="4082" spans="1:6" x14ac:dyDescent="0.2">
      <c r="A4082" s="33">
        <v>16</v>
      </c>
      <c r="B4082" s="33" t="s">
        <v>471</v>
      </c>
      <c r="C4082" s="33">
        <v>22900</v>
      </c>
      <c r="D4082" s="33" t="s">
        <v>5695</v>
      </c>
      <c r="E4082" s="33">
        <v>2</v>
      </c>
      <c r="F4082" s="33">
        <v>0.2</v>
      </c>
    </row>
    <row r="4083" spans="1:6" x14ac:dyDescent="0.2">
      <c r="A4083" s="33">
        <v>16</v>
      </c>
      <c r="B4083" s="33" t="s">
        <v>471</v>
      </c>
      <c r="C4083" s="33">
        <v>22901</v>
      </c>
      <c r="D4083" s="33" t="s">
        <v>5696</v>
      </c>
      <c r="E4083" s="33">
        <v>3</v>
      </c>
      <c r="F4083" s="33">
        <v>0.2</v>
      </c>
    </row>
    <row r="4084" spans="1:6" x14ac:dyDescent="0.2">
      <c r="A4084" s="33">
        <v>16</v>
      </c>
      <c r="B4084" s="33" t="s">
        <v>471</v>
      </c>
      <c r="C4084" s="33">
        <v>22904</v>
      </c>
      <c r="D4084" s="33" t="s">
        <v>5697</v>
      </c>
      <c r="E4084" s="33">
        <v>2</v>
      </c>
      <c r="F4084" s="33">
        <v>1</v>
      </c>
    </row>
    <row r="4085" spans="1:6" x14ac:dyDescent="0.2">
      <c r="A4085" s="33">
        <v>16</v>
      </c>
      <c r="B4085" s="33" t="s">
        <v>471</v>
      </c>
      <c r="C4085" s="33">
        <v>22980</v>
      </c>
      <c r="D4085" s="33" t="s">
        <v>5698</v>
      </c>
      <c r="E4085" s="33">
        <v>4</v>
      </c>
      <c r="F4085" s="33">
        <v>0.2</v>
      </c>
    </row>
    <row r="4086" spans="1:6" x14ac:dyDescent="0.2">
      <c r="A4086" s="33">
        <v>16</v>
      </c>
      <c r="B4086" s="33" t="s">
        <v>471</v>
      </c>
      <c r="C4086" s="33">
        <v>22845</v>
      </c>
      <c r="D4086" s="33" t="s">
        <v>5699</v>
      </c>
      <c r="E4086" s="33">
        <v>2</v>
      </c>
      <c r="F4086" s="33">
        <v>1</v>
      </c>
    </row>
    <row r="4087" spans="1:6" x14ac:dyDescent="0.2">
      <c r="A4087" s="33">
        <v>16</v>
      </c>
      <c r="B4087" s="33" t="s">
        <v>471</v>
      </c>
      <c r="C4087" s="33">
        <v>22847</v>
      </c>
      <c r="D4087" s="33" t="s">
        <v>5700</v>
      </c>
      <c r="E4087" s="33">
        <v>1</v>
      </c>
      <c r="F4087" s="33">
        <v>0.2</v>
      </c>
    </row>
    <row r="4088" spans="1:6" x14ac:dyDescent="0.2">
      <c r="A4088" s="33">
        <v>16</v>
      </c>
      <c r="B4088" s="33" t="s">
        <v>471</v>
      </c>
      <c r="C4088" s="33">
        <v>22856</v>
      </c>
      <c r="D4088" s="33" t="s">
        <v>5701</v>
      </c>
      <c r="E4088" s="33">
        <v>3</v>
      </c>
      <c r="F4088" s="33">
        <v>0.2</v>
      </c>
    </row>
    <row r="4089" spans="1:6" x14ac:dyDescent="0.2">
      <c r="A4089" s="33">
        <v>16</v>
      </c>
      <c r="B4089" s="33" t="s">
        <v>471</v>
      </c>
      <c r="C4089" s="33">
        <v>18333</v>
      </c>
      <c r="D4089" s="33" t="s">
        <v>5702</v>
      </c>
      <c r="E4089" s="33">
        <v>4</v>
      </c>
      <c r="F4089" s="33">
        <v>0.2</v>
      </c>
    </row>
    <row r="4090" spans="1:6" x14ac:dyDescent="0.2">
      <c r="A4090" s="33">
        <v>16</v>
      </c>
      <c r="B4090" s="33" t="s">
        <v>471</v>
      </c>
      <c r="C4090" s="33">
        <v>22786</v>
      </c>
      <c r="D4090" s="33" t="s">
        <v>5703</v>
      </c>
      <c r="E4090" s="33">
        <v>3</v>
      </c>
      <c r="F4090" s="33">
        <v>0.2</v>
      </c>
    </row>
    <row r="4091" spans="1:6" x14ac:dyDescent="0.2">
      <c r="A4091" s="33">
        <v>16</v>
      </c>
      <c r="B4091" s="33" t="s">
        <v>471</v>
      </c>
      <c r="C4091" s="33">
        <v>22881</v>
      </c>
      <c r="D4091" s="33" t="s">
        <v>5704</v>
      </c>
      <c r="E4091" s="33">
        <v>2</v>
      </c>
      <c r="F4091" s="33">
        <v>0.2</v>
      </c>
    </row>
    <row r="4092" spans="1:6" x14ac:dyDescent="0.2">
      <c r="A4092" s="33">
        <v>16</v>
      </c>
      <c r="B4092" s="33" t="s">
        <v>471</v>
      </c>
      <c r="C4092" s="33">
        <v>22918</v>
      </c>
      <c r="D4092" s="33" t="s">
        <v>5705</v>
      </c>
      <c r="E4092" s="33">
        <v>2</v>
      </c>
      <c r="F4092" s="33">
        <v>0.2</v>
      </c>
    </row>
    <row r="4093" spans="1:6" x14ac:dyDescent="0.2">
      <c r="A4093" s="33">
        <v>16</v>
      </c>
      <c r="B4093" s="33" t="s">
        <v>277</v>
      </c>
      <c r="C4093" s="33">
        <v>18009</v>
      </c>
      <c r="D4093" s="33" t="s">
        <v>5706</v>
      </c>
      <c r="E4093" s="33">
        <v>3</v>
      </c>
      <c r="F4093" s="33">
        <v>0.2</v>
      </c>
    </row>
    <row r="4094" spans="1:6" x14ac:dyDescent="0.2">
      <c r="A4094" s="33">
        <v>16</v>
      </c>
      <c r="B4094" s="33" t="s">
        <v>277</v>
      </c>
      <c r="C4094" s="33">
        <v>18010</v>
      </c>
      <c r="D4094" s="33" t="s">
        <v>813</v>
      </c>
      <c r="E4094" s="33">
        <v>3</v>
      </c>
      <c r="F4094" s="33">
        <v>0.2</v>
      </c>
    </row>
    <row r="4095" spans="1:6" x14ac:dyDescent="0.2">
      <c r="A4095" s="33">
        <v>16</v>
      </c>
      <c r="B4095" s="33" t="s">
        <v>277</v>
      </c>
      <c r="C4095" s="33">
        <v>18025</v>
      </c>
      <c r="D4095" s="33" t="s">
        <v>5707</v>
      </c>
      <c r="E4095" s="33">
        <v>4</v>
      </c>
      <c r="F4095" s="33">
        <v>0.2</v>
      </c>
    </row>
    <row r="4096" spans="1:6" x14ac:dyDescent="0.2">
      <c r="A4096" s="33">
        <v>16</v>
      </c>
      <c r="B4096" s="33" t="s">
        <v>277</v>
      </c>
      <c r="C4096" s="33">
        <v>18043</v>
      </c>
      <c r="D4096" s="33" t="s">
        <v>5708</v>
      </c>
      <c r="E4096" s="33"/>
      <c r="F4096" s="33">
        <v>0.2</v>
      </c>
    </row>
    <row r="4097" spans="1:6" x14ac:dyDescent="0.2">
      <c r="A4097" s="33">
        <v>16</v>
      </c>
      <c r="B4097" s="33" t="s">
        <v>277</v>
      </c>
      <c r="C4097" s="33">
        <v>18564</v>
      </c>
      <c r="D4097" s="33" t="s">
        <v>5709</v>
      </c>
      <c r="E4097" s="33">
        <v>2</v>
      </c>
      <c r="F4097" s="33">
        <v>0.2</v>
      </c>
    </row>
    <row r="4098" spans="1:6" x14ac:dyDescent="0.2">
      <c r="A4098" s="33">
        <v>16</v>
      </c>
      <c r="B4098" s="33" t="s">
        <v>277</v>
      </c>
      <c r="C4098" s="33">
        <v>18542</v>
      </c>
      <c r="D4098" s="33" t="s">
        <v>5710</v>
      </c>
      <c r="E4098" s="33">
        <v>2</v>
      </c>
      <c r="F4098" s="33">
        <v>0.2</v>
      </c>
    </row>
    <row r="4099" spans="1:6" x14ac:dyDescent="0.2">
      <c r="A4099" s="33">
        <v>16</v>
      </c>
      <c r="B4099" s="33" t="s">
        <v>277</v>
      </c>
      <c r="C4099" s="33">
        <v>18399</v>
      </c>
      <c r="D4099" s="33" t="s">
        <v>5711</v>
      </c>
      <c r="E4099" s="33">
        <v>4</v>
      </c>
      <c r="F4099" s="33">
        <v>0.2</v>
      </c>
    </row>
    <row r="4100" spans="1:6" x14ac:dyDescent="0.2">
      <c r="A4100" s="33">
        <v>16</v>
      </c>
      <c r="B4100" s="33" t="s">
        <v>277</v>
      </c>
      <c r="C4100" s="33">
        <v>18438</v>
      </c>
      <c r="D4100" s="33" t="s">
        <v>5712</v>
      </c>
      <c r="E4100" s="33">
        <v>1</v>
      </c>
      <c r="F4100" s="33">
        <v>0.2</v>
      </c>
    </row>
    <row r="4101" spans="1:6" x14ac:dyDescent="0.2">
      <c r="A4101" s="33">
        <v>16</v>
      </c>
      <c r="B4101" s="33" t="s">
        <v>277</v>
      </c>
      <c r="C4101" s="33">
        <v>18402</v>
      </c>
      <c r="D4101" s="33" t="s">
        <v>5713</v>
      </c>
      <c r="E4101" s="33">
        <v>3</v>
      </c>
      <c r="F4101" s="33">
        <v>0.2</v>
      </c>
    </row>
    <row r="4102" spans="1:6" x14ac:dyDescent="0.2">
      <c r="A4102" s="33">
        <v>16</v>
      </c>
      <c r="B4102" s="33" t="s">
        <v>894</v>
      </c>
      <c r="C4102" s="33">
        <v>164</v>
      </c>
      <c r="D4102" s="33" t="s">
        <v>5714</v>
      </c>
      <c r="E4102" s="33">
        <v>3</v>
      </c>
      <c r="F4102" s="33">
        <v>0.2</v>
      </c>
    </row>
    <row r="4103" spans="1:6" x14ac:dyDescent="0.2">
      <c r="A4103" s="33">
        <v>16</v>
      </c>
      <c r="B4103" s="33" t="s">
        <v>894</v>
      </c>
      <c r="C4103" s="33">
        <v>166</v>
      </c>
      <c r="D4103" s="33" t="s">
        <v>1953</v>
      </c>
      <c r="E4103" s="33">
        <v>4</v>
      </c>
      <c r="F4103" s="33">
        <v>0.2</v>
      </c>
    </row>
    <row r="4104" spans="1:6" x14ac:dyDescent="0.2">
      <c r="A4104" s="33">
        <v>16</v>
      </c>
      <c r="B4104" s="33" t="s">
        <v>894</v>
      </c>
      <c r="C4104" s="33">
        <v>254</v>
      </c>
      <c r="D4104" s="33" t="s">
        <v>5715</v>
      </c>
      <c r="E4104" s="33">
        <v>3</v>
      </c>
      <c r="F4104" s="33">
        <v>0.2</v>
      </c>
    </row>
    <row r="4105" spans="1:6" x14ac:dyDescent="0.2">
      <c r="A4105" s="33">
        <v>16</v>
      </c>
      <c r="B4105" s="33" t="s">
        <v>894</v>
      </c>
      <c r="C4105" s="33">
        <v>25199</v>
      </c>
      <c r="D4105" s="33" t="s">
        <v>5716</v>
      </c>
      <c r="E4105" s="33">
        <v>4</v>
      </c>
      <c r="F4105" s="33">
        <v>0.2</v>
      </c>
    </row>
    <row r="4106" spans="1:6" x14ac:dyDescent="0.2">
      <c r="A4106" s="33">
        <v>16</v>
      </c>
      <c r="B4106" s="33" t="s">
        <v>894</v>
      </c>
      <c r="C4106" s="33">
        <v>386</v>
      </c>
      <c r="D4106" s="33" t="s">
        <v>5717</v>
      </c>
      <c r="E4106" s="33">
        <v>4</v>
      </c>
      <c r="F4106" s="33">
        <v>0.2</v>
      </c>
    </row>
    <row r="4107" spans="1:6" x14ac:dyDescent="0.2">
      <c r="A4107" s="33">
        <v>16</v>
      </c>
      <c r="B4107" s="33" t="s">
        <v>894</v>
      </c>
      <c r="C4107" s="33">
        <v>450</v>
      </c>
      <c r="D4107" s="33" t="s">
        <v>5718</v>
      </c>
      <c r="E4107" s="33">
        <v>3</v>
      </c>
      <c r="F4107" s="33">
        <v>0.2</v>
      </c>
    </row>
    <row r="4108" spans="1:6" x14ac:dyDescent="0.2">
      <c r="A4108" s="33">
        <v>16</v>
      </c>
      <c r="B4108" s="33" t="s">
        <v>894</v>
      </c>
      <c r="C4108" s="33">
        <v>13512</v>
      </c>
      <c r="D4108" s="33" t="s">
        <v>5719</v>
      </c>
      <c r="E4108" s="33">
        <v>3</v>
      </c>
      <c r="F4108" s="33">
        <v>0.2</v>
      </c>
    </row>
    <row r="4109" spans="1:6" x14ac:dyDescent="0.2">
      <c r="A4109" s="33">
        <v>16</v>
      </c>
      <c r="B4109" s="33" t="s">
        <v>894</v>
      </c>
      <c r="C4109" s="33">
        <v>539</v>
      </c>
      <c r="D4109" s="33" t="s">
        <v>1967</v>
      </c>
      <c r="E4109" s="33">
        <v>4</v>
      </c>
      <c r="F4109" s="33">
        <v>0.2</v>
      </c>
    </row>
    <row r="4110" spans="1:6" x14ac:dyDescent="0.2">
      <c r="A4110" s="33">
        <v>16</v>
      </c>
      <c r="B4110" s="33" t="s">
        <v>894</v>
      </c>
      <c r="C4110" s="33">
        <v>546</v>
      </c>
      <c r="D4110" s="33" t="s">
        <v>5720</v>
      </c>
      <c r="E4110" s="33">
        <v>3</v>
      </c>
      <c r="F4110" s="33">
        <v>1</v>
      </c>
    </row>
    <row r="4111" spans="1:6" x14ac:dyDescent="0.2">
      <c r="A4111" s="33">
        <v>16</v>
      </c>
      <c r="B4111" s="33" t="s">
        <v>894</v>
      </c>
      <c r="C4111" s="33">
        <v>7533</v>
      </c>
      <c r="D4111" s="33" t="s">
        <v>5721</v>
      </c>
      <c r="E4111" s="33">
        <v>3</v>
      </c>
      <c r="F4111" s="33">
        <v>1</v>
      </c>
    </row>
    <row r="4112" spans="1:6" x14ac:dyDescent="0.2">
      <c r="A4112" s="33">
        <v>16</v>
      </c>
      <c r="B4112" s="33" t="s">
        <v>894</v>
      </c>
      <c r="C4112" s="33">
        <v>567</v>
      </c>
      <c r="D4112" s="33" t="s">
        <v>5722</v>
      </c>
      <c r="E4112" s="33">
        <v>3</v>
      </c>
      <c r="F4112" s="33">
        <v>1</v>
      </c>
    </row>
    <row r="4113" spans="1:6" x14ac:dyDescent="0.2">
      <c r="A4113" s="33">
        <v>16</v>
      </c>
      <c r="B4113" s="33" t="s">
        <v>894</v>
      </c>
      <c r="C4113" s="33">
        <v>570</v>
      </c>
      <c r="D4113" s="33" t="s">
        <v>5723</v>
      </c>
      <c r="E4113" s="33">
        <v>4</v>
      </c>
      <c r="F4113" s="33">
        <v>0.2</v>
      </c>
    </row>
    <row r="4114" spans="1:6" x14ac:dyDescent="0.2">
      <c r="A4114" s="33">
        <v>16</v>
      </c>
      <c r="B4114" s="33" t="s">
        <v>894</v>
      </c>
      <c r="C4114" s="33">
        <v>575</v>
      </c>
      <c r="D4114" s="33" t="s">
        <v>5724</v>
      </c>
      <c r="E4114" s="33">
        <v>3</v>
      </c>
      <c r="F4114" s="33">
        <v>1</v>
      </c>
    </row>
    <row r="4115" spans="1:6" x14ac:dyDescent="0.2">
      <c r="A4115" s="33">
        <v>16</v>
      </c>
      <c r="B4115" s="33" t="s">
        <v>894</v>
      </c>
      <c r="C4115" s="33">
        <v>23153</v>
      </c>
      <c r="D4115" s="33" t="s">
        <v>5725</v>
      </c>
      <c r="E4115" s="33"/>
      <c r="F4115" s="33">
        <v>0.2</v>
      </c>
    </row>
    <row r="4116" spans="1:6" x14ac:dyDescent="0.2">
      <c r="A4116" s="33">
        <v>16</v>
      </c>
      <c r="B4116" s="33" t="s">
        <v>894</v>
      </c>
      <c r="C4116" s="33">
        <v>816</v>
      </c>
      <c r="D4116" s="33" t="s">
        <v>5726</v>
      </c>
      <c r="E4116" s="33"/>
      <c r="F4116" s="33">
        <v>0.2</v>
      </c>
    </row>
    <row r="4117" spans="1:6" x14ac:dyDescent="0.2">
      <c r="A4117" s="33">
        <v>16</v>
      </c>
      <c r="B4117" s="33" t="s">
        <v>894</v>
      </c>
      <c r="C4117" s="33">
        <v>828</v>
      </c>
      <c r="D4117" s="33" t="s">
        <v>5727</v>
      </c>
      <c r="E4117" s="33">
        <v>4</v>
      </c>
      <c r="F4117" s="33">
        <v>1</v>
      </c>
    </row>
    <row r="4118" spans="1:6" x14ac:dyDescent="0.2">
      <c r="A4118" s="33">
        <v>16</v>
      </c>
      <c r="B4118" s="33" t="s">
        <v>894</v>
      </c>
      <c r="C4118" s="33">
        <v>1632</v>
      </c>
      <c r="D4118" s="33" t="s">
        <v>5728</v>
      </c>
      <c r="E4118" s="33">
        <v>4</v>
      </c>
      <c r="F4118" s="33">
        <v>0.2</v>
      </c>
    </row>
    <row r="4119" spans="1:6" x14ac:dyDescent="0.2">
      <c r="A4119" s="33">
        <v>16</v>
      </c>
      <c r="B4119" s="33" t="s">
        <v>894</v>
      </c>
      <c r="C4119" s="33">
        <v>1470</v>
      </c>
      <c r="D4119" s="33" t="s">
        <v>5729</v>
      </c>
      <c r="E4119" s="33">
        <v>4</v>
      </c>
      <c r="F4119" s="33">
        <v>0.2</v>
      </c>
    </row>
    <row r="4120" spans="1:6" x14ac:dyDescent="0.2">
      <c r="A4120" s="33">
        <v>16</v>
      </c>
      <c r="B4120" s="33" t="s">
        <v>894</v>
      </c>
      <c r="C4120" s="33">
        <v>1592</v>
      </c>
      <c r="D4120" s="33" t="s">
        <v>5730</v>
      </c>
      <c r="E4120" s="33">
        <v>4</v>
      </c>
      <c r="F4120" s="33">
        <v>0.2</v>
      </c>
    </row>
    <row r="4121" spans="1:6" x14ac:dyDescent="0.2">
      <c r="A4121" s="33">
        <v>16</v>
      </c>
      <c r="B4121" s="33" t="s">
        <v>894</v>
      </c>
      <c r="C4121" s="33">
        <v>1776</v>
      </c>
      <c r="D4121" s="33" t="s">
        <v>5731</v>
      </c>
      <c r="E4121" s="33">
        <v>4</v>
      </c>
      <c r="F4121" s="33">
        <v>0.2</v>
      </c>
    </row>
    <row r="4122" spans="1:6" x14ac:dyDescent="0.2">
      <c r="A4122" s="33">
        <v>16</v>
      </c>
      <c r="B4122" s="33" t="s">
        <v>894</v>
      </c>
      <c r="C4122" s="33">
        <v>1942</v>
      </c>
      <c r="D4122" s="33" t="s">
        <v>1979</v>
      </c>
      <c r="E4122" s="33">
        <v>3</v>
      </c>
      <c r="F4122" s="33">
        <v>1</v>
      </c>
    </row>
    <row r="4123" spans="1:6" x14ac:dyDescent="0.2">
      <c r="A4123" s="33">
        <v>16</v>
      </c>
      <c r="B4123" s="33" t="s">
        <v>894</v>
      </c>
      <c r="C4123" s="33">
        <v>1899</v>
      </c>
      <c r="D4123" s="33" t="s">
        <v>5732</v>
      </c>
      <c r="E4123" s="33"/>
      <c r="F4123" s="33">
        <v>0.2</v>
      </c>
    </row>
    <row r="4124" spans="1:6" x14ac:dyDescent="0.2">
      <c r="A4124" s="33">
        <v>16</v>
      </c>
      <c r="B4124" s="33" t="s">
        <v>894</v>
      </c>
      <c r="C4124" s="33">
        <v>1491</v>
      </c>
      <c r="D4124" s="33" t="s">
        <v>5733</v>
      </c>
      <c r="E4124" s="33">
        <v>4</v>
      </c>
      <c r="F4124" s="33">
        <v>0.2</v>
      </c>
    </row>
    <row r="4125" spans="1:6" x14ac:dyDescent="0.2">
      <c r="A4125" s="33">
        <v>16</v>
      </c>
      <c r="B4125" s="33" t="s">
        <v>894</v>
      </c>
      <c r="C4125" s="33">
        <v>1762</v>
      </c>
      <c r="D4125" s="33" t="s">
        <v>5734</v>
      </c>
      <c r="E4125" s="33">
        <v>3</v>
      </c>
      <c r="F4125" s="33">
        <v>0.2</v>
      </c>
    </row>
    <row r="4126" spans="1:6" x14ac:dyDescent="0.2">
      <c r="A4126" s="33">
        <v>16</v>
      </c>
      <c r="B4126" s="33" t="s">
        <v>894</v>
      </c>
      <c r="C4126" s="33">
        <v>1772</v>
      </c>
      <c r="D4126" s="33" t="s">
        <v>5735</v>
      </c>
      <c r="E4126" s="33">
        <v>3</v>
      </c>
      <c r="F4126" s="33">
        <v>0.2</v>
      </c>
    </row>
    <row r="4127" spans="1:6" x14ac:dyDescent="0.2">
      <c r="A4127" s="33">
        <v>16</v>
      </c>
      <c r="B4127" s="33" t="s">
        <v>894</v>
      </c>
      <c r="C4127" s="33">
        <v>1961</v>
      </c>
      <c r="D4127" s="33" t="s">
        <v>5736</v>
      </c>
      <c r="E4127" s="33">
        <v>3</v>
      </c>
      <c r="F4127" s="33">
        <v>1</v>
      </c>
    </row>
    <row r="4128" spans="1:6" x14ac:dyDescent="0.2">
      <c r="A4128" s="33">
        <v>16</v>
      </c>
      <c r="B4128" s="33" t="s">
        <v>894</v>
      </c>
      <c r="C4128" s="33">
        <v>21018</v>
      </c>
      <c r="D4128" s="33" t="s">
        <v>5737</v>
      </c>
      <c r="E4128" s="33">
        <v>1</v>
      </c>
      <c r="F4128" s="33">
        <v>0.2</v>
      </c>
    </row>
    <row r="4129" spans="1:6" x14ac:dyDescent="0.2">
      <c r="A4129" s="33">
        <v>16</v>
      </c>
      <c r="B4129" s="33" t="s">
        <v>894</v>
      </c>
      <c r="C4129" s="33">
        <v>2055</v>
      </c>
      <c r="D4129" s="33" t="s">
        <v>5738</v>
      </c>
      <c r="E4129" s="33">
        <v>4</v>
      </c>
      <c r="F4129" s="33">
        <v>0.2</v>
      </c>
    </row>
    <row r="4130" spans="1:6" x14ac:dyDescent="0.2">
      <c r="A4130" s="33">
        <v>16</v>
      </c>
      <c r="B4130" s="33" t="s">
        <v>894</v>
      </c>
      <c r="C4130" s="33">
        <v>2602</v>
      </c>
      <c r="D4130" s="33" t="s">
        <v>4677</v>
      </c>
      <c r="E4130" s="33"/>
      <c r="F4130" s="33">
        <v>0.2</v>
      </c>
    </row>
    <row r="4131" spans="1:6" x14ac:dyDescent="0.2">
      <c r="A4131" s="33">
        <v>16</v>
      </c>
      <c r="B4131" s="33" t="s">
        <v>894</v>
      </c>
      <c r="C4131" s="33">
        <v>2847</v>
      </c>
      <c r="D4131" s="33" t="s">
        <v>5739</v>
      </c>
      <c r="E4131" s="33">
        <v>4</v>
      </c>
      <c r="F4131" s="33">
        <v>0.2</v>
      </c>
    </row>
    <row r="4132" spans="1:6" x14ac:dyDescent="0.2">
      <c r="A4132" s="33">
        <v>16</v>
      </c>
      <c r="B4132" s="33" t="s">
        <v>894</v>
      </c>
      <c r="C4132" s="33">
        <v>22222</v>
      </c>
      <c r="D4132" s="33" t="s">
        <v>5740</v>
      </c>
      <c r="E4132" s="33"/>
      <c r="F4132" s="33">
        <v>0.2</v>
      </c>
    </row>
    <row r="4133" spans="1:6" x14ac:dyDescent="0.2">
      <c r="A4133" s="33">
        <v>16</v>
      </c>
      <c r="B4133" s="33" t="s">
        <v>894</v>
      </c>
      <c r="C4133" s="33">
        <v>22243</v>
      </c>
      <c r="D4133" s="33" t="s">
        <v>5741</v>
      </c>
      <c r="E4133" s="33">
        <v>3</v>
      </c>
      <c r="F4133" s="33">
        <v>1</v>
      </c>
    </row>
    <row r="4134" spans="1:6" x14ac:dyDescent="0.2">
      <c r="A4134" s="33">
        <v>16</v>
      </c>
      <c r="B4134" s="33" t="s">
        <v>894</v>
      </c>
      <c r="C4134" s="33">
        <v>3143</v>
      </c>
      <c r="D4134" s="33" t="s">
        <v>5742</v>
      </c>
      <c r="E4134" s="33">
        <v>3</v>
      </c>
      <c r="F4134" s="33">
        <v>0.2</v>
      </c>
    </row>
    <row r="4135" spans="1:6" x14ac:dyDescent="0.2">
      <c r="A4135" s="33">
        <v>16</v>
      </c>
      <c r="B4135" s="33" t="s">
        <v>894</v>
      </c>
      <c r="C4135" s="33">
        <v>3240</v>
      </c>
      <c r="D4135" s="33" t="s">
        <v>5743</v>
      </c>
      <c r="E4135" s="33">
        <v>4</v>
      </c>
      <c r="F4135" s="33">
        <v>0.2</v>
      </c>
    </row>
    <row r="4136" spans="1:6" x14ac:dyDescent="0.2">
      <c r="A4136" s="33">
        <v>16</v>
      </c>
      <c r="B4136" s="33" t="s">
        <v>894</v>
      </c>
      <c r="C4136" s="33">
        <v>3258</v>
      </c>
      <c r="D4136" s="33" t="s">
        <v>2003</v>
      </c>
      <c r="E4136" s="33">
        <v>4</v>
      </c>
      <c r="F4136" s="33">
        <v>1</v>
      </c>
    </row>
    <row r="4137" spans="1:6" x14ac:dyDescent="0.2">
      <c r="A4137" s="33">
        <v>16</v>
      </c>
      <c r="B4137" s="33" t="s">
        <v>894</v>
      </c>
      <c r="C4137" s="33">
        <v>3261</v>
      </c>
      <c r="D4137" s="33" t="s">
        <v>5744</v>
      </c>
      <c r="E4137" s="33">
        <v>4</v>
      </c>
      <c r="F4137" s="33">
        <v>1</v>
      </c>
    </row>
    <row r="4138" spans="1:6" x14ac:dyDescent="0.2">
      <c r="A4138" s="33">
        <v>16</v>
      </c>
      <c r="B4138" s="33" t="s">
        <v>894</v>
      </c>
      <c r="C4138" s="33">
        <v>3266</v>
      </c>
      <c r="D4138" s="33" t="s">
        <v>5745</v>
      </c>
      <c r="E4138" s="33"/>
      <c r="F4138" s="33">
        <v>0.2</v>
      </c>
    </row>
    <row r="4139" spans="1:6" x14ac:dyDescent="0.2">
      <c r="A4139" s="33">
        <v>16</v>
      </c>
      <c r="B4139" s="33" t="s">
        <v>894</v>
      </c>
      <c r="C4139" s="33">
        <v>3270</v>
      </c>
      <c r="D4139" s="33" t="s">
        <v>5746</v>
      </c>
      <c r="E4139" s="33"/>
      <c r="F4139" s="33">
        <v>0.2</v>
      </c>
    </row>
    <row r="4140" spans="1:6" x14ac:dyDescent="0.2">
      <c r="A4140" s="33">
        <v>16</v>
      </c>
      <c r="B4140" s="33" t="s">
        <v>894</v>
      </c>
      <c r="C4140" s="33">
        <v>3429</v>
      </c>
      <c r="D4140" s="33" t="s">
        <v>5747</v>
      </c>
      <c r="E4140" s="33">
        <v>3</v>
      </c>
      <c r="F4140" s="33">
        <v>1</v>
      </c>
    </row>
    <row r="4141" spans="1:6" x14ac:dyDescent="0.2">
      <c r="A4141" s="33">
        <v>16</v>
      </c>
      <c r="B4141" s="33" t="s">
        <v>894</v>
      </c>
      <c r="C4141" s="33">
        <v>13368</v>
      </c>
      <c r="D4141" s="33" t="s">
        <v>5748</v>
      </c>
      <c r="E4141" s="33">
        <v>3</v>
      </c>
      <c r="F4141" s="33">
        <v>0.2</v>
      </c>
    </row>
    <row r="4142" spans="1:6" x14ac:dyDescent="0.2">
      <c r="A4142" s="33">
        <v>16</v>
      </c>
      <c r="B4142" s="33" t="s">
        <v>894</v>
      </c>
      <c r="C4142" s="33">
        <v>3527</v>
      </c>
      <c r="D4142" s="33" t="s">
        <v>5749</v>
      </c>
      <c r="E4142" s="33"/>
      <c r="F4142" s="33">
        <v>0.2</v>
      </c>
    </row>
    <row r="4143" spans="1:6" x14ac:dyDescent="0.2">
      <c r="A4143" s="33">
        <v>16</v>
      </c>
      <c r="B4143" s="33" t="s">
        <v>894</v>
      </c>
      <c r="C4143" s="33">
        <v>3544</v>
      </c>
      <c r="D4143" s="33" t="s">
        <v>5750</v>
      </c>
      <c r="E4143" s="33">
        <v>3</v>
      </c>
      <c r="F4143" s="33">
        <v>0.2</v>
      </c>
    </row>
    <row r="4144" spans="1:6" x14ac:dyDescent="0.2">
      <c r="A4144" s="33">
        <v>16</v>
      </c>
      <c r="B4144" s="33" t="s">
        <v>894</v>
      </c>
      <c r="C4144" s="33">
        <v>3591</v>
      </c>
      <c r="D4144" s="33" t="s">
        <v>5751</v>
      </c>
      <c r="E4144" s="33">
        <v>3</v>
      </c>
      <c r="F4144" s="33">
        <v>1</v>
      </c>
    </row>
    <row r="4145" spans="1:6" x14ac:dyDescent="0.2">
      <c r="A4145" s="33">
        <v>16</v>
      </c>
      <c r="B4145" s="33" t="s">
        <v>894</v>
      </c>
      <c r="C4145" s="33">
        <v>3630</v>
      </c>
      <c r="D4145" s="33" t="s">
        <v>5752</v>
      </c>
      <c r="E4145" s="33">
        <v>3</v>
      </c>
      <c r="F4145" s="33">
        <v>0.2</v>
      </c>
    </row>
    <row r="4146" spans="1:6" x14ac:dyDescent="0.2">
      <c r="A4146" s="33">
        <v>16</v>
      </c>
      <c r="B4146" s="33" t="s">
        <v>894</v>
      </c>
      <c r="C4146" s="33">
        <v>3790</v>
      </c>
      <c r="D4146" s="33" t="s">
        <v>5753</v>
      </c>
      <c r="E4146" s="33">
        <v>3</v>
      </c>
      <c r="F4146" s="33">
        <v>0.2</v>
      </c>
    </row>
    <row r="4147" spans="1:6" x14ac:dyDescent="0.2">
      <c r="A4147" s="33">
        <v>16</v>
      </c>
      <c r="B4147" s="33" t="s">
        <v>894</v>
      </c>
      <c r="C4147" s="33">
        <v>3797</v>
      </c>
      <c r="D4147" s="33" t="s">
        <v>5754</v>
      </c>
      <c r="E4147" s="33"/>
      <c r="F4147" s="33">
        <v>0.2</v>
      </c>
    </row>
    <row r="4148" spans="1:6" x14ac:dyDescent="0.2">
      <c r="A4148" s="33">
        <v>16</v>
      </c>
      <c r="B4148" s="33" t="s">
        <v>894</v>
      </c>
      <c r="C4148" s="33">
        <v>3972</v>
      </c>
      <c r="D4148" s="33" t="s">
        <v>5755</v>
      </c>
      <c r="E4148" s="33"/>
      <c r="F4148" s="33">
        <v>0.2</v>
      </c>
    </row>
    <row r="4149" spans="1:6" x14ac:dyDescent="0.2">
      <c r="A4149" s="33">
        <v>16</v>
      </c>
      <c r="B4149" s="33" t="s">
        <v>894</v>
      </c>
      <c r="C4149" s="33">
        <v>3979</v>
      </c>
      <c r="D4149" s="33" t="s">
        <v>5756</v>
      </c>
      <c r="E4149" s="33"/>
      <c r="F4149" s="33">
        <v>0.2</v>
      </c>
    </row>
    <row r="4150" spans="1:6" x14ac:dyDescent="0.2">
      <c r="A4150" s="33">
        <v>16</v>
      </c>
      <c r="B4150" s="33" t="s">
        <v>894</v>
      </c>
      <c r="C4150" s="33">
        <v>3985</v>
      </c>
      <c r="D4150" s="33" t="s">
        <v>5757</v>
      </c>
      <c r="E4150" s="33">
        <v>4</v>
      </c>
      <c r="F4150" s="33">
        <v>0.2</v>
      </c>
    </row>
    <row r="4151" spans="1:6" x14ac:dyDescent="0.2">
      <c r="A4151" s="33">
        <v>16</v>
      </c>
      <c r="B4151" s="33" t="s">
        <v>894</v>
      </c>
      <c r="C4151" s="33">
        <v>7484</v>
      </c>
      <c r="D4151" s="33" t="s">
        <v>5758</v>
      </c>
      <c r="E4151" s="33">
        <v>2</v>
      </c>
      <c r="F4151" s="33">
        <v>0.2</v>
      </c>
    </row>
    <row r="4152" spans="1:6" x14ac:dyDescent="0.2">
      <c r="A4152" s="33">
        <v>16</v>
      </c>
      <c r="B4152" s="33" t="s">
        <v>894</v>
      </c>
      <c r="C4152" s="33">
        <v>4006</v>
      </c>
      <c r="D4152" s="33" t="s">
        <v>5759</v>
      </c>
      <c r="E4152" s="33">
        <v>3</v>
      </c>
      <c r="F4152" s="33">
        <v>0.2</v>
      </c>
    </row>
    <row r="4153" spans="1:6" x14ac:dyDescent="0.2">
      <c r="A4153" s="33">
        <v>16</v>
      </c>
      <c r="B4153" s="33" t="s">
        <v>894</v>
      </c>
      <c r="C4153" s="33">
        <v>7402</v>
      </c>
      <c r="D4153" s="33" t="s">
        <v>5760</v>
      </c>
      <c r="E4153" s="33">
        <v>3</v>
      </c>
      <c r="F4153" s="33">
        <v>1</v>
      </c>
    </row>
    <row r="4154" spans="1:6" x14ac:dyDescent="0.2">
      <c r="A4154" s="33">
        <v>16</v>
      </c>
      <c r="B4154" s="33" t="s">
        <v>894</v>
      </c>
      <c r="C4154" s="33">
        <v>4025</v>
      </c>
      <c r="D4154" s="33" t="s">
        <v>5761</v>
      </c>
      <c r="E4154" s="33">
        <v>3</v>
      </c>
      <c r="F4154" s="33">
        <v>0.2</v>
      </c>
    </row>
    <row r="4155" spans="1:6" x14ac:dyDescent="0.2">
      <c r="A4155" s="33">
        <v>16</v>
      </c>
      <c r="B4155" s="33" t="s">
        <v>894</v>
      </c>
      <c r="C4155" s="33">
        <v>4033</v>
      </c>
      <c r="D4155" s="33" t="s">
        <v>5762</v>
      </c>
      <c r="E4155" s="33"/>
      <c r="F4155" s="33">
        <v>0.2</v>
      </c>
    </row>
    <row r="4156" spans="1:6" x14ac:dyDescent="0.2">
      <c r="A4156" s="33">
        <v>16</v>
      </c>
      <c r="B4156" s="33" t="s">
        <v>894</v>
      </c>
      <c r="C4156" s="33">
        <v>3973</v>
      </c>
      <c r="D4156" s="33" t="s">
        <v>5763</v>
      </c>
      <c r="E4156" s="33">
        <v>3</v>
      </c>
      <c r="F4156" s="33">
        <v>0.2</v>
      </c>
    </row>
    <row r="4157" spans="1:6" x14ac:dyDescent="0.2">
      <c r="A4157" s="33">
        <v>16</v>
      </c>
      <c r="B4157" s="33" t="s">
        <v>894</v>
      </c>
      <c r="C4157" s="33">
        <v>4173</v>
      </c>
      <c r="D4157" s="33" t="s">
        <v>5764</v>
      </c>
      <c r="E4157" s="33">
        <v>4</v>
      </c>
      <c r="F4157" s="33">
        <v>0.2</v>
      </c>
    </row>
    <row r="4158" spans="1:6" x14ac:dyDescent="0.2">
      <c r="A4158" s="33">
        <v>16</v>
      </c>
      <c r="B4158" s="33" t="s">
        <v>894</v>
      </c>
      <c r="C4158" s="33">
        <v>4163</v>
      </c>
      <c r="D4158" s="33" t="s">
        <v>5765</v>
      </c>
      <c r="E4158" s="33">
        <v>4</v>
      </c>
      <c r="F4158" s="33">
        <v>0.2</v>
      </c>
    </row>
    <row r="4159" spans="1:6" x14ac:dyDescent="0.2">
      <c r="A4159" s="33">
        <v>16</v>
      </c>
      <c r="B4159" s="33" t="s">
        <v>894</v>
      </c>
      <c r="C4159" s="33">
        <v>4226</v>
      </c>
      <c r="D4159" s="33" t="s">
        <v>5766</v>
      </c>
      <c r="E4159" s="33"/>
      <c r="F4159" s="33">
        <v>0.2</v>
      </c>
    </row>
    <row r="4160" spans="1:6" x14ac:dyDescent="0.2">
      <c r="A4160" s="33">
        <v>16</v>
      </c>
      <c r="B4160" s="33" t="s">
        <v>894</v>
      </c>
      <c r="C4160" s="33">
        <v>4249</v>
      </c>
      <c r="D4160" s="33" t="s">
        <v>5767</v>
      </c>
      <c r="E4160" s="33">
        <v>3</v>
      </c>
      <c r="F4160" s="33">
        <v>0.2</v>
      </c>
    </row>
    <row r="4161" spans="1:6" x14ac:dyDescent="0.2">
      <c r="A4161" s="33">
        <v>16</v>
      </c>
      <c r="B4161" s="33" t="s">
        <v>894</v>
      </c>
      <c r="C4161" s="33">
        <v>4351</v>
      </c>
      <c r="D4161" s="33" t="s">
        <v>5768</v>
      </c>
      <c r="E4161" s="33">
        <v>2</v>
      </c>
      <c r="F4161" s="33">
        <v>0.2</v>
      </c>
    </row>
    <row r="4162" spans="1:6" x14ac:dyDescent="0.2">
      <c r="A4162" s="33">
        <v>16</v>
      </c>
      <c r="B4162" s="33" t="s">
        <v>894</v>
      </c>
      <c r="C4162" s="33">
        <v>4353</v>
      </c>
      <c r="D4162" s="33" t="s">
        <v>5769</v>
      </c>
      <c r="E4162" s="33">
        <v>4</v>
      </c>
      <c r="F4162" s="33">
        <v>0.2</v>
      </c>
    </row>
    <row r="4163" spans="1:6" x14ac:dyDescent="0.2">
      <c r="A4163" s="33">
        <v>16</v>
      </c>
      <c r="B4163" s="33" t="s">
        <v>894</v>
      </c>
      <c r="C4163" s="33">
        <v>4530</v>
      </c>
      <c r="D4163" s="33" t="s">
        <v>5770</v>
      </c>
      <c r="E4163" s="33">
        <v>3</v>
      </c>
      <c r="F4163" s="33">
        <v>0.2</v>
      </c>
    </row>
    <row r="4164" spans="1:6" x14ac:dyDescent="0.2">
      <c r="A4164" s="33">
        <v>16</v>
      </c>
      <c r="B4164" s="33" t="s">
        <v>894</v>
      </c>
      <c r="C4164" s="33">
        <v>4540</v>
      </c>
      <c r="D4164" s="33" t="s">
        <v>5771</v>
      </c>
      <c r="E4164" s="33">
        <v>2</v>
      </c>
      <c r="F4164" s="33">
        <v>0.2</v>
      </c>
    </row>
    <row r="4165" spans="1:6" x14ac:dyDescent="0.2">
      <c r="A4165" s="33">
        <v>16</v>
      </c>
      <c r="B4165" s="33" t="s">
        <v>894</v>
      </c>
      <c r="C4165" s="33">
        <v>13387</v>
      </c>
      <c r="D4165" s="33" t="s">
        <v>5772</v>
      </c>
      <c r="E4165" s="33"/>
      <c r="F4165" s="33">
        <v>0.2</v>
      </c>
    </row>
    <row r="4166" spans="1:6" x14ac:dyDescent="0.2">
      <c r="A4166" s="33">
        <v>16</v>
      </c>
      <c r="B4166" s="33" t="s">
        <v>894</v>
      </c>
      <c r="C4166" s="33">
        <v>22243</v>
      </c>
      <c r="D4166" s="33" t="s">
        <v>5773</v>
      </c>
      <c r="E4166" s="33">
        <v>3</v>
      </c>
      <c r="F4166" s="33">
        <v>0.2</v>
      </c>
    </row>
    <row r="4167" spans="1:6" x14ac:dyDescent="0.2">
      <c r="A4167" s="33">
        <v>16</v>
      </c>
      <c r="B4167" s="33" t="s">
        <v>894</v>
      </c>
      <c r="C4167" s="33">
        <v>4801</v>
      </c>
      <c r="D4167" s="33" t="s">
        <v>5774</v>
      </c>
      <c r="E4167" s="33"/>
      <c r="F4167" s="33">
        <v>0.2</v>
      </c>
    </row>
    <row r="4168" spans="1:6" x14ac:dyDescent="0.2">
      <c r="A4168" s="33">
        <v>16</v>
      </c>
      <c r="B4168" s="33" t="s">
        <v>894</v>
      </c>
      <c r="C4168" s="33">
        <v>4832</v>
      </c>
      <c r="D4168" s="33" t="s">
        <v>5775</v>
      </c>
      <c r="E4168" s="33"/>
      <c r="F4168" s="33">
        <v>0.2</v>
      </c>
    </row>
    <row r="4169" spans="1:6" x14ac:dyDescent="0.2">
      <c r="A4169" s="33">
        <v>16</v>
      </c>
      <c r="B4169" s="33" t="s">
        <v>894</v>
      </c>
      <c r="C4169" s="33">
        <v>4882</v>
      </c>
      <c r="D4169" s="33" t="s">
        <v>5776</v>
      </c>
      <c r="E4169" s="33">
        <v>3</v>
      </c>
      <c r="F4169" s="33">
        <v>0.2</v>
      </c>
    </row>
    <row r="4170" spans="1:6" x14ac:dyDescent="0.2">
      <c r="A4170" s="33">
        <v>16</v>
      </c>
      <c r="B4170" s="33" t="s">
        <v>894</v>
      </c>
      <c r="C4170" s="33">
        <v>5100</v>
      </c>
      <c r="D4170" s="33" t="s">
        <v>5777</v>
      </c>
      <c r="E4170" s="33">
        <v>3</v>
      </c>
      <c r="F4170" s="33">
        <v>0.2</v>
      </c>
    </row>
    <row r="4171" spans="1:6" x14ac:dyDescent="0.2">
      <c r="A4171" s="33">
        <v>16</v>
      </c>
      <c r="B4171" s="33" t="s">
        <v>894</v>
      </c>
      <c r="C4171" s="33">
        <v>5192</v>
      </c>
      <c r="D4171" s="33" t="s">
        <v>5778</v>
      </c>
      <c r="E4171" s="33">
        <v>3</v>
      </c>
      <c r="F4171" s="33">
        <v>1</v>
      </c>
    </row>
    <row r="4172" spans="1:6" x14ac:dyDescent="0.2">
      <c r="A4172" s="33">
        <v>16</v>
      </c>
      <c r="B4172" s="33" t="s">
        <v>894</v>
      </c>
      <c r="C4172" s="33">
        <v>5255</v>
      </c>
      <c r="D4172" s="33" t="s">
        <v>5779</v>
      </c>
      <c r="E4172" s="33"/>
      <c r="F4172" s="33">
        <v>0.2</v>
      </c>
    </row>
    <row r="4173" spans="1:6" x14ac:dyDescent="0.2">
      <c r="A4173" s="33">
        <v>16</v>
      </c>
      <c r="B4173" s="33" t="s">
        <v>894</v>
      </c>
      <c r="C4173" s="33">
        <v>8293</v>
      </c>
      <c r="D4173" s="33" t="s">
        <v>5780</v>
      </c>
      <c r="E4173" s="33">
        <v>3</v>
      </c>
      <c r="F4173" s="33">
        <v>1</v>
      </c>
    </row>
    <row r="4174" spans="1:6" x14ac:dyDescent="0.2">
      <c r="A4174" s="33">
        <v>16</v>
      </c>
      <c r="B4174" s="33" t="s">
        <v>894</v>
      </c>
      <c r="C4174" s="33">
        <v>5274</v>
      </c>
      <c r="D4174" s="33" t="s">
        <v>5781</v>
      </c>
      <c r="E4174" s="33"/>
      <c r="F4174" s="33">
        <v>0.2</v>
      </c>
    </row>
    <row r="4175" spans="1:6" x14ac:dyDescent="0.2">
      <c r="A4175" s="33">
        <v>16</v>
      </c>
      <c r="B4175" s="33" t="s">
        <v>894</v>
      </c>
      <c r="C4175" s="33">
        <v>7410</v>
      </c>
      <c r="D4175" s="33" t="s">
        <v>5782</v>
      </c>
      <c r="E4175" s="33">
        <v>3</v>
      </c>
      <c r="F4175" s="33">
        <v>0.2</v>
      </c>
    </row>
    <row r="4176" spans="1:6" x14ac:dyDescent="0.2">
      <c r="A4176" s="33">
        <v>16</v>
      </c>
      <c r="B4176" s="33" t="s">
        <v>894</v>
      </c>
      <c r="C4176" s="33">
        <v>5497</v>
      </c>
      <c r="D4176" s="33" t="s">
        <v>5783</v>
      </c>
      <c r="E4176" s="33">
        <v>2</v>
      </c>
      <c r="F4176" s="33">
        <v>0.2</v>
      </c>
    </row>
    <row r="4177" spans="1:6" x14ac:dyDescent="0.2">
      <c r="A4177" s="33">
        <v>16</v>
      </c>
      <c r="B4177" s="33" t="s">
        <v>894</v>
      </c>
      <c r="C4177" s="33">
        <v>5514</v>
      </c>
      <c r="D4177" s="33" t="s">
        <v>5784</v>
      </c>
      <c r="E4177" s="33">
        <v>2</v>
      </c>
      <c r="F4177" s="33">
        <v>0.2</v>
      </c>
    </row>
    <row r="4178" spans="1:6" x14ac:dyDescent="0.2">
      <c r="A4178" s="33">
        <v>16</v>
      </c>
      <c r="B4178" s="33" t="s">
        <v>894</v>
      </c>
      <c r="C4178" s="33">
        <v>5786</v>
      </c>
      <c r="D4178" s="33" t="s">
        <v>5785</v>
      </c>
      <c r="E4178" s="33">
        <v>2</v>
      </c>
      <c r="F4178" s="33">
        <v>0.2</v>
      </c>
    </row>
    <row r="4179" spans="1:6" x14ac:dyDescent="0.2">
      <c r="A4179" s="33">
        <v>16</v>
      </c>
      <c r="B4179" s="33" t="s">
        <v>894</v>
      </c>
      <c r="C4179" s="33">
        <v>25223</v>
      </c>
      <c r="D4179" s="33" t="s">
        <v>5786</v>
      </c>
      <c r="E4179" s="33">
        <v>2</v>
      </c>
      <c r="F4179" s="33">
        <v>0.2</v>
      </c>
    </row>
    <row r="4180" spans="1:6" x14ac:dyDescent="0.2">
      <c r="A4180" s="33">
        <v>16</v>
      </c>
      <c r="B4180" s="33" t="s">
        <v>894</v>
      </c>
      <c r="C4180" s="33">
        <v>6185</v>
      </c>
      <c r="D4180" s="33" t="s">
        <v>5787</v>
      </c>
      <c r="E4180" s="33"/>
      <c r="F4180" s="33">
        <v>0.2</v>
      </c>
    </row>
    <row r="4181" spans="1:6" x14ac:dyDescent="0.2">
      <c r="A4181" s="33">
        <v>16</v>
      </c>
      <c r="B4181" s="33" t="s">
        <v>894</v>
      </c>
      <c r="C4181" s="33">
        <v>22726</v>
      </c>
      <c r="D4181" s="33" t="s">
        <v>5788</v>
      </c>
      <c r="E4181" s="33"/>
      <c r="F4181" s="33">
        <v>0.2</v>
      </c>
    </row>
    <row r="4182" spans="1:6" x14ac:dyDescent="0.2">
      <c r="A4182" s="33">
        <v>16</v>
      </c>
      <c r="B4182" s="33" t="s">
        <v>894</v>
      </c>
      <c r="C4182" s="33">
        <v>6216</v>
      </c>
      <c r="D4182" s="33" t="s">
        <v>5789</v>
      </c>
      <c r="E4182" s="33">
        <v>2</v>
      </c>
      <c r="F4182" s="33">
        <v>0.2</v>
      </c>
    </row>
    <row r="4183" spans="1:6" x14ac:dyDescent="0.2">
      <c r="A4183" s="33">
        <v>16</v>
      </c>
      <c r="B4183" s="33" t="s">
        <v>894</v>
      </c>
      <c r="C4183" s="33">
        <v>6242</v>
      </c>
      <c r="D4183" s="33" t="s">
        <v>5790</v>
      </c>
      <c r="E4183" s="33"/>
      <c r="F4183" s="33">
        <v>0.2</v>
      </c>
    </row>
    <row r="4184" spans="1:6" x14ac:dyDescent="0.2">
      <c r="A4184" s="33">
        <v>16</v>
      </c>
      <c r="B4184" s="33" t="s">
        <v>894</v>
      </c>
      <c r="C4184" s="33">
        <v>6244</v>
      </c>
      <c r="D4184" s="33" t="s">
        <v>5791</v>
      </c>
      <c r="E4184" s="33">
        <v>4</v>
      </c>
      <c r="F4184" s="33">
        <v>0.2</v>
      </c>
    </row>
    <row r="4185" spans="1:6" x14ac:dyDescent="0.2">
      <c r="A4185" s="33">
        <v>16</v>
      </c>
      <c r="B4185" s="33" t="s">
        <v>894</v>
      </c>
      <c r="C4185" s="33">
        <v>6245</v>
      </c>
      <c r="D4185" s="33" t="s">
        <v>5792</v>
      </c>
      <c r="E4185" s="33">
        <v>3</v>
      </c>
      <c r="F4185" s="33">
        <v>0.2</v>
      </c>
    </row>
    <row r="4186" spans="1:6" x14ac:dyDescent="0.2">
      <c r="A4186" s="33">
        <v>16</v>
      </c>
      <c r="B4186" s="33" t="s">
        <v>894</v>
      </c>
      <c r="C4186" s="33">
        <v>6250</v>
      </c>
      <c r="D4186" s="33" t="s">
        <v>5793</v>
      </c>
      <c r="E4186" s="33"/>
      <c r="F4186" s="33">
        <v>0.2</v>
      </c>
    </row>
    <row r="4187" spans="1:6" x14ac:dyDescent="0.2">
      <c r="A4187" s="33">
        <v>16</v>
      </c>
      <c r="B4187" s="33" t="s">
        <v>894</v>
      </c>
      <c r="C4187" s="33">
        <v>6263</v>
      </c>
      <c r="D4187" s="33" t="s">
        <v>5794</v>
      </c>
      <c r="E4187" s="33"/>
      <c r="F4187" s="33">
        <v>0.2</v>
      </c>
    </row>
    <row r="4188" spans="1:6" x14ac:dyDescent="0.2">
      <c r="A4188" s="33">
        <v>16</v>
      </c>
      <c r="B4188" s="33" t="s">
        <v>894</v>
      </c>
      <c r="C4188" s="33">
        <v>6271</v>
      </c>
      <c r="D4188" s="33" t="s">
        <v>5795</v>
      </c>
      <c r="E4188" s="33">
        <v>3</v>
      </c>
      <c r="F4188" s="33">
        <v>1</v>
      </c>
    </row>
    <row r="4189" spans="1:6" x14ac:dyDescent="0.2">
      <c r="A4189" s="33">
        <v>16</v>
      </c>
      <c r="B4189" s="33" t="s">
        <v>894</v>
      </c>
      <c r="C4189" s="33">
        <v>6274</v>
      </c>
      <c r="D4189" s="33" t="s">
        <v>5796</v>
      </c>
      <c r="E4189" s="33">
        <v>4</v>
      </c>
      <c r="F4189" s="33">
        <v>0.2</v>
      </c>
    </row>
    <row r="4190" spans="1:6" x14ac:dyDescent="0.2">
      <c r="A4190" s="33">
        <v>16</v>
      </c>
      <c r="B4190" s="33" t="s">
        <v>894</v>
      </c>
      <c r="C4190" s="33">
        <v>6294</v>
      </c>
      <c r="D4190" s="33" t="s">
        <v>5797</v>
      </c>
      <c r="E4190" s="33">
        <v>4</v>
      </c>
      <c r="F4190" s="33">
        <v>0.2</v>
      </c>
    </row>
    <row r="4191" spans="1:6" x14ac:dyDescent="0.2">
      <c r="A4191" s="33">
        <v>16</v>
      </c>
      <c r="B4191" s="33" t="s">
        <v>894</v>
      </c>
      <c r="C4191" s="33">
        <v>6308</v>
      </c>
      <c r="D4191" s="33" t="s">
        <v>5798</v>
      </c>
      <c r="E4191" s="33">
        <v>2</v>
      </c>
      <c r="F4191" s="33">
        <v>0.2</v>
      </c>
    </row>
    <row r="4192" spans="1:6" x14ac:dyDescent="0.2">
      <c r="A4192" s="33">
        <v>16</v>
      </c>
      <c r="B4192" s="33" t="s">
        <v>894</v>
      </c>
      <c r="C4192" s="33">
        <v>6328</v>
      </c>
      <c r="D4192" s="33" t="s">
        <v>5799</v>
      </c>
      <c r="E4192" s="33">
        <v>3</v>
      </c>
      <c r="F4192" s="33">
        <v>1</v>
      </c>
    </row>
    <row r="4193" spans="1:6" x14ac:dyDescent="0.2">
      <c r="A4193" s="33">
        <v>16</v>
      </c>
      <c r="B4193" s="33" t="s">
        <v>894</v>
      </c>
      <c r="C4193" s="33">
        <v>6335</v>
      </c>
      <c r="D4193" s="33" t="s">
        <v>5800</v>
      </c>
      <c r="E4193" s="33">
        <v>4</v>
      </c>
      <c r="F4193" s="33">
        <v>0.2</v>
      </c>
    </row>
    <row r="4194" spans="1:6" x14ac:dyDescent="0.2">
      <c r="A4194" s="33">
        <v>16</v>
      </c>
      <c r="B4194" s="33" t="s">
        <v>894</v>
      </c>
      <c r="C4194" s="33">
        <v>6343</v>
      </c>
      <c r="D4194" s="33" t="s">
        <v>5801</v>
      </c>
      <c r="E4194" s="33"/>
      <c r="F4194" s="33">
        <v>0.2</v>
      </c>
    </row>
    <row r="4195" spans="1:6" x14ac:dyDescent="0.2">
      <c r="A4195" s="33">
        <v>16</v>
      </c>
      <c r="B4195" s="33" t="s">
        <v>894</v>
      </c>
      <c r="C4195" s="33">
        <v>6355</v>
      </c>
      <c r="D4195" s="33" t="s">
        <v>5802</v>
      </c>
      <c r="E4195" s="33">
        <v>3</v>
      </c>
      <c r="F4195" s="33">
        <v>1</v>
      </c>
    </row>
    <row r="4196" spans="1:6" x14ac:dyDescent="0.2">
      <c r="A4196" s="33">
        <v>16</v>
      </c>
      <c r="B4196" s="33" t="s">
        <v>894</v>
      </c>
      <c r="C4196" s="33">
        <v>6362</v>
      </c>
      <c r="D4196" s="33" t="s">
        <v>5803</v>
      </c>
      <c r="E4196" s="33">
        <v>4</v>
      </c>
      <c r="F4196" s="33">
        <v>0.2</v>
      </c>
    </row>
    <row r="4197" spans="1:6" x14ac:dyDescent="0.2">
      <c r="A4197" s="33">
        <v>16</v>
      </c>
      <c r="B4197" s="33" t="s">
        <v>894</v>
      </c>
      <c r="C4197" s="33">
        <v>6365</v>
      </c>
      <c r="D4197" s="33" t="s">
        <v>5804</v>
      </c>
      <c r="E4197" s="33">
        <v>4</v>
      </c>
      <c r="F4197" s="33">
        <v>0.2</v>
      </c>
    </row>
    <row r="4198" spans="1:6" x14ac:dyDescent="0.2">
      <c r="A4198" s="33">
        <v>16</v>
      </c>
      <c r="B4198" s="33" t="s">
        <v>894</v>
      </c>
      <c r="C4198" s="33">
        <v>6373</v>
      </c>
      <c r="D4198" s="33" t="s">
        <v>5805</v>
      </c>
      <c r="E4198" s="33"/>
      <c r="F4198" s="33">
        <v>0.2</v>
      </c>
    </row>
    <row r="4199" spans="1:6" x14ac:dyDescent="0.2">
      <c r="A4199" s="33">
        <v>16</v>
      </c>
      <c r="B4199" s="33" t="s">
        <v>894</v>
      </c>
      <c r="C4199" s="33">
        <v>6374</v>
      </c>
      <c r="D4199" s="33" t="s">
        <v>5806</v>
      </c>
      <c r="E4199" s="33"/>
      <c r="F4199" s="33">
        <v>0.2</v>
      </c>
    </row>
    <row r="4200" spans="1:6" x14ac:dyDescent="0.2">
      <c r="A4200" s="33">
        <v>16</v>
      </c>
      <c r="B4200" s="33" t="s">
        <v>894</v>
      </c>
      <c r="C4200" s="33">
        <v>6375</v>
      </c>
      <c r="D4200" s="33" t="s">
        <v>5807</v>
      </c>
      <c r="E4200" s="33"/>
      <c r="F4200" s="33">
        <v>0.2</v>
      </c>
    </row>
    <row r="4201" spans="1:6" x14ac:dyDescent="0.2">
      <c r="A4201" s="33">
        <v>16</v>
      </c>
      <c r="B4201" s="33" t="s">
        <v>894</v>
      </c>
      <c r="C4201" s="33">
        <v>6376</v>
      </c>
      <c r="D4201" s="33" t="s">
        <v>5808</v>
      </c>
      <c r="E4201" s="33">
        <v>3</v>
      </c>
      <c r="F4201" s="33">
        <v>1</v>
      </c>
    </row>
    <row r="4202" spans="1:6" x14ac:dyDescent="0.2">
      <c r="A4202" s="33">
        <v>16</v>
      </c>
      <c r="B4202" s="33" t="s">
        <v>894</v>
      </c>
      <c r="C4202" s="33">
        <v>6395</v>
      </c>
      <c r="D4202" s="33" t="s">
        <v>5809</v>
      </c>
      <c r="E4202" s="33"/>
      <c r="F4202" s="33">
        <v>0.2</v>
      </c>
    </row>
    <row r="4203" spans="1:6" x14ac:dyDescent="0.2">
      <c r="A4203" s="33">
        <v>16</v>
      </c>
      <c r="B4203" s="33" t="s">
        <v>894</v>
      </c>
      <c r="C4203" s="33">
        <v>6406</v>
      </c>
      <c r="D4203" s="33" t="s">
        <v>5810</v>
      </c>
      <c r="E4203" s="33">
        <v>3</v>
      </c>
      <c r="F4203" s="33">
        <v>1</v>
      </c>
    </row>
    <row r="4204" spans="1:6" x14ac:dyDescent="0.2">
      <c r="A4204" s="33">
        <v>16</v>
      </c>
      <c r="B4204" s="33" t="s">
        <v>894</v>
      </c>
      <c r="C4204" s="33">
        <v>7979</v>
      </c>
      <c r="D4204" s="33" t="s">
        <v>5811</v>
      </c>
      <c r="E4204" s="33"/>
      <c r="F4204" s="33">
        <v>0.2</v>
      </c>
    </row>
    <row r="4205" spans="1:6" x14ac:dyDescent="0.2">
      <c r="A4205" s="33">
        <v>16</v>
      </c>
      <c r="B4205" s="33" t="s">
        <v>894</v>
      </c>
      <c r="C4205" s="33">
        <v>6442</v>
      </c>
      <c r="D4205" s="33" t="s">
        <v>5812</v>
      </c>
      <c r="E4205" s="33">
        <v>4</v>
      </c>
      <c r="F4205" s="33">
        <v>0.2</v>
      </c>
    </row>
    <row r="4206" spans="1:6" x14ac:dyDescent="0.2">
      <c r="A4206" s="33">
        <v>16</v>
      </c>
      <c r="B4206" s="33" t="s">
        <v>894</v>
      </c>
      <c r="C4206" s="33">
        <v>6445</v>
      </c>
      <c r="D4206" s="33" t="s">
        <v>5813</v>
      </c>
      <c r="E4206" s="33">
        <v>3</v>
      </c>
      <c r="F4206" s="33">
        <v>1</v>
      </c>
    </row>
    <row r="4207" spans="1:6" x14ac:dyDescent="0.2">
      <c r="A4207" s="33">
        <v>16</v>
      </c>
      <c r="B4207" s="33" t="s">
        <v>894</v>
      </c>
      <c r="C4207" s="33">
        <v>6476</v>
      </c>
      <c r="D4207" s="33" t="s">
        <v>5814</v>
      </c>
      <c r="E4207" s="33">
        <v>2</v>
      </c>
      <c r="F4207" s="33">
        <v>0.2</v>
      </c>
    </row>
    <row r="4208" spans="1:6" x14ac:dyDescent="0.2">
      <c r="A4208" s="33">
        <v>16</v>
      </c>
      <c r="B4208" s="33" t="s">
        <v>894</v>
      </c>
      <c r="C4208" s="33">
        <v>16393</v>
      </c>
      <c r="D4208" s="33" t="s">
        <v>5815</v>
      </c>
      <c r="E4208" s="33">
        <v>1</v>
      </c>
      <c r="F4208" s="33">
        <v>0.2</v>
      </c>
    </row>
    <row r="4209" spans="1:6" x14ac:dyDescent="0.2">
      <c r="A4209" s="33">
        <v>16</v>
      </c>
      <c r="B4209" s="33" t="s">
        <v>894</v>
      </c>
      <c r="C4209" s="33">
        <v>8021</v>
      </c>
      <c r="D4209" s="33" t="s">
        <v>5816</v>
      </c>
      <c r="E4209" s="33"/>
      <c r="F4209" s="33">
        <v>0.2</v>
      </c>
    </row>
    <row r="4210" spans="1:6" x14ac:dyDescent="0.2">
      <c r="A4210" s="33">
        <v>16</v>
      </c>
      <c r="B4210" s="33" t="s">
        <v>894</v>
      </c>
      <c r="C4210" s="33">
        <v>6688</v>
      </c>
      <c r="D4210" s="33" t="s">
        <v>5817</v>
      </c>
      <c r="E4210" s="33"/>
      <c r="F4210" s="33">
        <v>0.2</v>
      </c>
    </row>
    <row r="4211" spans="1:6" x14ac:dyDescent="0.2">
      <c r="A4211" s="33">
        <v>16</v>
      </c>
      <c r="B4211" s="33" t="s">
        <v>894</v>
      </c>
      <c r="C4211" s="33">
        <v>6690</v>
      </c>
      <c r="D4211" s="33" t="s">
        <v>5818</v>
      </c>
      <c r="E4211" s="33"/>
      <c r="F4211" s="33">
        <v>0.2</v>
      </c>
    </row>
    <row r="4212" spans="1:6" x14ac:dyDescent="0.2">
      <c r="A4212" s="33">
        <v>16</v>
      </c>
      <c r="B4212" s="33" t="s">
        <v>894</v>
      </c>
      <c r="C4212" s="33">
        <v>6881</v>
      </c>
      <c r="D4212" s="33" t="s">
        <v>5819</v>
      </c>
      <c r="E4212" s="33">
        <v>4</v>
      </c>
      <c r="F4212" s="33">
        <v>0.2</v>
      </c>
    </row>
    <row r="4213" spans="1:6" x14ac:dyDescent="0.2">
      <c r="A4213" s="33">
        <v>16</v>
      </c>
      <c r="B4213" s="33" t="s">
        <v>894</v>
      </c>
      <c r="C4213" s="33">
        <v>6963</v>
      </c>
      <c r="D4213" s="33" t="s">
        <v>5820</v>
      </c>
      <c r="E4213" s="33">
        <v>3</v>
      </c>
      <c r="F4213" s="33">
        <v>1</v>
      </c>
    </row>
    <row r="4214" spans="1:6" x14ac:dyDescent="0.2">
      <c r="A4214" s="33">
        <v>16</v>
      </c>
      <c r="B4214" s="33" t="s">
        <v>894</v>
      </c>
      <c r="C4214" s="33">
        <v>6967</v>
      </c>
      <c r="D4214" s="33" t="s">
        <v>2044</v>
      </c>
      <c r="E4214" s="33">
        <v>3</v>
      </c>
      <c r="F4214" s="33">
        <v>1</v>
      </c>
    </row>
    <row r="4215" spans="1:6" x14ac:dyDescent="0.2">
      <c r="A4215" s="33">
        <v>16</v>
      </c>
      <c r="B4215" s="33" t="s">
        <v>894</v>
      </c>
      <c r="C4215" s="33">
        <v>6968</v>
      </c>
      <c r="D4215" s="33" t="s">
        <v>5821</v>
      </c>
      <c r="E4215" s="33"/>
      <c r="F4215" s="33">
        <v>0.2</v>
      </c>
    </row>
    <row r="4216" spans="1:6" x14ac:dyDescent="0.2">
      <c r="A4216" s="33">
        <v>16</v>
      </c>
      <c r="B4216" s="33" t="s">
        <v>894</v>
      </c>
      <c r="C4216" s="33">
        <v>6971</v>
      </c>
      <c r="D4216" s="33" t="s">
        <v>5822</v>
      </c>
      <c r="E4216" s="33">
        <v>3</v>
      </c>
      <c r="F4216" s="33">
        <v>1</v>
      </c>
    </row>
    <row r="4217" spans="1:6" x14ac:dyDescent="0.2">
      <c r="A4217" s="33">
        <v>16</v>
      </c>
      <c r="B4217" s="33" t="s">
        <v>894</v>
      </c>
      <c r="C4217" s="33">
        <v>6972</v>
      </c>
      <c r="D4217" s="33" t="s">
        <v>5823</v>
      </c>
      <c r="E4217" s="33"/>
      <c r="F4217" s="33">
        <v>0.2</v>
      </c>
    </row>
    <row r="4218" spans="1:6" x14ac:dyDescent="0.2">
      <c r="A4218" s="33">
        <v>16</v>
      </c>
      <c r="B4218" s="33" t="s">
        <v>894</v>
      </c>
      <c r="C4218" s="33">
        <v>7429</v>
      </c>
      <c r="D4218" s="33" t="s">
        <v>5824</v>
      </c>
      <c r="E4218" s="33">
        <v>1</v>
      </c>
      <c r="F4218" s="33">
        <v>1</v>
      </c>
    </row>
    <row r="4219" spans="1:6" x14ac:dyDescent="0.2">
      <c r="A4219" s="33">
        <v>16</v>
      </c>
      <c r="B4219" s="33" t="s">
        <v>894</v>
      </c>
      <c r="C4219" s="33">
        <v>7024</v>
      </c>
      <c r="D4219" s="33" t="s">
        <v>5825</v>
      </c>
      <c r="E4219" s="33">
        <v>4</v>
      </c>
      <c r="F4219" s="33">
        <v>0.2</v>
      </c>
    </row>
    <row r="4220" spans="1:6" x14ac:dyDescent="0.2">
      <c r="A4220" s="33">
        <v>16</v>
      </c>
      <c r="B4220" s="33" t="s">
        <v>894</v>
      </c>
      <c r="C4220" s="33">
        <v>7304</v>
      </c>
      <c r="D4220" s="33" t="s">
        <v>5826</v>
      </c>
      <c r="E4220" s="33">
        <v>3</v>
      </c>
      <c r="F4220" s="33">
        <v>0.2</v>
      </c>
    </row>
    <row r="4221" spans="1:6" x14ac:dyDescent="0.2">
      <c r="A4221" s="33">
        <v>16</v>
      </c>
      <c r="B4221" s="33" t="s">
        <v>894</v>
      </c>
      <c r="C4221" s="33">
        <v>7315</v>
      </c>
      <c r="D4221" s="33" t="s">
        <v>5827</v>
      </c>
      <c r="E4221" s="33">
        <v>4</v>
      </c>
      <c r="F4221" s="33">
        <v>0.2</v>
      </c>
    </row>
    <row r="4222" spans="1:6" x14ac:dyDescent="0.2">
      <c r="A4222" s="33">
        <v>16</v>
      </c>
      <c r="B4222" s="33" t="s">
        <v>894</v>
      </c>
      <c r="C4222" s="33">
        <v>7319</v>
      </c>
      <c r="D4222" s="33" t="s">
        <v>5828</v>
      </c>
      <c r="E4222" s="33">
        <v>3</v>
      </c>
      <c r="F4222" s="33">
        <v>1</v>
      </c>
    </row>
    <row r="4223" spans="1:6" x14ac:dyDescent="0.2">
      <c r="A4223" s="33">
        <v>16</v>
      </c>
      <c r="B4223" s="33" t="s">
        <v>894</v>
      </c>
      <c r="C4223" s="33">
        <v>7355</v>
      </c>
      <c r="D4223" s="33" t="s">
        <v>5829</v>
      </c>
      <c r="E4223" s="33">
        <v>4</v>
      </c>
      <c r="F4223" s="33">
        <v>0.2</v>
      </c>
    </row>
    <row r="4224" spans="1:6" x14ac:dyDescent="0.2">
      <c r="A4224" s="33">
        <v>16</v>
      </c>
      <c r="B4224" s="33" t="s">
        <v>436</v>
      </c>
      <c r="C4224" s="33">
        <v>31272</v>
      </c>
      <c r="D4224" s="33" t="s">
        <v>5830</v>
      </c>
      <c r="E4224" s="33"/>
      <c r="F4224" s="33">
        <v>0.2</v>
      </c>
    </row>
    <row r="4225" spans="1:6" x14ac:dyDescent="0.2">
      <c r="A4225" s="33">
        <v>16</v>
      </c>
      <c r="B4225" s="33" t="s">
        <v>436</v>
      </c>
      <c r="C4225" s="33">
        <v>31909</v>
      </c>
      <c r="D4225" s="33" t="s">
        <v>5831</v>
      </c>
      <c r="E4225" s="33">
        <v>4</v>
      </c>
      <c r="F4225" s="33">
        <v>0.2</v>
      </c>
    </row>
    <row r="4226" spans="1:6" x14ac:dyDescent="0.2">
      <c r="A4226" s="33">
        <v>16</v>
      </c>
      <c r="B4226" s="33" t="s">
        <v>436</v>
      </c>
      <c r="C4226" s="33">
        <v>31910</v>
      </c>
      <c r="D4226" s="33" t="s">
        <v>5832</v>
      </c>
      <c r="E4226" s="33"/>
      <c r="F4226" s="33">
        <v>0.2</v>
      </c>
    </row>
    <row r="4227" spans="1:6" x14ac:dyDescent="0.2">
      <c r="A4227" s="33">
        <v>16</v>
      </c>
      <c r="B4227" s="33" t="s">
        <v>436</v>
      </c>
      <c r="C4227" s="33">
        <v>31911</v>
      </c>
      <c r="D4227" s="33" t="s">
        <v>5833</v>
      </c>
      <c r="E4227" s="33">
        <v>4</v>
      </c>
      <c r="F4227" s="33">
        <v>0.2</v>
      </c>
    </row>
    <row r="4228" spans="1:6" x14ac:dyDescent="0.2">
      <c r="A4228" s="33">
        <v>16</v>
      </c>
      <c r="B4228" s="33" t="s">
        <v>436</v>
      </c>
      <c r="C4228" s="33">
        <v>31126</v>
      </c>
      <c r="D4228" s="33" t="s">
        <v>5834</v>
      </c>
      <c r="E4228" s="33"/>
      <c r="F4228" s="33">
        <v>0.2</v>
      </c>
    </row>
    <row r="4229" spans="1:6" x14ac:dyDescent="0.2">
      <c r="A4229" s="33">
        <v>16</v>
      </c>
      <c r="B4229" s="33" t="s">
        <v>436</v>
      </c>
      <c r="C4229" s="33">
        <v>31912</v>
      </c>
      <c r="D4229" s="33" t="s">
        <v>5835</v>
      </c>
      <c r="E4229" s="33">
        <v>4</v>
      </c>
      <c r="F4229" s="33">
        <v>0.2</v>
      </c>
    </row>
    <row r="4230" spans="1:6" x14ac:dyDescent="0.2">
      <c r="A4230" s="33">
        <v>16</v>
      </c>
      <c r="B4230" s="33" t="s">
        <v>436</v>
      </c>
      <c r="C4230" s="33">
        <v>31913</v>
      </c>
      <c r="D4230" s="33" t="s">
        <v>5836</v>
      </c>
      <c r="E4230" s="33">
        <v>4</v>
      </c>
      <c r="F4230" s="33">
        <v>0.2</v>
      </c>
    </row>
    <row r="4231" spans="1:6" x14ac:dyDescent="0.2">
      <c r="A4231" s="33">
        <v>16</v>
      </c>
      <c r="B4231" s="33" t="s">
        <v>436</v>
      </c>
      <c r="C4231" s="33">
        <v>30908</v>
      </c>
      <c r="D4231" s="33" t="s">
        <v>2075</v>
      </c>
      <c r="E4231" s="33">
        <v>3</v>
      </c>
      <c r="F4231" s="33">
        <v>1</v>
      </c>
    </row>
    <row r="4232" spans="1:6" x14ac:dyDescent="0.2">
      <c r="A4232" s="33">
        <v>16</v>
      </c>
      <c r="B4232" s="33" t="s">
        <v>436</v>
      </c>
      <c r="C4232" s="33">
        <v>31916</v>
      </c>
      <c r="D4232" s="33" t="s">
        <v>2077</v>
      </c>
      <c r="E4232" s="33"/>
      <c r="F4232" s="33">
        <v>0.2</v>
      </c>
    </row>
    <row r="4233" spans="1:6" x14ac:dyDescent="0.2">
      <c r="A4233" s="33">
        <v>16</v>
      </c>
      <c r="B4233" s="33" t="s">
        <v>436</v>
      </c>
      <c r="C4233" s="33">
        <v>31240</v>
      </c>
      <c r="D4233" s="33" t="s">
        <v>832</v>
      </c>
      <c r="E4233" s="33">
        <v>3</v>
      </c>
      <c r="F4233" s="33">
        <v>1</v>
      </c>
    </row>
    <row r="4234" spans="1:6" x14ac:dyDescent="0.2">
      <c r="A4234" s="33">
        <v>16</v>
      </c>
      <c r="B4234" s="33" t="s">
        <v>436</v>
      </c>
      <c r="C4234" s="33">
        <v>31260</v>
      </c>
      <c r="D4234" s="33" t="s">
        <v>833</v>
      </c>
      <c r="E4234" s="33">
        <v>4</v>
      </c>
      <c r="F4234" s="33">
        <v>1</v>
      </c>
    </row>
    <row r="4235" spans="1:6" x14ac:dyDescent="0.2">
      <c r="A4235" s="33">
        <v>16</v>
      </c>
      <c r="B4235" s="33" t="s">
        <v>436</v>
      </c>
      <c r="C4235" s="33">
        <v>31917</v>
      </c>
      <c r="D4235" s="33" t="s">
        <v>5837</v>
      </c>
      <c r="E4235" s="33">
        <v>4</v>
      </c>
      <c r="F4235" s="33">
        <v>0.2</v>
      </c>
    </row>
    <row r="4236" spans="1:6" x14ac:dyDescent="0.2">
      <c r="A4236" s="33">
        <v>16</v>
      </c>
      <c r="B4236" s="33" t="s">
        <v>436</v>
      </c>
      <c r="C4236" s="33">
        <v>31150</v>
      </c>
      <c r="D4236" s="33" t="s">
        <v>5838</v>
      </c>
      <c r="E4236" s="33"/>
      <c r="F4236" s="33">
        <v>0.2</v>
      </c>
    </row>
    <row r="4237" spans="1:6" x14ac:dyDescent="0.2">
      <c r="A4237" s="33">
        <v>16</v>
      </c>
      <c r="B4237" s="33" t="s">
        <v>436</v>
      </c>
      <c r="C4237" s="33">
        <v>31247</v>
      </c>
      <c r="D4237" s="33" t="s">
        <v>835</v>
      </c>
      <c r="E4237" s="33">
        <v>2</v>
      </c>
      <c r="F4237" s="33">
        <v>1</v>
      </c>
    </row>
    <row r="4238" spans="1:6" x14ac:dyDescent="0.2">
      <c r="A4238" s="33">
        <v>16</v>
      </c>
      <c r="B4238" s="33" t="s">
        <v>436</v>
      </c>
      <c r="C4238" s="33">
        <v>30988</v>
      </c>
      <c r="D4238" s="33" t="s">
        <v>5839</v>
      </c>
      <c r="E4238" s="33"/>
      <c r="F4238" s="33">
        <v>0.2</v>
      </c>
    </row>
    <row r="4239" spans="1:6" x14ac:dyDescent="0.2">
      <c r="A4239" s="33">
        <v>16</v>
      </c>
      <c r="B4239" s="33" t="s">
        <v>436</v>
      </c>
      <c r="C4239" s="33">
        <v>31919</v>
      </c>
      <c r="D4239" s="33" t="s">
        <v>5840</v>
      </c>
      <c r="E4239" s="33">
        <v>3</v>
      </c>
      <c r="F4239" s="33">
        <v>0.2</v>
      </c>
    </row>
    <row r="4240" spans="1:6" x14ac:dyDescent="0.2">
      <c r="A4240" s="33">
        <v>16</v>
      </c>
      <c r="B4240" s="33" t="s">
        <v>436</v>
      </c>
      <c r="C4240" s="33">
        <v>31922</v>
      </c>
      <c r="D4240" s="33" t="s">
        <v>5841</v>
      </c>
      <c r="E4240" s="33">
        <v>4</v>
      </c>
      <c r="F4240" s="33">
        <v>0.2</v>
      </c>
    </row>
    <row r="4241" spans="1:6" x14ac:dyDescent="0.2">
      <c r="A4241" s="33">
        <v>16</v>
      </c>
      <c r="B4241" s="33" t="s">
        <v>436</v>
      </c>
      <c r="C4241" s="33">
        <v>29374</v>
      </c>
      <c r="D4241" s="33" t="s">
        <v>5842</v>
      </c>
      <c r="E4241" s="33">
        <v>4</v>
      </c>
      <c r="F4241" s="33">
        <v>0.2</v>
      </c>
    </row>
    <row r="4242" spans="1:6" x14ac:dyDescent="0.2">
      <c r="A4242" s="33">
        <v>16</v>
      </c>
      <c r="B4242" s="33" t="s">
        <v>436</v>
      </c>
      <c r="C4242" s="33">
        <v>30918</v>
      </c>
      <c r="D4242" s="33" t="s">
        <v>5843</v>
      </c>
      <c r="E4242" s="33">
        <v>4</v>
      </c>
      <c r="F4242" s="33">
        <v>0.2</v>
      </c>
    </row>
    <row r="4243" spans="1:6" x14ac:dyDescent="0.2">
      <c r="A4243" s="33">
        <v>16</v>
      </c>
      <c r="B4243" s="33" t="s">
        <v>436</v>
      </c>
      <c r="C4243" s="33">
        <v>31275</v>
      </c>
      <c r="D4243" s="33" t="s">
        <v>5844</v>
      </c>
      <c r="E4243" s="33">
        <v>4</v>
      </c>
      <c r="F4243" s="33">
        <v>0.2</v>
      </c>
    </row>
    <row r="4244" spans="1:6" x14ac:dyDescent="0.2">
      <c r="A4244" s="33">
        <v>16</v>
      </c>
      <c r="B4244" s="33" t="s">
        <v>436</v>
      </c>
      <c r="C4244" s="33">
        <v>31284</v>
      </c>
      <c r="D4244" s="33" t="s">
        <v>5845</v>
      </c>
      <c r="E4244" s="33">
        <v>4</v>
      </c>
      <c r="F4244" s="33">
        <v>0.2</v>
      </c>
    </row>
    <row r="4245" spans="1:6" x14ac:dyDescent="0.2">
      <c r="A4245" s="33">
        <v>16</v>
      </c>
      <c r="B4245" s="33" t="s">
        <v>436</v>
      </c>
      <c r="C4245" s="33">
        <v>31128</v>
      </c>
      <c r="D4245" s="33" t="s">
        <v>5846</v>
      </c>
      <c r="E4245" s="33">
        <v>3</v>
      </c>
      <c r="F4245" s="33">
        <v>0.2</v>
      </c>
    </row>
    <row r="4246" spans="1:6" x14ac:dyDescent="0.2">
      <c r="A4246" s="33">
        <v>16</v>
      </c>
      <c r="B4246" s="33" t="s">
        <v>436</v>
      </c>
      <c r="C4246" s="33">
        <v>31931</v>
      </c>
      <c r="D4246" s="33" t="s">
        <v>5847</v>
      </c>
      <c r="E4246" s="33"/>
      <c r="F4246" s="33">
        <v>0.2</v>
      </c>
    </row>
    <row r="4247" spans="1:6" x14ac:dyDescent="0.2">
      <c r="A4247" s="33">
        <v>16</v>
      </c>
      <c r="B4247" s="33" t="s">
        <v>436</v>
      </c>
      <c r="C4247" s="33">
        <v>29391</v>
      </c>
      <c r="D4247" s="33" t="s">
        <v>5848</v>
      </c>
      <c r="E4247" s="33">
        <v>4</v>
      </c>
      <c r="F4247" s="33">
        <v>0.2</v>
      </c>
    </row>
    <row r="4248" spans="1:6" x14ac:dyDescent="0.2">
      <c r="A4248" s="33">
        <v>16</v>
      </c>
      <c r="B4248" s="33" t="s">
        <v>436</v>
      </c>
      <c r="C4248" s="33">
        <v>29395</v>
      </c>
      <c r="D4248" s="33" t="s">
        <v>5849</v>
      </c>
      <c r="E4248" s="33">
        <v>4</v>
      </c>
      <c r="F4248" s="33">
        <v>0.2</v>
      </c>
    </row>
    <row r="4249" spans="1:6" x14ac:dyDescent="0.2">
      <c r="A4249" s="33">
        <v>16</v>
      </c>
      <c r="B4249" s="33" t="s">
        <v>436</v>
      </c>
      <c r="C4249" s="33">
        <v>31285</v>
      </c>
      <c r="D4249" s="33" t="s">
        <v>5850</v>
      </c>
      <c r="E4249" s="33"/>
      <c r="F4249" s="33">
        <v>0.2</v>
      </c>
    </row>
    <row r="4250" spans="1:6" x14ac:dyDescent="0.2">
      <c r="A4250" s="33">
        <v>16</v>
      </c>
      <c r="B4250" s="33" t="s">
        <v>465</v>
      </c>
      <c r="C4250" s="33">
        <v>6026</v>
      </c>
      <c r="D4250" s="33" t="s">
        <v>5851</v>
      </c>
      <c r="E4250" s="33">
        <v>3</v>
      </c>
      <c r="F4250" s="33">
        <v>0.2</v>
      </c>
    </row>
    <row r="4251" spans="1:6" x14ac:dyDescent="0.2">
      <c r="A4251" s="33">
        <v>16</v>
      </c>
      <c r="B4251" s="33" t="s">
        <v>465</v>
      </c>
      <c r="C4251" s="33">
        <v>2965</v>
      </c>
      <c r="D4251" s="33" t="s">
        <v>5852</v>
      </c>
      <c r="E4251" s="33">
        <v>4</v>
      </c>
      <c r="F4251" s="33">
        <v>0.2</v>
      </c>
    </row>
    <row r="4252" spans="1:6" x14ac:dyDescent="0.2">
      <c r="A4252" s="33">
        <v>16</v>
      </c>
      <c r="B4252" s="33" t="s">
        <v>465</v>
      </c>
      <c r="C4252" s="33">
        <v>61</v>
      </c>
      <c r="D4252" s="33" t="s">
        <v>4146</v>
      </c>
      <c r="E4252" s="33">
        <v>4</v>
      </c>
      <c r="F4252" s="33">
        <v>0.2</v>
      </c>
    </row>
    <row r="4253" spans="1:6" x14ac:dyDescent="0.2">
      <c r="A4253" s="33">
        <v>16</v>
      </c>
      <c r="B4253" s="33" t="s">
        <v>465</v>
      </c>
      <c r="C4253" s="33">
        <v>55</v>
      </c>
      <c r="D4253" s="33" t="s">
        <v>5853</v>
      </c>
      <c r="E4253" s="33">
        <v>2</v>
      </c>
      <c r="F4253" s="33">
        <v>0.2</v>
      </c>
    </row>
    <row r="4254" spans="1:6" x14ac:dyDescent="0.2">
      <c r="A4254" s="33">
        <v>16</v>
      </c>
      <c r="B4254" s="33" t="s">
        <v>465</v>
      </c>
      <c r="C4254" s="33">
        <v>1856</v>
      </c>
      <c r="D4254" s="33" t="s">
        <v>4147</v>
      </c>
      <c r="E4254" s="33">
        <v>3</v>
      </c>
      <c r="F4254" s="33">
        <v>0.2</v>
      </c>
    </row>
    <row r="4255" spans="1:6" x14ac:dyDescent="0.2">
      <c r="A4255" s="33">
        <v>16</v>
      </c>
      <c r="B4255" s="33" t="s">
        <v>465</v>
      </c>
      <c r="C4255" s="33">
        <v>1862</v>
      </c>
      <c r="D4255" s="33" t="s">
        <v>4150</v>
      </c>
      <c r="E4255" s="33">
        <v>2</v>
      </c>
      <c r="F4255" s="33">
        <v>0.2</v>
      </c>
    </row>
    <row r="4256" spans="1:6" x14ac:dyDescent="0.2">
      <c r="A4256" s="33">
        <v>16</v>
      </c>
      <c r="B4256" s="33" t="s">
        <v>465</v>
      </c>
      <c r="C4256" s="33">
        <v>63</v>
      </c>
      <c r="D4256" s="33" t="s">
        <v>4718</v>
      </c>
      <c r="E4256" s="33">
        <v>2</v>
      </c>
      <c r="F4256" s="33">
        <v>0.2</v>
      </c>
    </row>
    <row r="4257" spans="1:6" x14ac:dyDescent="0.2">
      <c r="A4257" s="33">
        <v>16</v>
      </c>
      <c r="B4257" s="33" t="s">
        <v>465</v>
      </c>
      <c r="C4257" s="33">
        <v>1861</v>
      </c>
      <c r="D4257" s="33" t="s">
        <v>5854</v>
      </c>
      <c r="E4257" s="33">
        <v>2</v>
      </c>
      <c r="F4257" s="33">
        <v>0.2</v>
      </c>
    </row>
    <row r="4258" spans="1:6" x14ac:dyDescent="0.2">
      <c r="A4258" s="33">
        <v>16</v>
      </c>
      <c r="B4258" s="33" t="s">
        <v>465</v>
      </c>
      <c r="C4258" s="33">
        <v>73</v>
      </c>
      <c r="D4258" s="33" t="s">
        <v>4151</v>
      </c>
      <c r="E4258" s="33">
        <v>3</v>
      </c>
      <c r="F4258" s="33">
        <v>0.2</v>
      </c>
    </row>
    <row r="4259" spans="1:6" x14ac:dyDescent="0.2">
      <c r="A4259" s="33">
        <v>16</v>
      </c>
      <c r="B4259" s="33" t="s">
        <v>465</v>
      </c>
      <c r="C4259" s="33">
        <v>1877</v>
      </c>
      <c r="D4259" s="33" t="s">
        <v>4152</v>
      </c>
      <c r="E4259" s="33">
        <v>2</v>
      </c>
      <c r="F4259" s="33">
        <v>0.2</v>
      </c>
    </row>
    <row r="4260" spans="1:6" x14ac:dyDescent="0.2">
      <c r="A4260" s="33">
        <v>16</v>
      </c>
      <c r="B4260" s="33" t="s">
        <v>465</v>
      </c>
      <c r="C4260" s="33">
        <v>142</v>
      </c>
      <c r="D4260" s="33" t="s">
        <v>4155</v>
      </c>
      <c r="E4260" s="33">
        <v>3</v>
      </c>
      <c r="F4260" s="33">
        <v>0.2</v>
      </c>
    </row>
    <row r="4261" spans="1:6" x14ac:dyDescent="0.2">
      <c r="A4261" s="33">
        <v>16</v>
      </c>
      <c r="B4261" s="33" t="s">
        <v>465</v>
      </c>
      <c r="C4261" s="33">
        <v>153</v>
      </c>
      <c r="D4261" s="33" t="s">
        <v>4157</v>
      </c>
      <c r="E4261" s="33">
        <v>4</v>
      </c>
      <c r="F4261" s="33">
        <v>0.2</v>
      </c>
    </row>
    <row r="4262" spans="1:6" x14ac:dyDescent="0.2">
      <c r="A4262" s="33">
        <v>16</v>
      </c>
      <c r="B4262" s="33" t="s">
        <v>465</v>
      </c>
      <c r="C4262" s="33">
        <v>163</v>
      </c>
      <c r="D4262" s="33" t="s">
        <v>4719</v>
      </c>
      <c r="E4262" s="33">
        <v>3</v>
      </c>
      <c r="F4262" s="33">
        <v>0.2</v>
      </c>
    </row>
    <row r="4263" spans="1:6" x14ac:dyDescent="0.2">
      <c r="A4263" s="33">
        <v>16</v>
      </c>
      <c r="B4263" s="33" t="s">
        <v>465</v>
      </c>
      <c r="C4263" s="33">
        <v>3340</v>
      </c>
      <c r="D4263" s="33" t="s">
        <v>5855</v>
      </c>
      <c r="E4263" s="33">
        <v>3</v>
      </c>
      <c r="F4263" s="33">
        <v>0.2</v>
      </c>
    </row>
    <row r="4264" spans="1:6" x14ac:dyDescent="0.2">
      <c r="A4264" s="33">
        <v>16</v>
      </c>
      <c r="B4264" s="33" t="s">
        <v>465</v>
      </c>
      <c r="C4264" s="33">
        <v>182</v>
      </c>
      <c r="D4264" s="33" t="s">
        <v>4160</v>
      </c>
      <c r="E4264" s="33"/>
      <c r="F4264" s="33">
        <v>0.2</v>
      </c>
    </row>
    <row r="4265" spans="1:6" x14ac:dyDescent="0.2">
      <c r="A4265" s="33">
        <v>16</v>
      </c>
      <c r="B4265" s="33" t="s">
        <v>465</v>
      </c>
      <c r="C4265" s="33">
        <v>3061</v>
      </c>
      <c r="D4265" s="33" t="s">
        <v>2103</v>
      </c>
      <c r="E4265" s="33">
        <v>3</v>
      </c>
      <c r="F4265" s="33">
        <v>0.2</v>
      </c>
    </row>
    <row r="4266" spans="1:6" x14ac:dyDescent="0.2">
      <c r="A4266" s="33">
        <v>16</v>
      </c>
      <c r="B4266" s="33" t="s">
        <v>465</v>
      </c>
      <c r="C4266" s="33">
        <v>245</v>
      </c>
      <c r="D4266" s="33" t="s">
        <v>5856</v>
      </c>
      <c r="E4266" s="33">
        <v>3</v>
      </c>
      <c r="F4266" s="33">
        <v>0.2</v>
      </c>
    </row>
    <row r="4267" spans="1:6" x14ac:dyDescent="0.2">
      <c r="A4267" s="33">
        <v>16</v>
      </c>
      <c r="B4267" s="33" t="s">
        <v>465</v>
      </c>
      <c r="C4267" s="33">
        <v>1688</v>
      </c>
      <c r="D4267" s="33" t="s">
        <v>4165</v>
      </c>
      <c r="E4267" s="33"/>
      <c r="F4267" s="33">
        <v>0.2</v>
      </c>
    </row>
    <row r="4268" spans="1:6" x14ac:dyDescent="0.2">
      <c r="A4268" s="33">
        <v>16</v>
      </c>
      <c r="B4268" s="33" t="s">
        <v>465</v>
      </c>
      <c r="C4268" s="33">
        <v>339</v>
      </c>
      <c r="D4268" s="33" t="s">
        <v>4166</v>
      </c>
      <c r="E4268" s="33">
        <v>3</v>
      </c>
      <c r="F4268" s="33">
        <v>0.2</v>
      </c>
    </row>
    <row r="4269" spans="1:6" x14ac:dyDescent="0.2">
      <c r="A4269" s="33">
        <v>16</v>
      </c>
      <c r="B4269" s="33" t="s">
        <v>465</v>
      </c>
      <c r="C4269" s="33">
        <v>342</v>
      </c>
      <c r="D4269" s="33" t="s">
        <v>5857</v>
      </c>
      <c r="E4269" s="33">
        <v>3</v>
      </c>
      <c r="F4269" s="33">
        <v>0.2</v>
      </c>
    </row>
    <row r="4270" spans="1:6" x14ac:dyDescent="0.2">
      <c r="A4270" s="33">
        <v>16</v>
      </c>
      <c r="B4270" s="33" t="s">
        <v>465</v>
      </c>
      <c r="C4270" s="33">
        <v>352</v>
      </c>
      <c r="D4270" s="33" t="s">
        <v>5858</v>
      </c>
      <c r="E4270" s="33">
        <v>1</v>
      </c>
      <c r="F4270" s="33">
        <v>0.2</v>
      </c>
    </row>
    <row r="4271" spans="1:6" x14ac:dyDescent="0.2">
      <c r="A4271" s="33">
        <v>16</v>
      </c>
      <c r="B4271" s="33" t="s">
        <v>465</v>
      </c>
      <c r="C4271" s="33">
        <v>345</v>
      </c>
      <c r="D4271" s="33" t="s">
        <v>5859</v>
      </c>
      <c r="E4271" s="33">
        <v>3</v>
      </c>
      <c r="F4271" s="33">
        <v>0.2</v>
      </c>
    </row>
    <row r="4272" spans="1:6" x14ac:dyDescent="0.2">
      <c r="A4272" s="33">
        <v>16</v>
      </c>
      <c r="B4272" s="33" t="s">
        <v>465</v>
      </c>
      <c r="C4272" s="33">
        <v>340</v>
      </c>
      <c r="D4272" s="33" t="s">
        <v>5860</v>
      </c>
      <c r="E4272" s="33">
        <v>3</v>
      </c>
      <c r="F4272" s="33">
        <v>0.2</v>
      </c>
    </row>
    <row r="4273" spans="1:6" x14ac:dyDescent="0.2">
      <c r="A4273" s="33">
        <v>16</v>
      </c>
      <c r="B4273" s="33" t="s">
        <v>465</v>
      </c>
      <c r="C4273" s="33">
        <v>901</v>
      </c>
      <c r="D4273" s="33" t="s">
        <v>5861</v>
      </c>
      <c r="E4273" s="33">
        <v>2</v>
      </c>
      <c r="F4273" s="33">
        <v>0.2</v>
      </c>
    </row>
    <row r="4274" spans="1:6" x14ac:dyDescent="0.2">
      <c r="A4274" s="33">
        <v>16</v>
      </c>
      <c r="B4274" s="33" t="s">
        <v>465</v>
      </c>
      <c r="C4274" s="33">
        <v>364</v>
      </c>
      <c r="D4274" s="33" t="s">
        <v>5862</v>
      </c>
      <c r="E4274" s="33">
        <v>4</v>
      </c>
      <c r="F4274" s="33">
        <v>0.2</v>
      </c>
    </row>
    <row r="4275" spans="1:6" x14ac:dyDescent="0.2">
      <c r="A4275" s="33">
        <v>16</v>
      </c>
      <c r="B4275" s="33" t="s">
        <v>465</v>
      </c>
      <c r="C4275" s="33">
        <v>366</v>
      </c>
      <c r="D4275" s="33" t="s">
        <v>2927</v>
      </c>
      <c r="E4275" s="33">
        <v>4</v>
      </c>
      <c r="F4275" s="33">
        <v>0.2</v>
      </c>
    </row>
    <row r="4276" spans="1:6" x14ac:dyDescent="0.2">
      <c r="A4276" s="33">
        <v>16</v>
      </c>
      <c r="B4276" s="33" t="s">
        <v>465</v>
      </c>
      <c r="C4276" s="33">
        <v>380</v>
      </c>
      <c r="D4276" s="33" t="s">
        <v>2928</v>
      </c>
      <c r="E4276" s="33">
        <v>3</v>
      </c>
      <c r="F4276" s="33">
        <v>0.2</v>
      </c>
    </row>
    <row r="4277" spans="1:6" x14ac:dyDescent="0.2">
      <c r="A4277" s="33">
        <v>16</v>
      </c>
      <c r="B4277" s="33" t="s">
        <v>465</v>
      </c>
      <c r="C4277" s="33">
        <v>365</v>
      </c>
      <c r="D4277" s="33" t="s">
        <v>5863</v>
      </c>
      <c r="E4277" s="33">
        <v>2</v>
      </c>
      <c r="F4277" s="33">
        <v>0.2</v>
      </c>
    </row>
    <row r="4278" spans="1:6" x14ac:dyDescent="0.2">
      <c r="A4278" s="33">
        <v>16</v>
      </c>
      <c r="B4278" s="33" t="s">
        <v>465</v>
      </c>
      <c r="C4278" s="33">
        <v>412</v>
      </c>
      <c r="D4278" s="33" t="s">
        <v>5090</v>
      </c>
      <c r="E4278" s="33">
        <v>4</v>
      </c>
      <c r="F4278" s="33">
        <v>0.2</v>
      </c>
    </row>
    <row r="4279" spans="1:6" x14ac:dyDescent="0.2">
      <c r="A4279" s="33">
        <v>16</v>
      </c>
      <c r="B4279" s="33" t="s">
        <v>465</v>
      </c>
      <c r="C4279" s="33">
        <v>3188</v>
      </c>
      <c r="D4279" s="33" t="s">
        <v>4723</v>
      </c>
      <c r="E4279" s="33"/>
      <c r="F4279" s="33">
        <v>0.2</v>
      </c>
    </row>
    <row r="4280" spans="1:6" x14ac:dyDescent="0.2">
      <c r="A4280" s="33">
        <v>16</v>
      </c>
      <c r="B4280" s="33" t="s">
        <v>465</v>
      </c>
      <c r="C4280" s="33">
        <v>457</v>
      </c>
      <c r="D4280" s="33" t="s">
        <v>5864</v>
      </c>
      <c r="E4280" s="33">
        <v>3</v>
      </c>
      <c r="F4280" s="33">
        <v>0.2</v>
      </c>
    </row>
    <row r="4281" spans="1:6" x14ac:dyDescent="0.2">
      <c r="A4281" s="33">
        <v>16</v>
      </c>
      <c r="B4281" s="33" t="s">
        <v>465</v>
      </c>
      <c r="C4281" s="33">
        <v>3242</v>
      </c>
      <c r="D4281" s="33" t="s">
        <v>5865</v>
      </c>
      <c r="E4281" s="33"/>
      <c r="F4281" s="33">
        <v>0.2</v>
      </c>
    </row>
    <row r="4282" spans="1:6" x14ac:dyDescent="0.2">
      <c r="A4282" s="33">
        <v>16</v>
      </c>
      <c r="B4282" s="33" t="s">
        <v>465</v>
      </c>
      <c r="C4282" s="33">
        <v>532</v>
      </c>
      <c r="D4282" s="33" t="s">
        <v>4167</v>
      </c>
      <c r="E4282" s="33"/>
      <c r="F4282" s="33">
        <v>0.2</v>
      </c>
    </row>
    <row r="4283" spans="1:6" x14ac:dyDescent="0.2">
      <c r="A4283" s="33">
        <v>16</v>
      </c>
      <c r="B4283" s="33" t="s">
        <v>465</v>
      </c>
      <c r="C4283" s="33">
        <v>536</v>
      </c>
      <c r="D4283" s="33" t="s">
        <v>5866</v>
      </c>
      <c r="E4283" s="33">
        <v>4</v>
      </c>
      <c r="F4283" s="33">
        <v>0.2</v>
      </c>
    </row>
    <row r="4284" spans="1:6" x14ac:dyDescent="0.2">
      <c r="A4284" s="33">
        <v>16</v>
      </c>
      <c r="B4284" s="33" t="s">
        <v>465</v>
      </c>
      <c r="C4284" s="33">
        <v>1711</v>
      </c>
      <c r="D4284" s="33" t="s">
        <v>5867</v>
      </c>
      <c r="E4284" s="33">
        <v>3</v>
      </c>
      <c r="F4284" s="33">
        <v>0.2</v>
      </c>
    </row>
    <row r="4285" spans="1:6" x14ac:dyDescent="0.2">
      <c r="A4285" s="33">
        <v>16</v>
      </c>
      <c r="B4285" s="33" t="s">
        <v>465</v>
      </c>
      <c r="C4285" s="33">
        <v>542</v>
      </c>
      <c r="D4285" s="33" t="s">
        <v>5868</v>
      </c>
      <c r="E4285" s="33"/>
      <c r="F4285" s="33">
        <v>0.2</v>
      </c>
    </row>
    <row r="4286" spans="1:6" x14ac:dyDescent="0.2">
      <c r="A4286" s="33">
        <v>16</v>
      </c>
      <c r="B4286" s="33" t="s">
        <v>465</v>
      </c>
      <c r="C4286" s="33">
        <v>3620</v>
      </c>
      <c r="D4286" s="33" t="s">
        <v>2132</v>
      </c>
      <c r="E4286" s="33"/>
      <c r="F4286" s="33">
        <v>0.2</v>
      </c>
    </row>
    <row r="4287" spans="1:6" x14ac:dyDescent="0.2">
      <c r="A4287" s="33">
        <v>16</v>
      </c>
      <c r="B4287" s="33" t="s">
        <v>465</v>
      </c>
      <c r="C4287" s="33">
        <v>925</v>
      </c>
      <c r="D4287" s="33" t="s">
        <v>5869</v>
      </c>
      <c r="E4287" s="33">
        <v>3</v>
      </c>
      <c r="F4287" s="33">
        <v>0.2</v>
      </c>
    </row>
    <row r="4288" spans="1:6" x14ac:dyDescent="0.2">
      <c r="A4288" s="33">
        <v>16</v>
      </c>
      <c r="B4288" s="33" t="s">
        <v>465</v>
      </c>
      <c r="C4288" s="33">
        <v>927</v>
      </c>
      <c r="D4288" s="33" t="s">
        <v>5870</v>
      </c>
      <c r="E4288" s="33">
        <v>3</v>
      </c>
      <c r="F4288" s="33">
        <v>0.2</v>
      </c>
    </row>
    <row r="4289" spans="1:6" x14ac:dyDescent="0.2">
      <c r="A4289" s="33">
        <v>16</v>
      </c>
      <c r="B4289" s="33" t="s">
        <v>465</v>
      </c>
      <c r="C4289" s="33">
        <v>972</v>
      </c>
      <c r="D4289" s="33" t="s">
        <v>5871</v>
      </c>
      <c r="E4289" s="33">
        <v>4</v>
      </c>
      <c r="F4289" s="33">
        <v>0.2</v>
      </c>
    </row>
    <row r="4290" spans="1:6" x14ac:dyDescent="0.2">
      <c r="A4290" s="33">
        <v>16</v>
      </c>
      <c r="B4290" s="33" t="s">
        <v>465</v>
      </c>
      <c r="C4290" s="33">
        <v>973</v>
      </c>
      <c r="D4290" s="33" t="s">
        <v>5872</v>
      </c>
      <c r="E4290" s="33">
        <v>2</v>
      </c>
      <c r="F4290" s="33">
        <v>0.2</v>
      </c>
    </row>
    <row r="4291" spans="1:6" x14ac:dyDescent="0.2">
      <c r="A4291" s="33">
        <v>16</v>
      </c>
      <c r="B4291" s="33" t="s">
        <v>465</v>
      </c>
      <c r="C4291" s="33">
        <v>3661</v>
      </c>
      <c r="D4291" s="33" t="s">
        <v>4170</v>
      </c>
      <c r="E4291" s="33">
        <v>3</v>
      </c>
      <c r="F4291" s="33">
        <v>0.2</v>
      </c>
    </row>
    <row r="4292" spans="1:6" x14ac:dyDescent="0.2">
      <c r="A4292" s="33">
        <v>16</v>
      </c>
      <c r="B4292" s="33" t="s">
        <v>465</v>
      </c>
      <c r="C4292" s="33">
        <v>1004</v>
      </c>
      <c r="D4292" s="33" t="s">
        <v>5873</v>
      </c>
      <c r="E4292" s="33">
        <v>2</v>
      </c>
      <c r="F4292" s="33">
        <v>0.2</v>
      </c>
    </row>
    <row r="4293" spans="1:6" x14ac:dyDescent="0.2">
      <c r="A4293" s="33">
        <v>16</v>
      </c>
      <c r="B4293" s="33" t="s">
        <v>465</v>
      </c>
      <c r="C4293" s="33">
        <v>1012</v>
      </c>
      <c r="D4293" s="33" t="s">
        <v>5874</v>
      </c>
      <c r="E4293" s="33"/>
      <c r="F4293" s="33">
        <v>0.2</v>
      </c>
    </row>
    <row r="4294" spans="1:6" x14ac:dyDescent="0.2">
      <c r="A4294" s="33">
        <v>16</v>
      </c>
      <c r="B4294" s="33" t="s">
        <v>465</v>
      </c>
      <c r="C4294" s="33">
        <v>984</v>
      </c>
      <c r="D4294" s="33" t="s">
        <v>5875</v>
      </c>
      <c r="E4294" s="33">
        <v>4</v>
      </c>
      <c r="F4294" s="33">
        <v>0.2</v>
      </c>
    </row>
    <row r="4295" spans="1:6" x14ac:dyDescent="0.2">
      <c r="A4295" s="33">
        <v>16</v>
      </c>
      <c r="B4295" s="33" t="s">
        <v>465</v>
      </c>
      <c r="C4295" s="33">
        <v>1008</v>
      </c>
      <c r="D4295" s="33" t="s">
        <v>5876</v>
      </c>
      <c r="E4295" s="33">
        <v>4</v>
      </c>
      <c r="F4295" s="33">
        <v>0.2</v>
      </c>
    </row>
    <row r="4296" spans="1:6" x14ac:dyDescent="0.2">
      <c r="A4296" s="33">
        <v>16</v>
      </c>
      <c r="B4296" s="33" t="s">
        <v>465</v>
      </c>
      <c r="C4296" s="33">
        <v>989</v>
      </c>
      <c r="D4296" s="33" t="s">
        <v>5877</v>
      </c>
      <c r="E4296" s="33">
        <v>3</v>
      </c>
      <c r="F4296" s="33">
        <v>0.2</v>
      </c>
    </row>
    <row r="4297" spans="1:6" x14ac:dyDescent="0.2">
      <c r="A4297" s="33">
        <v>16</v>
      </c>
      <c r="B4297" s="33" t="s">
        <v>465</v>
      </c>
      <c r="C4297" s="33">
        <v>3670</v>
      </c>
      <c r="D4297" s="33" t="s">
        <v>4732</v>
      </c>
      <c r="E4297" s="33"/>
      <c r="F4297" s="33">
        <v>0.2</v>
      </c>
    </row>
    <row r="4298" spans="1:6" x14ac:dyDescent="0.2">
      <c r="A4298" s="33">
        <v>16</v>
      </c>
      <c r="B4298" s="33" t="s">
        <v>465</v>
      </c>
      <c r="C4298" s="33">
        <v>1064</v>
      </c>
      <c r="D4298" s="33" t="s">
        <v>4172</v>
      </c>
      <c r="E4298" s="33">
        <v>4</v>
      </c>
      <c r="F4298" s="33">
        <v>0.2</v>
      </c>
    </row>
    <row r="4299" spans="1:6" x14ac:dyDescent="0.2">
      <c r="A4299" s="33">
        <v>16</v>
      </c>
      <c r="B4299" s="33" t="s">
        <v>465</v>
      </c>
      <c r="C4299" s="33">
        <v>1073</v>
      </c>
      <c r="D4299" s="33" t="s">
        <v>5878</v>
      </c>
      <c r="E4299" s="33"/>
      <c r="F4299" s="33">
        <v>0.2</v>
      </c>
    </row>
    <row r="4300" spans="1:6" x14ac:dyDescent="0.2">
      <c r="A4300" s="33">
        <v>16</v>
      </c>
      <c r="B4300" s="33" t="s">
        <v>465</v>
      </c>
      <c r="C4300" s="33">
        <v>1087</v>
      </c>
      <c r="D4300" s="33" t="s">
        <v>4174</v>
      </c>
      <c r="E4300" s="33"/>
      <c r="F4300" s="33">
        <v>0.2</v>
      </c>
    </row>
    <row r="4301" spans="1:6" x14ac:dyDescent="0.2">
      <c r="A4301" s="33">
        <v>16</v>
      </c>
      <c r="B4301" s="33" t="s">
        <v>465</v>
      </c>
      <c r="C4301" s="33">
        <v>1093</v>
      </c>
      <c r="D4301" s="33" t="s">
        <v>5879</v>
      </c>
      <c r="E4301" s="33">
        <v>3</v>
      </c>
      <c r="F4301" s="33">
        <v>0.2</v>
      </c>
    </row>
    <row r="4302" spans="1:6" x14ac:dyDescent="0.2">
      <c r="A4302" s="33">
        <v>16</v>
      </c>
      <c r="B4302" s="33" t="s">
        <v>465</v>
      </c>
      <c r="C4302" s="33">
        <v>1059</v>
      </c>
      <c r="D4302" s="33" t="s">
        <v>5880</v>
      </c>
      <c r="E4302" s="33"/>
      <c r="F4302" s="33">
        <v>0.2</v>
      </c>
    </row>
    <row r="4303" spans="1:6" x14ac:dyDescent="0.2">
      <c r="A4303" s="33">
        <v>16</v>
      </c>
      <c r="B4303" s="33" t="s">
        <v>465</v>
      </c>
      <c r="C4303" s="33">
        <v>3773</v>
      </c>
      <c r="D4303" s="33" t="s">
        <v>5881</v>
      </c>
      <c r="E4303" s="33">
        <v>1</v>
      </c>
      <c r="F4303" s="33">
        <v>0.2</v>
      </c>
    </row>
    <row r="4304" spans="1:6" x14ac:dyDescent="0.2">
      <c r="A4304" s="33">
        <v>16</v>
      </c>
      <c r="B4304" s="33" t="s">
        <v>465</v>
      </c>
      <c r="C4304" s="33">
        <v>1223</v>
      </c>
      <c r="D4304" s="33" t="s">
        <v>4176</v>
      </c>
      <c r="E4304" s="33"/>
      <c r="F4304" s="33">
        <v>0.2</v>
      </c>
    </row>
    <row r="4305" spans="1:6" x14ac:dyDescent="0.2">
      <c r="A4305" s="33">
        <v>16</v>
      </c>
      <c r="B4305" s="33" t="s">
        <v>465</v>
      </c>
      <c r="C4305" s="33">
        <v>1226</v>
      </c>
      <c r="D4305" s="33" t="s">
        <v>4177</v>
      </c>
      <c r="E4305" s="33"/>
      <c r="F4305" s="33">
        <v>0.2</v>
      </c>
    </row>
    <row r="4306" spans="1:6" x14ac:dyDescent="0.2">
      <c r="A4306" s="33">
        <v>16</v>
      </c>
      <c r="B4306" s="33" t="s">
        <v>465</v>
      </c>
      <c r="C4306" s="33">
        <v>1227</v>
      </c>
      <c r="D4306" s="33" t="s">
        <v>4178</v>
      </c>
      <c r="E4306" s="33">
        <v>3</v>
      </c>
      <c r="F4306" s="33">
        <v>0.2</v>
      </c>
    </row>
    <row r="4307" spans="1:6" x14ac:dyDescent="0.2">
      <c r="A4307" s="33">
        <v>16</v>
      </c>
      <c r="B4307" s="33" t="s">
        <v>465</v>
      </c>
      <c r="C4307" s="33">
        <v>4032</v>
      </c>
      <c r="D4307" s="33" t="s">
        <v>4737</v>
      </c>
      <c r="E4307" s="33">
        <v>4</v>
      </c>
      <c r="F4307" s="33">
        <v>0.2</v>
      </c>
    </row>
    <row r="4308" spans="1:6" x14ac:dyDescent="0.2">
      <c r="A4308" s="33">
        <v>16</v>
      </c>
      <c r="B4308" s="33" t="s">
        <v>465</v>
      </c>
      <c r="C4308" s="33">
        <v>1287</v>
      </c>
      <c r="D4308" s="33" t="s">
        <v>4738</v>
      </c>
      <c r="E4308" s="33"/>
      <c r="F4308" s="33">
        <v>0.2</v>
      </c>
    </row>
    <row r="4309" spans="1:6" x14ac:dyDescent="0.2">
      <c r="A4309" s="33">
        <v>16</v>
      </c>
      <c r="B4309" s="33" t="s">
        <v>465</v>
      </c>
      <c r="C4309" s="33">
        <v>1291</v>
      </c>
      <c r="D4309" s="33" t="s">
        <v>5882</v>
      </c>
      <c r="E4309" s="33">
        <v>2</v>
      </c>
      <c r="F4309" s="33">
        <v>0.2</v>
      </c>
    </row>
    <row r="4310" spans="1:6" x14ac:dyDescent="0.2">
      <c r="A4310" s="33">
        <v>16</v>
      </c>
      <c r="B4310" s="33" t="s">
        <v>465</v>
      </c>
      <c r="C4310" s="33">
        <v>4031</v>
      </c>
      <c r="D4310" s="33" t="s">
        <v>4183</v>
      </c>
      <c r="E4310" s="33">
        <v>4</v>
      </c>
      <c r="F4310" s="33">
        <v>0.2</v>
      </c>
    </row>
    <row r="4311" spans="1:6" x14ac:dyDescent="0.2">
      <c r="A4311" s="33">
        <v>16</v>
      </c>
      <c r="B4311" s="33" t="s">
        <v>465</v>
      </c>
      <c r="C4311" s="33">
        <v>6008</v>
      </c>
      <c r="D4311" s="33" t="s">
        <v>4184</v>
      </c>
      <c r="E4311" s="33"/>
      <c r="F4311" s="33">
        <v>0.2</v>
      </c>
    </row>
    <row r="4312" spans="1:6" x14ac:dyDescent="0.2">
      <c r="A4312" s="33">
        <v>16</v>
      </c>
      <c r="B4312" s="33" t="s">
        <v>465</v>
      </c>
      <c r="C4312" s="33">
        <v>1315</v>
      </c>
      <c r="D4312" s="33" t="s">
        <v>4186</v>
      </c>
      <c r="E4312" s="33">
        <v>2</v>
      </c>
      <c r="F4312" s="33">
        <v>0.2</v>
      </c>
    </row>
    <row r="4313" spans="1:6" x14ac:dyDescent="0.2">
      <c r="A4313" s="33">
        <v>16</v>
      </c>
      <c r="B4313" s="33" t="s">
        <v>465</v>
      </c>
      <c r="C4313" s="33">
        <v>1368</v>
      </c>
      <c r="D4313" s="33" t="s">
        <v>5883</v>
      </c>
      <c r="E4313" s="33">
        <v>2</v>
      </c>
      <c r="F4313" s="33">
        <v>0.2</v>
      </c>
    </row>
    <row r="4314" spans="1:6" x14ac:dyDescent="0.2">
      <c r="A4314" s="33">
        <v>16</v>
      </c>
      <c r="B4314" s="33" t="s">
        <v>465</v>
      </c>
      <c r="C4314" s="33">
        <v>1937</v>
      </c>
      <c r="D4314" s="33" t="s">
        <v>5884</v>
      </c>
      <c r="E4314" s="33">
        <v>2</v>
      </c>
      <c r="F4314" s="33">
        <v>0.2</v>
      </c>
    </row>
    <row r="4315" spans="1:6" x14ac:dyDescent="0.2">
      <c r="A4315" s="33">
        <v>16</v>
      </c>
      <c r="B4315" s="33" t="s">
        <v>465</v>
      </c>
      <c r="C4315" s="33">
        <v>1374</v>
      </c>
      <c r="D4315" s="33" t="s">
        <v>4739</v>
      </c>
      <c r="E4315" s="33">
        <v>4</v>
      </c>
      <c r="F4315" s="33">
        <v>0.2</v>
      </c>
    </row>
    <row r="4316" spans="1:6" x14ac:dyDescent="0.2">
      <c r="A4316" s="33">
        <v>16</v>
      </c>
      <c r="B4316" s="33" t="s">
        <v>465</v>
      </c>
      <c r="C4316" s="33">
        <v>3860</v>
      </c>
      <c r="D4316" s="33" t="s">
        <v>4189</v>
      </c>
      <c r="E4316" s="33">
        <v>4</v>
      </c>
      <c r="F4316" s="33">
        <v>0.2</v>
      </c>
    </row>
    <row r="4317" spans="1:6" x14ac:dyDescent="0.2">
      <c r="A4317" s="33">
        <v>16</v>
      </c>
      <c r="B4317" s="33" t="s">
        <v>465</v>
      </c>
      <c r="C4317" s="33">
        <v>1408</v>
      </c>
      <c r="D4317" s="33" t="s">
        <v>5885</v>
      </c>
      <c r="E4317" s="33">
        <v>4</v>
      </c>
      <c r="F4317" s="33">
        <v>0.2</v>
      </c>
    </row>
    <row r="4318" spans="1:6" x14ac:dyDescent="0.2">
      <c r="A4318" s="33">
        <v>16</v>
      </c>
      <c r="B4318" s="33" t="s">
        <v>465</v>
      </c>
      <c r="C4318" s="33">
        <v>1462</v>
      </c>
      <c r="D4318" s="33" t="s">
        <v>5886</v>
      </c>
      <c r="E4318" s="33">
        <v>3</v>
      </c>
      <c r="F4318" s="33">
        <v>0.2</v>
      </c>
    </row>
    <row r="4319" spans="1:6" x14ac:dyDescent="0.2">
      <c r="A4319" s="33">
        <v>16</v>
      </c>
      <c r="B4319" s="33" t="s">
        <v>465</v>
      </c>
      <c r="C4319" s="33">
        <v>4344</v>
      </c>
      <c r="D4319" s="33" t="s">
        <v>5887</v>
      </c>
      <c r="E4319" s="33">
        <v>4</v>
      </c>
      <c r="F4319" s="33">
        <v>0.2</v>
      </c>
    </row>
    <row r="4320" spans="1:6" x14ac:dyDescent="0.2">
      <c r="A4320" s="33">
        <v>16</v>
      </c>
      <c r="B4320" s="33" t="s">
        <v>465</v>
      </c>
      <c r="C4320" s="33">
        <v>1466</v>
      </c>
      <c r="D4320" s="33" t="s">
        <v>5888</v>
      </c>
      <c r="E4320" s="33">
        <v>3</v>
      </c>
      <c r="F4320" s="33">
        <v>0.2</v>
      </c>
    </row>
    <row r="4321" spans="1:6" x14ac:dyDescent="0.2">
      <c r="A4321" s="33">
        <v>16</v>
      </c>
      <c r="B4321" s="33" t="s">
        <v>465</v>
      </c>
      <c r="C4321" s="33">
        <v>1914</v>
      </c>
      <c r="D4321" s="33" t="s">
        <v>4192</v>
      </c>
      <c r="E4321" s="33">
        <v>3</v>
      </c>
      <c r="F4321" s="33">
        <v>0.2</v>
      </c>
    </row>
    <row r="4322" spans="1:6" x14ac:dyDescent="0.2">
      <c r="A4322" s="33">
        <v>16</v>
      </c>
      <c r="B4322" s="33" t="s">
        <v>37</v>
      </c>
      <c r="C4322" s="33">
        <v>8017</v>
      </c>
      <c r="D4322" s="33" t="s">
        <v>5889</v>
      </c>
      <c r="E4322" s="33">
        <v>2</v>
      </c>
      <c r="F4322" s="33">
        <v>0.2</v>
      </c>
    </row>
    <row r="4323" spans="1:6" x14ac:dyDescent="0.2">
      <c r="A4323" s="33">
        <v>16</v>
      </c>
      <c r="B4323" s="33" t="s">
        <v>37</v>
      </c>
      <c r="C4323" s="33">
        <v>8068</v>
      </c>
      <c r="D4323" s="33" t="s">
        <v>2183</v>
      </c>
      <c r="E4323" s="33">
        <v>2</v>
      </c>
      <c r="F4323" s="33">
        <v>0.2</v>
      </c>
    </row>
    <row r="4324" spans="1:6" x14ac:dyDescent="0.2">
      <c r="A4324" s="33">
        <v>16</v>
      </c>
      <c r="B4324" s="33" t="s">
        <v>37</v>
      </c>
      <c r="C4324" s="33">
        <v>8128</v>
      </c>
      <c r="D4324" s="33" t="s">
        <v>2192</v>
      </c>
      <c r="E4324" s="33">
        <v>1</v>
      </c>
      <c r="F4324" s="33">
        <v>0.2</v>
      </c>
    </row>
    <row r="4325" spans="1:6" x14ac:dyDescent="0.2">
      <c r="A4325" s="33">
        <v>16</v>
      </c>
      <c r="B4325" s="33" t="s">
        <v>37</v>
      </c>
      <c r="C4325" s="33">
        <v>8232</v>
      </c>
      <c r="D4325" s="33" t="s">
        <v>2195</v>
      </c>
      <c r="E4325" s="33">
        <v>2</v>
      </c>
      <c r="F4325" s="33">
        <v>0.2</v>
      </c>
    </row>
    <row r="4326" spans="1:6" x14ac:dyDescent="0.2">
      <c r="A4326" s="33">
        <v>16</v>
      </c>
      <c r="B4326" s="33" t="s">
        <v>37</v>
      </c>
      <c r="C4326" s="33">
        <v>8236</v>
      </c>
      <c r="D4326" s="33" t="s">
        <v>5890</v>
      </c>
      <c r="E4326" s="33">
        <v>3</v>
      </c>
      <c r="F4326" s="33">
        <v>0.2</v>
      </c>
    </row>
    <row r="4327" spans="1:6" x14ac:dyDescent="0.2">
      <c r="A4327" s="33">
        <v>16</v>
      </c>
      <c r="B4327" s="33" t="s">
        <v>37</v>
      </c>
      <c r="C4327" s="33">
        <v>8181</v>
      </c>
      <c r="D4327" s="33" t="s">
        <v>5891</v>
      </c>
      <c r="E4327" s="33">
        <v>2</v>
      </c>
      <c r="F4327" s="33">
        <v>0.2</v>
      </c>
    </row>
    <row r="4328" spans="1:6" x14ac:dyDescent="0.2">
      <c r="A4328" s="33">
        <v>16</v>
      </c>
      <c r="B4328" s="33" t="s">
        <v>37</v>
      </c>
      <c r="C4328" s="33">
        <v>8070</v>
      </c>
      <c r="D4328" s="33" t="s">
        <v>5892</v>
      </c>
      <c r="E4328" s="33">
        <v>1</v>
      </c>
      <c r="F4328" s="33">
        <v>0.2</v>
      </c>
    </row>
    <row r="4329" spans="1:6" x14ac:dyDescent="0.2">
      <c r="A4329" s="33">
        <v>16</v>
      </c>
      <c r="B4329" s="33" t="s">
        <v>37</v>
      </c>
      <c r="C4329" s="33">
        <v>8184</v>
      </c>
      <c r="D4329" s="33" t="s">
        <v>2200</v>
      </c>
      <c r="E4329" s="33">
        <v>3</v>
      </c>
      <c r="F4329" s="33">
        <v>0.2</v>
      </c>
    </row>
    <row r="4330" spans="1:6" x14ac:dyDescent="0.2">
      <c r="A4330" s="33">
        <v>16</v>
      </c>
      <c r="B4330" s="33" t="s">
        <v>37</v>
      </c>
      <c r="C4330" s="33">
        <v>8071</v>
      </c>
      <c r="D4330" s="33" t="s">
        <v>2203</v>
      </c>
      <c r="E4330" s="33">
        <v>4</v>
      </c>
      <c r="F4330" s="33">
        <v>0.2</v>
      </c>
    </row>
    <row r="4331" spans="1:6" x14ac:dyDescent="0.2">
      <c r="A4331" s="33">
        <v>16</v>
      </c>
      <c r="B4331" s="33" t="s">
        <v>31</v>
      </c>
      <c r="C4331" s="33">
        <v>600</v>
      </c>
      <c r="D4331" s="33" t="s">
        <v>5893</v>
      </c>
      <c r="E4331" s="33"/>
      <c r="F4331" s="33">
        <v>0.2</v>
      </c>
    </row>
    <row r="4332" spans="1:6" x14ac:dyDescent="0.2">
      <c r="A4332" s="33">
        <v>16</v>
      </c>
      <c r="B4332" s="33" t="s">
        <v>31</v>
      </c>
      <c r="C4332" s="33">
        <v>35000</v>
      </c>
      <c r="D4332" s="33" t="s">
        <v>5894</v>
      </c>
      <c r="E4332" s="33">
        <v>4</v>
      </c>
      <c r="F4332" s="33">
        <v>0.2</v>
      </c>
    </row>
    <row r="4333" spans="1:6" x14ac:dyDescent="0.2">
      <c r="A4333" s="33">
        <v>16</v>
      </c>
      <c r="B4333" s="33" t="s">
        <v>31</v>
      </c>
      <c r="C4333" s="33">
        <v>42100</v>
      </c>
      <c r="D4333" s="33" t="s">
        <v>2403</v>
      </c>
      <c r="E4333" s="33"/>
      <c r="F4333" s="33">
        <v>0.2</v>
      </c>
    </row>
    <row r="4334" spans="1:6" x14ac:dyDescent="0.2">
      <c r="A4334" s="33">
        <v>16</v>
      </c>
      <c r="B4334" s="33" t="s">
        <v>31</v>
      </c>
      <c r="C4334" s="33">
        <v>48700</v>
      </c>
      <c r="D4334" s="33" t="s">
        <v>5895</v>
      </c>
      <c r="E4334" s="33"/>
      <c r="F4334" s="33">
        <v>0.2</v>
      </c>
    </row>
    <row r="4335" spans="1:6" x14ac:dyDescent="0.2">
      <c r="A4335" s="33">
        <v>16</v>
      </c>
      <c r="B4335" s="33" t="s">
        <v>31</v>
      </c>
      <c r="C4335" s="33">
        <v>49000</v>
      </c>
      <c r="D4335" s="33" t="s">
        <v>5896</v>
      </c>
      <c r="E4335" s="33">
        <v>4</v>
      </c>
      <c r="F4335" s="33">
        <v>0.2</v>
      </c>
    </row>
    <row r="4336" spans="1:6" x14ac:dyDescent="0.2">
      <c r="A4336" s="33">
        <v>16</v>
      </c>
      <c r="B4336" s="33" t="s">
        <v>31</v>
      </c>
      <c r="C4336" s="33">
        <v>49600</v>
      </c>
      <c r="D4336" s="33" t="s">
        <v>5897</v>
      </c>
      <c r="E4336" s="33"/>
      <c r="F4336" s="33">
        <v>0.2</v>
      </c>
    </row>
    <row r="4337" spans="1:6" x14ac:dyDescent="0.2">
      <c r="A4337" s="33">
        <v>16</v>
      </c>
      <c r="B4337" s="33" t="s">
        <v>31</v>
      </c>
      <c r="C4337" s="33">
        <v>49900</v>
      </c>
      <c r="D4337" s="33" t="s">
        <v>5898</v>
      </c>
      <c r="E4337" s="33"/>
      <c r="F4337" s="33">
        <v>0.2</v>
      </c>
    </row>
    <row r="4338" spans="1:6" x14ac:dyDescent="0.2">
      <c r="A4338" s="33">
        <v>16</v>
      </c>
      <c r="B4338" s="33" t="s">
        <v>31</v>
      </c>
      <c r="C4338" s="33">
        <v>50800</v>
      </c>
      <c r="D4338" s="33" t="s">
        <v>5899</v>
      </c>
      <c r="E4338" s="33">
        <v>4</v>
      </c>
      <c r="F4338" s="33">
        <v>0.2</v>
      </c>
    </row>
    <row r="4339" spans="1:6" x14ac:dyDescent="0.2">
      <c r="A4339" s="33">
        <v>16</v>
      </c>
      <c r="B4339" s="33" t="s">
        <v>31</v>
      </c>
      <c r="C4339" s="33">
        <v>68000</v>
      </c>
      <c r="D4339" s="33" t="s">
        <v>5900</v>
      </c>
      <c r="E4339" s="33"/>
      <c r="F4339" s="33">
        <v>0.2</v>
      </c>
    </row>
    <row r="4340" spans="1:6" x14ac:dyDescent="0.2">
      <c r="A4340" s="33">
        <v>16</v>
      </c>
      <c r="B4340" s="33" t="s">
        <v>31</v>
      </c>
      <c r="C4340" s="33">
        <v>70500</v>
      </c>
      <c r="D4340" s="33" t="s">
        <v>5901</v>
      </c>
      <c r="E4340" s="33"/>
      <c r="F4340" s="33">
        <v>0.2</v>
      </c>
    </row>
    <row r="4341" spans="1:6" x14ac:dyDescent="0.2">
      <c r="A4341" s="33">
        <v>16</v>
      </c>
      <c r="B4341" s="33" t="s">
        <v>31</v>
      </c>
      <c r="C4341" s="33">
        <v>71600</v>
      </c>
      <c r="D4341" s="33" t="s">
        <v>5902</v>
      </c>
      <c r="E4341" s="33">
        <v>4</v>
      </c>
      <c r="F4341" s="33">
        <v>0.2</v>
      </c>
    </row>
    <row r="4342" spans="1:6" x14ac:dyDescent="0.2">
      <c r="A4342" s="33">
        <v>16</v>
      </c>
      <c r="B4342" s="33" t="s">
        <v>31</v>
      </c>
      <c r="C4342" s="33">
        <v>71800</v>
      </c>
      <c r="D4342" s="33" t="s">
        <v>5903</v>
      </c>
      <c r="E4342" s="33"/>
      <c r="F4342" s="33">
        <v>0.2</v>
      </c>
    </row>
    <row r="4343" spans="1:6" x14ac:dyDescent="0.2">
      <c r="A4343" s="33">
        <v>16</v>
      </c>
      <c r="B4343" s="33" t="s">
        <v>31</v>
      </c>
      <c r="C4343" s="33">
        <v>74800</v>
      </c>
      <c r="D4343" s="33" t="s">
        <v>5538</v>
      </c>
      <c r="E4343" s="33">
        <v>4</v>
      </c>
      <c r="F4343" s="33">
        <v>0.2</v>
      </c>
    </row>
    <row r="4344" spans="1:6" x14ac:dyDescent="0.2">
      <c r="A4344" s="33">
        <v>16</v>
      </c>
      <c r="B4344" s="33" t="s">
        <v>31</v>
      </c>
      <c r="C4344" s="33">
        <v>83100</v>
      </c>
      <c r="D4344" s="33" t="s">
        <v>5904</v>
      </c>
      <c r="E4344" s="33"/>
      <c r="F4344" s="33">
        <v>0.2</v>
      </c>
    </row>
    <row r="4345" spans="1:6" x14ac:dyDescent="0.2">
      <c r="A4345" s="33">
        <v>16</v>
      </c>
      <c r="B4345" s="33" t="s">
        <v>31</v>
      </c>
      <c r="C4345" s="33">
        <v>85900</v>
      </c>
      <c r="D4345" s="33" t="s">
        <v>5905</v>
      </c>
      <c r="E4345" s="33">
        <v>3</v>
      </c>
      <c r="F4345" s="33">
        <v>0.2</v>
      </c>
    </row>
    <row r="4346" spans="1:6" x14ac:dyDescent="0.2">
      <c r="A4346" s="33">
        <v>16</v>
      </c>
      <c r="B4346" s="33" t="s">
        <v>31</v>
      </c>
      <c r="C4346" s="33">
        <v>88300</v>
      </c>
      <c r="D4346" s="33" t="s">
        <v>5187</v>
      </c>
      <c r="E4346" s="33"/>
      <c r="F4346" s="33">
        <v>0.2</v>
      </c>
    </row>
    <row r="4347" spans="1:6" x14ac:dyDescent="0.2">
      <c r="A4347" s="33">
        <v>16</v>
      </c>
      <c r="B4347" s="33" t="s">
        <v>31</v>
      </c>
      <c r="C4347" s="33">
        <v>97800</v>
      </c>
      <c r="D4347" s="33" t="s">
        <v>5906</v>
      </c>
      <c r="E4347" s="33"/>
      <c r="F4347" s="33">
        <v>0.2</v>
      </c>
    </row>
    <row r="4348" spans="1:6" x14ac:dyDescent="0.2">
      <c r="A4348" s="33">
        <v>16</v>
      </c>
      <c r="B4348" s="33" t="s">
        <v>31</v>
      </c>
      <c r="C4348" s="33">
        <v>101800</v>
      </c>
      <c r="D4348" s="33" t="s">
        <v>822</v>
      </c>
      <c r="E4348" s="33"/>
      <c r="F4348" s="33">
        <v>0.2</v>
      </c>
    </row>
    <row r="4349" spans="1:6" x14ac:dyDescent="0.2">
      <c r="A4349" s="33">
        <v>16</v>
      </c>
      <c r="B4349" s="33" t="s">
        <v>31</v>
      </c>
      <c r="C4349" s="33">
        <v>102000</v>
      </c>
      <c r="D4349" s="33" t="s">
        <v>5907</v>
      </c>
      <c r="E4349" s="33"/>
      <c r="F4349" s="33">
        <v>0.2</v>
      </c>
    </row>
    <row r="4350" spans="1:6" x14ac:dyDescent="0.2">
      <c r="A4350" s="33">
        <v>16</v>
      </c>
      <c r="B4350" s="33" t="s">
        <v>31</v>
      </c>
      <c r="C4350" s="33">
        <v>107200</v>
      </c>
      <c r="D4350" s="33" t="s">
        <v>5548</v>
      </c>
      <c r="E4350" s="33">
        <v>4</v>
      </c>
      <c r="F4350" s="33">
        <v>0.2</v>
      </c>
    </row>
    <row r="4351" spans="1:6" x14ac:dyDescent="0.2">
      <c r="A4351" s="33">
        <v>16</v>
      </c>
      <c r="B4351" s="33" t="s">
        <v>31</v>
      </c>
      <c r="C4351" s="33">
        <v>107400</v>
      </c>
      <c r="D4351" s="33" t="s">
        <v>5549</v>
      </c>
      <c r="E4351" s="33">
        <v>4</v>
      </c>
      <c r="F4351" s="33">
        <v>0.2</v>
      </c>
    </row>
    <row r="4352" spans="1:6" x14ac:dyDescent="0.2">
      <c r="A4352" s="33">
        <v>16</v>
      </c>
      <c r="B4352" s="33" t="s">
        <v>31</v>
      </c>
      <c r="C4352" s="33">
        <v>110200</v>
      </c>
      <c r="D4352" s="33" t="s">
        <v>5908</v>
      </c>
      <c r="E4352" s="33">
        <v>2</v>
      </c>
      <c r="F4352" s="33">
        <v>0.2</v>
      </c>
    </row>
    <row r="4353" spans="1:6" x14ac:dyDescent="0.2">
      <c r="A4353" s="33">
        <v>16</v>
      </c>
      <c r="B4353" s="33" t="s">
        <v>31</v>
      </c>
      <c r="C4353" s="33">
        <v>116900</v>
      </c>
      <c r="D4353" s="33" t="s">
        <v>5909</v>
      </c>
      <c r="E4353" s="33">
        <v>4</v>
      </c>
      <c r="F4353" s="33">
        <v>0.2</v>
      </c>
    </row>
    <row r="4354" spans="1:6" x14ac:dyDescent="0.2">
      <c r="A4354" s="33">
        <v>16</v>
      </c>
      <c r="B4354" s="33" t="s">
        <v>31</v>
      </c>
      <c r="C4354" s="33">
        <v>121500</v>
      </c>
      <c r="D4354" s="33" t="s">
        <v>5910</v>
      </c>
      <c r="E4354" s="33"/>
      <c r="F4354" s="33">
        <v>0.2</v>
      </c>
    </row>
    <row r="4355" spans="1:6" x14ac:dyDescent="0.2">
      <c r="A4355" s="33">
        <v>16</v>
      </c>
      <c r="B4355" s="33" t="s">
        <v>31</v>
      </c>
      <c r="C4355" s="33">
        <v>124500</v>
      </c>
      <c r="D4355" s="33" t="s">
        <v>5911</v>
      </c>
      <c r="E4355" s="33">
        <v>4</v>
      </c>
      <c r="F4355" s="33">
        <v>0.2</v>
      </c>
    </row>
    <row r="4356" spans="1:6" x14ac:dyDescent="0.2">
      <c r="A4356" s="33">
        <v>16</v>
      </c>
      <c r="B4356" s="33" t="s">
        <v>31</v>
      </c>
      <c r="C4356" s="33">
        <v>126200</v>
      </c>
      <c r="D4356" s="33" t="s">
        <v>5553</v>
      </c>
      <c r="E4356" s="33"/>
      <c r="F4356" s="33">
        <v>0.2</v>
      </c>
    </row>
    <row r="4357" spans="1:6" x14ac:dyDescent="0.2">
      <c r="A4357" s="33">
        <v>16</v>
      </c>
      <c r="B4357" s="33" t="s">
        <v>31</v>
      </c>
      <c r="C4357" s="33">
        <v>128100</v>
      </c>
      <c r="D4357" s="33" t="s">
        <v>5912</v>
      </c>
      <c r="E4357" s="33"/>
      <c r="F4357" s="33">
        <v>0.2</v>
      </c>
    </row>
    <row r="4358" spans="1:6" x14ac:dyDescent="0.2">
      <c r="A4358" s="33">
        <v>16</v>
      </c>
      <c r="B4358" s="33" t="s">
        <v>31</v>
      </c>
      <c r="C4358" s="33">
        <v>128400</v>
      </c>
      <c r="D4358" s="33" t="s">
        <v>826</v>
      </c>
      <c r="E4358" s="33"/>
      <c r="F4358" s="33">
        <v>0.2</v>
      </c>
    </row>
    <row r="4359" spans="1:6" x14ac:dyDescent="0.2">
      <c r="A4359" s="33">
        <v>16</v>
      </c>
      <c r="B4359" s="33" t="s">
        <v>31</v>
      </c>
      <c r="C4359" s="33">
        <v>130400</v>
      </c>
      <c r="D4359" s="33" t="s">
        <v>5913</v>
      </c>
      <c r="E4359" s="33">
        <v>4</v>
      </c>
      <c r="F4359" s="33">
        <v>0.2</v>
      </c>
    </row>
    <row r="4360" spans="1:6" x14ac:dyDescent="0.2">
      <c r="A4360" s="33">
        <v>16</v>
      </c>
      <c r="B4360" s="33" t="s">
        <v>31</v>
      </c>
      <c r="C4360" s="33">
        <v>131300</v>
      </c>
      <c r="D4360" s="33" t="s">
        <v>5914</v>
      </c>
      <c r="E4360" s="33"/>
      <c r="F4360" s="33">
        <v>0.2</v>
      </c>
    </row>
    <row r="4361" spans="1:6" x14ac:dyDescent="0.2">
      <c r="A4361" s="33">
        <v>16</v>
      </c>
      <c r="B4361" s="33" t="s">
        <v>31</v>
      </c>
      <c r="C4361" s="33">
        <v>132000</v>
      </c>
      <c r="D4361" s="33" t="s">
        <v>5915</v>
      </c>
      <c r="E4361" s="33"/>
      <c r="F4361" s="33">
        <v>0.2</v>
      </c>
    </row>
    <row r="4362" spans="1:6" x14ac:dyDescent="0.2">
      <c r="A4362" s="33">
        <v>16</v>
      </c>
      <c r="B4362" s="33" t="s">
        <v>31</v>
      </c>
      <c r="C4362" s="33">
        <v>133400</v>
      </c>
      <c r="D4362" s="33" t="s">
        <v>5916</v>
      </c>
      <c r="E4362" s="33">
        <v>4</v>
      </c>
      <c r="F4362" s="33">
        <v>0.2</v>
      </c>
    </row>
    <row r="4363" spans="1:6" x14ac:dyDescent="0.2">
      <c r="A4363" s="33">
        <v>16</v>
      </c>
      <c r="B4363" s="33" t="s">
        <v>31</v>
      </c>
      <c r="C4363" s="33">
        <v>140100</v>
      </c>
      <c r="D4363" s="33" t="s">
        <v>5917</v>
      </c>
      <c r="E4363" s="33">
        <v>4</v>
      </c>
      <c r="F4363" s="33">
        <v>0.2</v>
      </c>
    </row>
    <row r="4364" spans="1:6" x14ac:dyDescent="0.2">
      <c r="A4364" s="33">
        <v>16</v>
      </c>
      <c r="B4364" s="33" t="s">
        <v>31</v>
      </c>
      <c r="C4364" s="33">
        <v>140200</v>
      </c>
      <c r="D4364" s="33" t="s">
        <v>5918</v>
      </c>
      <c r="E4364" s="33">
        <v>3</v>
      </c>
      <c r="F4364" s="33">
        <v>0.2</v>
      </c>
    </row>
    <row r="4365" spans="1:6" x14ac:dyDescent="0.2">
      <c r="A4365" s="33">
        <v>16</v>
      </c>
      <c r="B4365" s="33" t="s">
        <v>31</v>
      </c>
      <c r="C4365" s="33">
        <v>150000</v>
      </c>
      <c r="D4365" s="33" t="s">
        <v>5919</v>
      </c>
      <c r="E4365" s="33"/>
      <c r="F4365" s="33">
        <v>0.2</v>
      </c>
    </row>
    <row r="4366" spans="1:6" x14ac:dyDescent="0.2">
      <c r="A4366" s="33">
        <v>16</v>
      </c>
      <c r="B4366" s="33" t="s">
        <v>31</v>
      </c>
      <c r="C4366" s="33">
        <v>150100</v>
      </c>
      <c r="D4366" s="33" t="s">
        <v>5920</v>
      </c>
      <c r="E4366" s="33"/>
      <c r="F4366" s="33">
        <v>0.2</v>
      </c>
    </row>
    <row r="4367" spans="1:6" x14ac:dyDescent="0.2">
      <c r="A4367" s="33">
        <v>16</v>
      </c>
      <c r="B4367" s="33" t="s">
        <v>31</v>
      </c>
      <c r="C4367" s="33">
        <v>150400</v>
      </c>
      <c r="D4367" s="33" t="s">
        <v>5921</v>
      </c>
      <c r="E4367" s="33"/>
      <c r="F4367" s="33">
        <v>0.2</v>
      </c>
    </row>
    <row r="4368" spans="1:6" x14ac:dyDescent="0.2">
      <c r="A4368" s="33">
        <v>16</v>
      </c>
      <c r="B4368" s="33" t="s">
        <v>31</v>
      </c>
      <c r="C4368" s="33">
        <v>152400</v>
      </c>
      <c r="D4368" s="33" t="s">
        <v>5922</v>
      </c>
      <c r="E4368" s="33"/>
      <c r="F4368" s="33">
        <v>0.2</v>
      </c>
    </row>
    <row r="4369" spans="1:6" x14ac:dyDescent="0.2">
      <c r="A4369" s="33">
        <v>16</v>
      </c>
      <c r="B4369" s="33" t="s">
        <v>31</v>
      </c>
      <c r="C4369" s="33">
        <v>158800</v>
      </c>
      <c r="D4369" s="33" t="s">
        <v>5923</v>
      </c>
      <c r="E4369" s="33"/>
      <c r="F4369" s="33">
        <v>0.2</v>
      </c>
    </row>
    <row r="4370" spans="1:6" x14ac:dyDescent="0.2">
      <c r="A4370" s="33">
        <v>16</v>
      </c>
      <c r="B4370" s="33" t="s">
        <v>31</v>
      </c>
      <c r="C4370" s="33">
        <v>162300</v>
      </c>
      <c r="D4370" s="33" t="s">
        <v>5227</v>
      </c>
      <c r="E4370" s="33">
        <v>2</v>
      </c>
      <c r="F4370" s="33">
        <v>0.2</v>
      </c>
    </row>
    <row r="4371" spans="1:6" x14ac:dyDescent="0.2">
      <c r="A4371" s="33">
        <v>16</v>
      </c>
      <c r="B4371" s="33" t="s">
        <v>31</v>
      </c>
      <c r="C4371" s="33">
        <v>167900</v>
      </c>
      <c r="D4371" s="33" t="s">
        <v>5924</v>
      </c>
      <c r="E4371" s="33"/>
      <c r="F4371" s="33">
        <v>0.2</v>
      </c>
    </row>
    <row r="4372" spans="1:6" x14ac:dyDescent="0.2">
      <c r="A4372" s="33">
        <v>16</v>
      </c>
      <c r="B4372" s="33" t="s">
        <v>31</v>
      </c>
      <c r="C4372" s="33">
        <v>174300</v>
      </c>
      <c r="D4372" s="33" t="s">
        <v>5925</v>
      </c>
      <c r="E4372" s="33"/>
      <c r="F4372" s="33">
        <v>0.2</v>
      </c>
    </row>
    <row r="4373" spans="1:6" x14ac:dyDescent="0.2">
      <c r="A4373" s="33">
        <v>16</v>
      </c>
      <c r="B4373" s="33" t="s">
        <v>31</v>
      </c>
      <c r="C4373" s="33">
        <v>177700</v>
      </c>
      <c r="D4373" s="33" t="s">
        <v>5926</v>
      </c>
      <c r="E4373" s="33"/>
      <c r="F4373" s="33">
        <v>0.2</v>
      </c>
    </row>
    <row r="4374" spans="1:6" x14ac:dyDescent="0.2">
      <c r="A4374" s="33">
        <v>16</v>
      </c>
      <c r="B4374" s="33" t="s">
        <v>31</v>
      </c>
      <c r="C4374" s="33">
        <v>178600</v>
      </c>
      <c r="D4374" s="33" t="s">
        <v>5927</v>
      </c>
      <c r="E4374" s="33">
        <v>4</v>
      </c>
      <c r="F4374" s="33">
        <v>0.2</v>
      </c>
    </row>
    <row r="4375" spans="1:6" x14ac:dyDescent="0.2">
      <c r="A4375" s="33">
        <v>16</v>
      </c>
      <c r="B4375" s="33" t="s">
        <v>31</v>
      </c>
      <c r="C4375" s="33">
        <v>180400</v>
      </c>
      <c r="D4375" s="33" t="s">
        <v>5928</v>
      </c>
      <c r="E4375" s="33"/>
      <c r="F4375" s="33">
        <v>0.2</v>
      </c>
    </row>
    <row r="4376" spans="1:6" x14ac:dyDescent="0.2">
      <c r="A4376" s="33">
        <v>16</v>
      </c>
      <c r="B4376" s="33" t="s">
        <v>31</v>
      </c>
      <c r="C4376" s="33">
        <v>187000</v>
      </c>
      <c r="D4376" s="33" t="s">
        <v>5929</v>
      </c>
      <c r="E4376" s="33">
        <v>1</v>
      </c>
      <c r="F4376" s="33">
        <v>0.2</v>
      </c>
    </row>
    <row r="4377" spans="1:6" x14ac:dyDescent="0.2">
      <c r="A4377" s="33">
        <v>16</v>
      </c>
      <c r="B4377" s="33" t="s">
        <v>31</v>
      </c>
      <c r="C4377" s="33">
        <v>197400</v>
      </c>
      <c r="D4377" s="33" t="s">
        <v>5930</v>
      </c>
      <c r="E4377" s="33"/>
      <c r="F4377" s="33">
        <v>0.2</v>
      </c>
    </row>
    <row r="4378" spans="1:6" x14ac:dyDescent="0.2">
      <c r="A4378" s="33">
        <v>16</v>
      </c>
      <c r="B4378" s="33" t="s">
        <v>31</v>
      </c>
      <c r="C4378" s="33">
        <v>197500</v>
      </c>
      <c r="D4378" s="33" t="s">
        <v>5931</v>
      </c>
      <c r="E4378" s="33"/>
      <c r="F4378" s="33">
        <v>0.2</v>
      </c>
    </row>
    <row r="4379" spans="1:6" x14ac:dyDescent="0.2">
      <c r="A4379" s="33">
        <v>16</v>
      </c>
      <c r="B4379" s="33" t="s">
        <v>31</v>
      </c>
      <c r="C4379" s="33">
        <v>197900</v>
      </c>
      <c r="D4379" s="33" t="s">
        <v>831</v>
      </c>
      <c r="E4379" s="33"/>
      <c r="F4379" s="33">
        <v>0.2</v>
      </c>
    </row>
    <row r="4380" spans="1:6" x14ac:dyDescent="0.2">
      <c r="A4380" s="33">
        <v>16</v>
      </c>
      <c r="B4380" s="33" t="s">
        <v>31</v>
      </c>
      <c r="C4380" s="33">
        <v>201500</v>
      </c>
      <c r="D4380" s="33" t="s">
        <v>5932</v>
      </c>
      <c r="E4380" s="33"/>
      <c r="F4380" s="33">
        <v>0.2</v>
      </c>
    </row>
    <row r="4381" spans="1:6" x14ac:dyDescent="0.2">
      <c r="A4381" s="33">
        <v>16</v>
      </c>
      <c r="B4381" s="33" t="s">
        <v>31</v>
      </c>
      <c r="C4381" s="33">
        <v>202300</v>
      </c>
      <c r="D4381" s="33" t="s">
        <v>5933</v>
      </c>
      <c r="E4381" s="33"/>
      <c r="F4381" s="33">
        <v>0.2</v>
      </c>
    </row>
    <row r="4382" spans="1:6" x14ac:dyDescent="0.2">
      <c r="A4382" s="33">
        <v>16</v>
      </c>
      <c r="B4382" s="33" t="s">
        <v>31</v>
      </c>
      <c r="C4382" s="33">
        <v>204400</v>
      </c>
      <c r="D4382" s="33" t="s">
        <v>5934</v>
      </c>
      <c r="E4382" s="33"/>
      <c r="F4382" s="33">
        <v>0.2</v>
      </c>
    </row>
    <row r="4383" spans="1:6" x14ac:dyDescent="0.2">
      <c r="A4383" s="33">
        <v>16</v>
      </c>
      <c r="B4383" s="33" t="s">
        <v>31</v>
      </c>
      <c r="C4383" s="33">
        <v>206400</v>
      </c>
      <c r="D4383" s="33" t="s">
        <v>5935</v>
      </c>
      <c r="E4383" s="33"/>
      <c r="F4383" s="33">
        <v>0.2</v>
      </c>
    </row>
    <row r="4384" spans="1:6" x14ac:dyDescent="0.2">
      <c r="A4384" s="33">
        <v>16</v>
      </c>
      <c r="B4384" s="33" t="s">
        <v>31</v>
      </c>
      <c r="C4384" s="33">
        <v>211300</v>
      </c>
      <c r="D4384" s="33" t="s">
        <v>5936</v>
      </c>
      <c r="E4384" s="33">
        <v>4</v>
      </c>
      <c r="F4384" s="33">
        <v>0.2</v>
      </c>
    </row>
    <row r="4385" spans="1:6" x14ac:dyDescent="0.2">
      <c r="A4385" s="33">
        <v>16</v>
      </c>
      <c r="B4385" s="33" t="s">
        <v>31</v>
      </c>
      <c r="C4385" s="33">
        <v>216400</v>
      </c>
      <c r="D4385" s="33" t="s">
        <v>5937</v>
      </c>
      <c r="E4385" s="33">
        <v>4</v>
      </c>
      <c r="F4385" s="33">
        <v>0.2</v>
      </c>
    </row>
    <row r="4386" spans="1:6" x14ac:dyDescent="0.2">
      <c r="A4386" s="33">
        <v>16</v>
      </c>
      <c r="B4386" s="33" t="s">
        <v>31</v>
      </c>
      <c r="C4386" s="33">
        <v>221800</v>
      </c>
      <c r="D4386" s="33" t="s">
        <v>5938</v>
      </c>
      <c r="E4386" s="33">
        <v>4</v>
      </c>
      <c r="F4386" s="33">
        <v>0.2</v>
      </c>
    </row>
    <row r="4387" spans="1:6" x14ac:dyDescent="0.2">
      <c r="A4387" s="33">
        <v>16</v>
      </c>
      <c r="B4387" s="33" t="s">
        <v>31</v>
      </c>
      <c r="C4387" s="33">
        <v>224300</v>
      </c>
      <c r="D4387" s="33" t="s">
        <v>5939</v>
      </c>
      <c r="E4387" s="33"/>
      <c r="F4387" s="33">
        <v>0.2</v>
      </c>
    </row>
    <row r="4388" spans="1:6" x14ac:dyDescent="0.2">
      <c r="A4388" s="33">
        <v>16</v>
      </c>
      <c r="B4388" s="33" t="s">
        <v>31</v>
      </c>
      <c r="C4388" s="33">
        <v>227400</v>
      </c>
      <c r="D4388" s="33" t="s">
        <v>5940</v>
      </c>
      <c r="E4388" s="33">
        <v>4</v>
      </c>
      <c r="F4388" s="33">
        <v>0.2</v>
      </c>
    </row>
    <row r="4389" spans="1:6" x14ac:dyDescent="0.2">
      <c r="A4389" s="33">
        <v>16</v>
      </c>
      <c r="B4389" s="33" t="s">
        <v>31</v>
      </c>
      <c r="C4389" s="33">
        <v>229700</v>
      </c>
      <c r="D4389" s="33" t="s">
        <v>5941</v>
      </c>
      <c r="E4389" s="33"/>
      <c r="F4389" s="33">
        <v>0.2</v>
      </c>
    </row>
    <row r="4390" spans="1:6" x14ac:dyDescent="0.2">
      <c r="A4390" s="33">
        <v>16</v>
      </c>
      <c r="B4390" s="33" t="s">
        <v>31</v>
      </c>
      <c r="C4390" s="33">
        <v>230000</v>
      </c>
      <c r="D4390" s="33" t="s">
        <v>5942</v>
      </c>
      <c r="E4390" s="33"/>
      <c r="F4390" s="33">
        <v>0.2</v>
      </c>
    </row>
    <row r="4391" spans="1:6" x14ac:dyDescent="0.2">
      <c r="A4391" s="33">
        <v>16</v>
      </c>
      <c r="B4391" s="33" t="s">
        <v>31</v>
      </c>
      <c r="C4391" s="33">
        <v>231100</v>
      </c>
      <c r="D4391" s="33" t="s">
        <v>5943</v>
      </c>
      <c r="E4391" s="33">
        <v>3</v>
      </c>
      <c r="F4391" s="33">
        <v>0.2</v>
      </c>
    </row>
    <row r="4392" spans="1:6" x14ac:dyDescent="0.2">
      <c r="A4392" s="33">
        <v>16</v>
      </c>
      <c r="B4392" s="33" t="s">
        <v>31</v>
      </c>
      <c r="C4392" s="33">
        <v>238600</v>
      </c>
      <c r="D4392" s="33" t="s">
        <v>5944</v>
      </c>
      <c r="E4392" s="33"/>
      <c r="F4392" s="33">
        <v>0.2</v>
      </c>
    </row>
    <row r="4393" spans="1:6" x14ac:dyDescent="0.2">
      <c r="A4393" s="33">
        <v>16</v>
      </c>
      <c r="B4393" s="33" t="s">
        <v>31</v>
      </c>
      <c r="C4393" s="33">
        <v>243700</v>
      </c>
      <c r="D4393" s="33" t="s">
        <v>5945</v>
      </c>
      <c r="E4393" s="33">
        <v>4</v>
      </c>
      <c r="F4393" s="33">
        <v>0.2</v>
      </c>
    </row>
    <row r="4394" spans="1:6" x14ac:dyDescent="0.2">
      <c r="A4394" s="33">
        <v>16</v>
      </c>
      <c r="B4394" s="33" t="s">
        <v>31</v>
      </c>
      <c r="C4394" s="33">
        <v>246400</v>
      </c>
      <c r="D4394" s="33" t="s">
        <v>5946</v>
      </c>
      <c r="E4394" s="33"/>
      <c r="F4394" s="33">
        <v>0.2</v>
      </c>
    </row>
    <row r="4395" spans="1:6" x14ac:dyDescent="0.2">
      <c r="A4395" s="33">
        <v>16</v>
      </c>
      <c r="B4395" s="33" t="s">
        <v>31</v>
      </c>
      <c r="C4395" s="33">
        <v>259000</v>
      </c>
      <c r="D4395" s="33" t="s">
        <v>5947</v>
      </c>
      <c r="E4395" s="33">
        <v>3</v>
      </c>
      <c r="F4395" s="33">
        <v>0.2</v>
      </c>
    </row>
    <row r="4396" spans="1:6" x14ac:dyDescent="0.2">
      <c r="A4396" s="33">
        <v>16</v>
      </c>
      <c r="B4396" s="33" t="s">
        <v>31</v>
      </c>
      <c r="C4396" s="33">
        <v>259200</v>
      </c>
      <c r="D4396" s="33" t="s">
        <v>4745</v>
      </c>
      <c r="E4396" s="33">
        <v>4</v>
      </c>
      <c r="F4396" s="33">
        <v>0.2</v>
      </c>
    </row>
    <row r="4397" spans="1:6" x14ac:dyDescent="0.2">
      <c r="A4397" s="33">
        <v>16</v>
      </c>
      <c r="B4397" s="33" t="s">
        <v>31</v>
      </c>
      <c r="C4397" s="33">
        <v>273400</v>
      </c>
      <c r="D4397" s="33" t="s">
        <v>5948</v>
      </c>
      <c r="E4397" s="33">
        <v>3</v>
      </c>
      <c r="F4397" s="33">
        <v>0.2</v>
      </c>
    </row>
    <row r="4398" spans="1:6" x14ac:dyDescent="0.2">
      <c r="A4398" s="33">
        <v>16</v>
      </c>
      <c r="B4398" s="33" t="s">
        <v>31</v>
      </c>
      <c r="C4398" s="33">
        <v>281200</v>
      </c>
      <c r="D4398" s="33" t="s">
        <v>5949</v>
      </c>
      <c r="E4398" s="33">
        <v>4</v>
      </c>
      <c r="F4398" s="33">
        <v>0.2</v>
      </c>
    </row>
    <row r="4399" spans="1:6" x14ac:dyDescent="0.2">
      <c r="A4399" s="33">
        <v>16</v>
      </c>
      <c r="B4399" s="33" t="s">
        <v>31</v>
      </c>
      <c r="C4399" s="33">
        <v>281500</v>
      </c>
      <c r="D4399" s="33" t="s">
        <v>5325</v>
      </c>
      <c r="E4399" s="33">
        <v>2</v>
      </c>
      <c r="F4399" s="33">
        <v>0.2</v>
      </c>
    </row>
    <row r="4400" spans="1:6" x14ac:dyDescent="0.2">
      <c r="A4400" s="33">
        <v>16</v>
      </c>
      <c r="B4400" s="33" t="s">
        <v>31</v>
      </c>
      <c r="C4400" s="33">
        <v>281600</v>
      </c>
      <c r="D4400" s="33" t="s">
        <v>5950</v>
      </c>
      <c r="E4400" s="33">
        <v>4</v>
      </c>
      <c r="F4400" s="33">
        <v>0.2</v>
      </c>
    </row>
    <row r="4401" spans="1:6" x14ac:dyDescent="0.2">
      <c r="A4401" s="33">
        <v>16</v>
      </c>
      <c r="B4401" s="33" t="s">
        <v>31</v>
      </c>
      <c r="C4401" s="33">
        <v>283400</v>
      </c>
      <c r="D4401" s="33" t="s">
        <v>5951</v>
      </c>
      <c r="E4401" s="33"/>
      <c r="F4401" s="33">
        <v>0.2</v>
      </c>
    </row>
    <row r="4402" spans="1:6" x14ac:dyDescent="0.2">
      <c r="A4402" s="33">
        <v>16</v>
      </c>
      <c r="B4402" s="33" t="s">
        <v>31</v>
      </c>
      <c r="C4402" s="33">
        <v>286500</v>
      </c>
      <c r="D4402" s="33" t="s">
        <v>5952</v>
      </c>
      <c r="E4402" s="33">
        <v>3</v>
      </c>
      <c r="F4402" s="33">
        <v>0.2</v>
      </c>
    </row>
    <row r="4403" spans="1:6" x14ac:dyDescent="0.2">
      <c r="A4403" s="33">
        <v>16</v>
      </c>
      <c r="B4403" s="33" t="s">
        <v>31</v>
      </c>
      <c r="C4403" s="33">
        <v>287100</v>
      </c>
      <c r="D4403" s="33" t="s">
        <v>5953</v>
      </c>
      <c r="E4403" s="33"/>
      <c r="F4403" s="33">
        <v>0.2</v>
      </c>
    </row>
    <row r="4404" spans="1:6" x14ac:dyDescent="0.2">
      <c r="A4404" s="33">
        <v>16</v>
      </c>
      <c r="B4404" s="33" t="s">
        <v>31</v>
      </c>
      <c r="C4404" s="33">
        <v>290000</v>
      </c>
      <c r="D4404" s="33" t="s">
        <v>5954</v>
      </c>
      <c r="E4404" s="33">
        <v>4</v>
      </c>
      <c r="F4404" s="33">
        <v>0.2</v>
      </c>
    </row>
    <row r="4405" spans="1:6" x14ac:dyDescent="0.2">
      <c r="A4405" s="33">
        <v>16</v>
      </c>
      <c r="B4405" s="33" t="s">
        <v>31</v>
      </c>
      <c r="C4405" s="33">
        <v>320700</v>
      </c>
      <c r="D4405" s="33" t="s">
        <v>5355</v>
      </c>
      <c r="E4405" s="33">
        <v>4</v>
      </c>
      <c r="F4405" s="33">
        <v>0.2</v>
      </c>
    </row>
    <row r="4406" spans="1:6" x14ac:dyDescent="0.2">
      <c r="A4406" s="33">
        <v>16</v>
      </c>
      <c r="B4406" s="33" t="s">
        <v>31</v>
      </c>
      <c r="C4406" s="33">
        <v>327300</v>
      </c>
      <c r="D4406" s="33" t="s">
        <v>5955</v>
      </c>
      <c r="E4406" s="33"/>
      <c r="F4406" s="33">
        <v>0.2</v>
      </c>
    </row>
    <row r="4407" spans="1:6" x14ac:dyDescent="0.2">
      <c r="A4407" s="33">
        <v>16</v>
      </c>
      <c r="B4407" s="33" t="s">
        <v>31</v>
      </c>
      <c r="C4407" s="33">
        <v>332600</v>
      </c>
      <c r="D4407" s="33" t="s">
        <v>5956</v>
      </c>
      <c r="E4407" s="33"/>
      <c r="F4407" s="33">
        <v>0.2</v>
      </c>
    </row>
    <row r="4408" spans="1:6" x14ac:dyDescent="0.2">
      <c r="A4408" s="33">
        <v>16</v>
      </c>
      <c r="B4408" s="33" t="s">
        <v>31</v>
      </c>
      <c r="C4408" s="33">
        <v>332900</v>
      </c>
      <c r="D4408" s="33" t="s">
        <v>5957</v>
      </c>
      <c r="E4408" s="33"/>
      <c r="F4408" s="33">
        <v>0.2</v>
      </c>
    </row>
    <row r="4409" spans="1:6" x14ac:dyDescent="0.2">
      <c r="A4409" s="33">
        <v>16</v>
      </c>
      <c r="B4409" s="33" t="s">
        <v>31</v>
      </c>
      <c r="C4409" s="33">
        <v>334400</v>
      </c>
      <c r="D4409" s="33" t="s">
        <v>5958</v>
      </c>
      <c r="E4409" s="33">
        <v>4</v>
      </c>
      <c r="F4409" s="33">
        <v>0.2</v>
      </c>
    </row>
    <row r="4410" spans="1:6" x14ac:dyDescent="0.2">
      <c r="A4410" s="33">
        <v>16</v>
      </c>
      <c r="B4410" s="33" t="s">
        <v>31</v>
      </c>
      <c r="C4410" s="33">
        <v>335200</v>
      </c>
      <c r="D4410" s="33" t="s">
        <v>5959</v>
      </c>
      <c r="E4410" s="33">
        <v>4</v>
      </c>
      <c r="F4410" s="33">
        <v>0.2</v>
      </c>
    </row>
    <row r="4411" spans="1:6" x14ac:dyDescent="0.2">
      <c r="A4411" s="33">
        <v>16</v>
      </c>
      <c r="B4411" s="33" t="s">
        <v>31</v>
      </c>
      <c r="C4411" s="33">
        <v>335300</v>
      </c>
      <c r="D4411" s="33" t="s">
        <v>5960</v>
      </c>
      <c r="E4411" s="33"/>
      <c r="F4411" s="33">
        <v>0.2</v>
      </c>
    </row>
    <row r="4412" spans="1:6" x14ac:dyDescent="0.2">
      <c r="A4412" s="33">
        <v>16</v>
      </c>
      <c r="B4412" s="33" t="s">
        <v>31</v>
      </c>
      <c r="C4412" s="33">
        <v>335600</v>
      </c>
      <c r="D4412" s="33" t="s">
        <v>5961</v>
      </c>
      <c r="E4412" s="33"/>
      <c r="F4412" s="33">
        <v>0.2</v>
      </c>
    </row>
    <row r="4413" spans="1:6" x14ac:dyDescent="0.2">
      <c r="A4413" s="33">
        <v>16</v>
      </c>
      <c r="B4413" s="33" t="s">
        <v>31</v>
      </c>
      <c r="C4413" s="33">
        <v>336000</v>
      </c>
      <c r="D4413" s="33" t="s">
        <v>5962</v>
      </c>
      <c r="E4413" s="33"/>
      <c r="F4413" s="33">
        <v>0.2</v>
      </c>
    </row>
    <row r="4414" spans="1:6" x14ac:dyDescent="0.2">
      <c r="A4414" s="33">
        <v>16</v>
      </c>
      <c r="B4414" s="33" t="s">
        <v>31</v>
      </c>
      <c r="C4414" s="33">
        <v>343500</v>
      </c>
      <c r="D4414" s="33" t="s">
        <v>5963</v>
      </c>
      <c r="E4414" s="33"/>
      <c r="F4414" s="33">
        <v>0.2</v>
      </c>
    </row>
    <row r="4415" spans="1:6" x14ac:dyDescent="0.2">
      <c r="A4415" s="33">
        <v>16</v>
      </c>
      <c r="B4415" s="33" t="s">
        <v>31</v>
      </c>
      <c r="C4415" s="33">
        <v>347600</v>
      </c>
      <c r="D4415" s="33" t="s">
        <v>5964</v>
      </c>
      <c r="E4415" s="33"/>
      <c r="F4415" s="33">
        <v>0.2</v>
      </c>
    </row>
    <row r="4416" spans="1:6" x14ac:dyDescent="0.2">
      <c r="A4416" s="33">
        <v>16</v>
      </c>
      <c r="B4416" s="33" t="s">
        <v>31</v>
      </c>
      <c r="C4416" s="33">
        <v>361200</v>
      </c>
      <c r="D4416" s="33" t="s">
        <v>5965</v>
      </c>
      <c r="E4416" s="33"/>
      <c r="F4416" s="33">
        <v>0.2</v>
      </c>
    </row>
    <row r="4417" spans="1:6" x14ac:dyDescent="0.2">
      <c r="A4417" s="33">
        <v>16</v>
      </c>
      <c r="B4417" s="33" t="s">
        <v>31</v>
      </c>
      <c r="C4417" s="33">
        <v>369400</v>
      </c>
      <c r="D4417" s="33" t="s">
        <v>5966</v>
      </c>
      <c r="E4417" s="33"/>
      <c r="F4417" s="33">
        <v>0.2</v>
      </c>
    </row>
    <row r="4418" spans="1:6" x14ac:dyDescent="0.2">
      <c r="A4418" s="33">
        <v>16</v>
      </c>
      <c r="B4418" s="33" t="s">
        <v>31</v>
      </c>
      <c r="C4418" s="33">
        <v>402500</v>
      </c>
      <c r="D4418" s="33" t="s">
        <v>5967</v>
      </c>
      <c r="E4418" s="33">
        <v>3</v>
      </c>
      <c r="F4418" s="33">
        <v>0.2</v>
      </c>
    </row>
    <row r="4419" spans="1:6" x14ac:dyDescent="0.2">
      <c r="A4419" s="33">
        <v>16</v>
      </c>
      <c r="B4419" s="33" t="s">
        <v>31</v>
      </c>
      <c r="C4419" s="33">
        <v>402700</v>
      </c>
      <c r="D4419" s="33" t="s">
        <v>842</v>
      </c>
      <c r="E4419" s="33"/>
      <c r="F4419" s="33">
        <v>0.2</v>
      </c>
    </row>
    <row r="4420" spans="1:6" x14ac:dyDescent="0.2">
      <c r="A4420" s="33">
        <v>16</v>
      </c>
      <c r="B4420" s="33" t="s">
        <v>31</v>
      </c>
      <c r="C4420" s="33">
        <v>407000</v>
      </c>
      <c r="D4420" s="33" t="s">
        <v>5968</v>
      </c>
      <c r="E4420" s="33">
        <v>4</v>
      </c>
      <c r="F4420" s="33">
        <v>0.2</v>
      </c>
    </row>
    <row r="4421" spans="1:6" x14ac:dyDescent="0.2">
      <c r="A4421" s="33">
        <v>16</v>
      </c>
      <c r="B4421" s="33" t="s">
        <v>31</v>
      </c>
      <c r="C4421" s="33">
        <v>407600</v>
      </c>
      <c r="D4421" s="33" t="s">
        <v>5969</v>
      </c>
      <c r="E4421" s="33"/>
      <c r="F4421" s="33">
        <v>0.2</v>
      </c>
    </row>
    <row r="4422" spans="1:6" x14ac:dyDescent="0.2">
      <c r="A4422" s="33">
        <v>16</v>
      </c>
      <c r="B4422" s="33" t="s">
        <v>31</v>
      </c>
      <c r="C4422" s="33">
        <v>417800</v>
      </c>
      <c r="D4422" s="33" t="s">
        <v>5970</v>
      </c>
      <c r="E4422" s="33">
        <v>3</v>
      </c>
      <c r="F4422" s="33">
        <v>0.2</v>
      </c>
    </row>
    <row r="4423" spans="1:6" x14ac:dyDescent="0.2">
      <c r="A4423" s="33">
        <v>16</v>
      </c>
      <c r="B4423" s="33" t="s">
        <v>31</v>
      </c>
      <c r="C4423" s="33">
        <v>430500</v>
      </c>
      <c r="D4423" s="33" t="s">
        <v>5971</v>
      </c>
      <c r="E4423" s="33">
        <v>4</v>
      </c>
      <c r="F4423" s="33">
        <v>0.2</v>
      </c>
    </row>
    <row r="4424" spans="1:6" x14ac:dyDescent="0.2">
      <c r="A4424" s="33">
        <v>16</v>
      </c>
      <c r="B4424" s="33" t="s">
        <v>31</v>
      </c>
      <c r="C4424" s="33">
        <v>438200</v>
      </c>
      <c r="D4424" s="33" t="s">
        <v>5972</v>
      </c>
      <c r="E4424" s="33">
        <v>3</v>
      </c>
      <c r="F4424" s="33">
        <v>0.2</v>
      </c>
    </row>
    <row r="4425" spans="1:6" x14ac:dyDescent="0.2">
      <c r="A4425" s="33">
        <v>16</v>
      </c>
      <c r="B4425" s="33" t="s">
        <v>31</v>
      </c>
      <c r="C4425" s="33">
        <v>450600</v>
      </c>
      <c r="D4425" s="33" t="s">
        <v>5973</v>
      </c>
      <c r="E4425" s="33"/>
      <c r="F4425" s="33">
        <v>0.2</v>
      </c>
    </row>
    <row r="4426" spans="1:6" x14ac:dyDescent="0.2">
      <c r="A4426" s="33">
        <v>16</v>
      </c>
      <c r="B4426" s="33" t="s">
        <v>31</v>
      </c>
      <c r="C4426" s="33">
        <v>452200</v>
      </c>
      <c r="D4426" s="33" t="s">
        <v>5974</v>
      </c>
      <c r="E4426" s="33">
        <v>4</v>
      </c>
      <c r="F4426" s="33">
        <v>0.2</v>
      </c>
    </row>
    <row r="4427" spans="1:6" x14ac:dyDescent="0.2">
      <c r="A4427" s="33">
        <v>16</v>
      </c>
      <c r="B4427" s="33" t="s">
        <v>31</v>
      </c>
      <c r="C4427" s="33">
        <v>452400</v>
      </c>
      <c r="D4427" s="33" t="s">
        <v>5975</v>
      </c>
      <c r="E4427" s="33"/>
      <c r="F4427" s="33">
        <v>0.2</v>
      </c>
    </row>
    <row r="4428" spans="1:6" x14ac:dyDescent="0.2">
      <c r="A4428" s="33">
        <v>16</v>
      </c>
      <c r="B4428" s="33" t="s">
        <v>31</v>
      </c>
      <c r="C4428" s="33">
        <v>453500</v>
      </c>
      <c r="D4428" s="33" t="s">
        <v>5976</v>
      </c>
      <c r="E4428" s="33">
        <v>2</v>
      </c>
      <c r="F4428" s="33">
        <v>0.2</v>
      </c>
    </row>
    <row r="4429" spans="1:6" x14ac:dyDescent="0.2">
      <c r="A4429" s="33">
        <v>17</v>
      </c>
      <c r="B4429" s="33" t="s">
        <v>144</v>
      </c>
      <c r="C4429" s="33">
        <v>59618</v>
      </c>
      <c r="D4429" s="33" t="s">
        <v>5977</v>
      </c>
      <c r="E4429" s="33">
        <v>4</v>
      </c>
      <c r="F4429" s="33">
        <v>1</v>
      </c>
    </row>
    <row r="4430" spans="1:6" x14ac:dyDescent="0.2">
      <c r="A4430" s="33">
        <v>17</v>
      </c>
      <c r="B4430" s="33" t="s">
        <v>65</v>
      </c>
      <c r="C4430" s="33">
        <v>3440</v>
      </c>
      <c r="D4430" s="33" t="s">
        <v>849</v>
      </c>
      <c r="E4430" s="33"/>
      <c r="F4430" s="33">
        <v>1</v>
      </c>
    </row>
    <row r="4431" spans="1:6" x14ac:dyDescent="0.2">
      <c r="A4431" s="33">
        <v>17</v>
      </c>
      <c r="B4431" s="33" t="s">
        <v>65</v>
      </c>
      <c r="C4431" s="33">
        <v>3450</v>
      </c>
      <c r="D4431" s="33" t="s">
        <v>852</v>
      </c>
      <c r="E4431" s="33"/>
      <c r="F4431" s="33">
        <v>0.2</v>
      </c>
    </row>
    <row r="4432" spans="1:6" x14ac:dyDescent="0.2">
      <c r="A4432" s="33">
        <v>17</v>
      </c>
      <c r="B4432" s="33" t="s">
        <v>65</v>
      </c>
      <c r="C4432" s="33">
        <v>4750</v>
      </c>
      <c r="D4432" s="33" t="s">
        <v>866</v>
      </c>
      <c r="E4432" s="33">
        <v>1</v>
      </c>
      <c r="F4432" s="33">
        <v>0.2</v>
      </c>
    </row>
    <row r="4433" spans="1:6" x14ac:dyDescent="0.2">
      <c r="A4433" s="33">
        <v>17</v>
      </c>
      <c r="B4433" s="33" t="s">
        <v>23</v>
      </c>
      <c r="C4433" s="33">
        <v>542</v>
      </c>
      <c r="D4433" s="33" t="s">
        <v>5978</v>
      </c>
      <c r="E4433" s="33">
        <v>2</v>
      </c>
      <c r="F4433" s="33">
        <v>1</v>
      </c>
    </row>
    <row r="4434" spans="1:6" x14ac:dyDescent="0.2">
      <c r="A4434" s="33">
        <v>17</v>
      </c>
      <c r="B4434" s="33" t="s">
        <v>23</v>
      </c>
      <c r="C4434" s="33">
        <v>589</v>
      </c>
      <c r="D4434" s="33" t="s">
        <v>5979</v>
      </c>
      <c r="E4434" s="33"/>
      <c r="F4434" s="33">
        <v>0.2</v>
      </c>
    </row>
    <row r="4435" spans="1:6" x14ac:dyDescent="0.2">
      <c r="A4435" s="33">
        <v>17</v>
      </c>
      <c r="B4435" s="33" t="s">
        <v>23</v>
      </c>
      <c r="C4435" s="33">
        <v>591</v>
      </c>
      <c r="D4435" s="33" t="s">
        <v>5980</v>
      </c>
      <c r="E4435" s="33"/>
      <c r="F4435" s="33">
        <v>0.2</v>
      </c>
    </row>
    <row r="4436" spans="1:6" x14ac:dyDescent="0.2">
      <c r="A4436" s="33">
        <v>17</v>
      </c>
      <c r="B4436" s="33" t="s">
        <v>23</v>
      </c>
      <c r="C4436" s="33">
        <v>595</v>
      </c>
      <c r="D4436" s="33" t="s">
        <v>5981</v>
      </c>
      <c r="E4436" s="33"/>
      <c r="F4436" s="33">
        <v>0.2</v>
      </c>
    </row>
    <row r="4437" spans="1:6" x14ac:dyDescent="0.2">
      <c r="A4437" s="33">
        <v>17</v>
      </c>
      <c r="B4437" s="33" t="s">
        <v>23</v>
      </c>
      <c r="C4437" s="33">
        <v>613</v>
      </c>
      <c r="D4437" s="33" t="s">
        <v>5982</v>
      </c>
      <c r="E4437" s="33"/>
      <c r="F4437" s="33">
        <v>1</v>
      </c>
    </row>
    <row r="4438" spans="1:6" x14ac:dyDescent="0.2">
      <c r="A4438" s="33">
        <v>17</v>
      </c>
      <c r="B4438" s="33" t="s">
        <v>23</v>
      </c>
      <c r="C4438" s="33">
        <v>62</v>
      </c>
      <c r="D4438" s="33" t="s">
        <v>906</v>
      </c>
      <c r="E4438" s="33"/>
      <c r="F4438" s="33">
        <v>0.2</v>
      </c>
    </row>
    <row r="4439" spans="1:6" x14ac:dyDescent="0.2">
      <c r="A4439" s="33">
        <v>17</v>
      </c>
      <c r="B4439" s="33" t="s">
        <v>23</v>
      </c>
      <c r="C4439" s="33">
        <v>65</v>
      </c>
      <c r="D4439" s="33" t="s">
        <v>5983</v>
      </c>
      <c r="E4439" s="33"/>
      <c r="F4439" s="33">
        <v>0.2</v>
      </c>
    </row>
    <row r="4440" spans="1:6" x14ac:dyDescent="0.2">
      <c r="A4440" s="33">
        <v>17</v>
      </c>
      <c r="B4440" s="33" t="s">
        <v>23</v>
      </c>
      <c r="C4440" s="33">
        <v>67</v>
      </c>
      <c r="D4440" s="33" t="s">
        <v>5984</v>
      </c>
      <c r="E4440" s="33"/>
      <c r="F4440" s="33">
        <v>0.2</v>
      </c>
    </row>
    <row r="4441" spans="1:6" x14ac:dyDescent="0.2">
      <c r="A4441" s="33">
        <v>17</v>
      </c>
      <c r="B4441" s="33" t="s">
        <v>23</v>
      </c>
      <c r="C4441" s="33">
        <v>713</v>
      </c>
      <c r="D4441" s="33" t="s">
        <v>843</v>
      </c>
      <c r="E4441" s="33">
        <v>2</v>
      </c>
      <c r="F4441" s="33">
        <v>0.2</v>
      </c>
    </row>
    <row r="4442" spans="1:6" x14ac:dyDescent="0.2">
      <c r="A4442" s="33">
        <v>17</v>
      </c>
      <c r="B4442" s="33" t="s">
        <v>23</v>
      </c>
      <c r="C4442" s="33">
        <v>1087</v>
      </c>
      <c r="D4442" s="33" t="s">
        <v>5985</v>
      </c>
      <c r="E4442" s="33">
        <v>4</v>
      </c>
      <c r="F4442" s="33">
        <v>0.2</v>
      </c>
    </row>
    <row r="4443" spans="1:6" x14ac:dyDescent="0.2">
      <c r="A4443" s="33">
        <v>17</v>
      </c>
      <c r="B4443" s="33" t="s">
        <v>23</v>
      </c>
      <c r="C4443" s="33">
        <v>776</v>
      </c>
      <c r="D4443" s="33" t="s">
        <v>1783</v>
      </c>
      <c r="E4443" s="33">
        <v>1</v>
      </c>
      <c r="F4443" s="33">
        <v>0.2</v>
      </c>
    </row>
    <row r="4444" spans="1:6" x14ac:dyDescent="0.2">
      <c r="A4444" s="33">
        <v>17</v>
      </c>
      <c r="B4444" s="33" t="s">
        <v>23</v>
      </c>
      <c r="C4444" s="33">
        <v>1007</v>
      </c>
      <c r="D4444" s="33" t="s">
        <v>878</v>
      </c>
      <c r="E4444" s="33">
        <v>3</v>
      </c>
      <c r="F4444" s="33">
        <v>1</v>
      </c>
    </row>
    <row r="4445" spans="1:6" x14ac:dyDescent="0.2">
      <c r="A4445" s="33">
        <v>17</v>
      </c>
      <c r="B4445" s="33" t="s">
        <v>23</v>
      </c>
      <c r="C4445" s="33">
        <v>1008</v>
      </c>
      <c r="D4445" s="33" t="s">
        <v>5986</v>
      </c>
      <c r="E4445" s="33">
        <v>4</v>
      </c>
      <c r="F4445" s="33">
        <v>0.2</v>
      </c>
    </row>
    <row r="4446" spans="1:6" x14ac:dyDescent="0.2">
      <c r="A4446" s="33">
        <v>17</v>
      </c>
      <c r="B4446" s="33" t="s">
        <v>23</v>
      </c>
      <c r="C4446" s="33">
        <v>1010</v>
      </c>
      <c r="D4446" s="33" t="s">
        <v>5987</v>
      </c>
      <c r="E4446" s="33">
        <v>4</v>
      </c>
      <c r="F4446" s="33">
        <v>1</v>
      </c>
    </row>
    <row r="4447" spans="1:6" x14ac:dyDescent="0.2">
      <c r="A4447" s="33">
        <v>17</v>
      </c>
      <c r="B4447" s="33" t="s">
        <v>23</v>
      </c>
      <c r="C4447" s="33">
        <v>1062</v>
      </c>
      <c r="D4447" s="33" t="s">
        <v>3912</v>
      </c>
      <c r="E4447" s="33">
        <v>3</v>
      </c>
      <c r="F4447" s="33">
        <v>0.2</v>
      </c>
    </row>
    <row r="4448" spans="1:6" x14ac:dyDescent="0.2">
      <c r="A4448" s="33">
        <v>17</v>
      </c>
      <c r="B4448" s="33" t="s">
        <v>23</v>
      </c>
      <c r="C4448" s="33">
        <v>132</v>
      </c>
      <c r="D4448" s="33" t="s">
        <v>5988</v>
      </c>
      <c r="E4448" s="33">
        <v>4</v>
      </c>
      <c r="F4448" s="33">
        <v>0.2</v>
      </c>
    </row>
    <row r="4449" spans="1:6" x14ac:dyDescent="0.2">
      <c r="A4449" s="33">
        <v>17</v>
      </c>
      <c r="B4449" s="33" t="s">
        <v>23</v>
      </c>
      <c r="C4449" s="33">
        <v>1177</v>
      </c>
      <c r="D4449" s="33" t="s">
        <v>5989</v>
      </c>
      <c r="E4449" s="33">
        <v>4</v>
      </c>
      <c r="F4449" s="33">
        <v>0.2</v>
      </c>
    </row>
    <row r="4450" spans="1:6" x14ac:dyDescent="0.2">
      <c r="A4450" s="33">
        <v>17</v>
      </c>
      <c r="B4450" s="33" t="s">
        <v>23</v>
      </c>
      <c r="C4450" s="33">
        <v>1212</v>
      </c>
      <c r="D4450" s="33" t="s">
        <v>5990</v>
      </c>
      <c r="E4450" s="33"/>
      <c r="F4450" s="33">
        <v>0.2</v>
      </c>
    </row>
    <row r="4451" spans="1:6" x14ac:dyDescent="0.2">
      <c r="A4451" s="33">
        <v>17</v>
      </c>
      <c r="B4451" s="33" t="s">
        <v>23</v>
      </c>
      <c r="C4451" s="33">
        <v>1235</v>
      </c>
      <c r="D4451" s="33" t="s">
        <v>5991</v>
      </c>
      <c r="E4451" s="33"/>
      <c r="F4451" s="33">
        <v>0.2</v>
      </c>
    </row>
    <row r="4452" spans="1:6" x14ac:dyDescent="0.2">
      <c r="A4452" s="33">
        <v>17</v>
      </c>
      <c r="B4452" s="33" t="s">
        <v>23</v>
      </c>
      <c r="C4452" s="33">
        <v>1240</v>
      </c>
      <c r="D4452" s="33" t="s">
        <v>5992</v>
      </c>
      <c r="E4452" s="33"/>
      <c r="F4452" s="33">
        <v>0.2</v>
      </c>
    </row>
    <row r="4453" spans="1:6" x14ac:dyDescent="0.2">
      <c r="A4453" s="33">
        <v>17</v>
      </c>
      <c r="B4453" s="33" t="s">
        <v>23</v>
      </c>
      <c r="C4453" s="33">
        <v>684</v>
      </c>
      <c r="D4453" s="33" t="s">
        <v>3308</v>
      </c>
      <c r="E4453" s="33">
        <v>4</v>
      </c>
      <c r="F4453" s="33">
        <v>0.2</v>
      </c>
    </row>
    <row r="4454" spans="1:6" x14ac:dyDescent="0.2">
      <c r="A4454" s="33">
        <v>17</v>
      </c>
      <c r="B4454" s="33" t="s">
        <v>23</v>
      </c>
      <c r="C4454" s="33">
        <v>1247</v>
      </c>
      <c r="D4454" s="33" t="s">
        <v>5993</v>
      </c>
      <c r="E4454" s="33">
        <v>1</v>
      </c>
      <c r="F4454" s="33">
        <v>1</v>
      </c>
    </row>
    <row r="4455" spans="1:6" x14ac:dyDescent="0.2">
      <c r="A4455" s="33">
        <v>17</v>
      </c>
      <c r="B4455" s="33" t="s">
        <v>23</v>
      </c>
      <c r="C4455" s="33">
        <v>1253</v>
      </c>
      <c r="D4455" s="33" t="s">
        <v>5626</v>
      </c>
      <c r="E4455" s="33">
        <v>3</v>
      </c>
      <c r="F4455" s="33">
        <v>0.2</v>
      </c>
    </row>
    <row r="4456" spans="1:6" x14ac:dyDescent="0.2">
      <c r="A4456" s="33">
        <v>17</v>
      </c>
      <c r="B4456" s="33" t="s">
        <v>23</v>
      </c>
      <c r="C4456" s="33">
        <v>180</v>
      </c>
      <c r="D4456" s="33" t="s">
        <v>5446</v>
      </c>
      <c r="E4456" s="33">
        <v>4</v>
      </c>
      <c r="F4456" s="33">
        <v>1</v>
      </c>
    </row>
    <row r="4457" spans="1:6" x14ac:dyDescent="0.2">
      <c r="A4457" s="33">
        <v>17</v>
      </c>
      <c r="B4457" s="33" t="s">
        <v>23</v>
      </c>
      <c r="C4457" s="33">
        <v>1309</v>
      </c>
      <c r="D4457" s="33" t="s">
        <v>785</v>
      </c>
      <c r="E4457" s="33">
        <v>4</v>
      </c>
      <c r="F4457" s="33">
        <v>0.2</v>
      </c>
    </row>
    <row r="4458" spans="1:6" x14ac:dyDescent="0.2">
      <c r="A4458" s="33">
        <v>17</v>
      </c>
      <c r="B4458" s="33" t="s">
        <v>23</v>
      </c>
      <c r="C4458" s="33">
        <v>2509</v>
      </c>
      <c r="D4458" s="33" t="s">
        <v>4857</v>
      </c>
      <c r="E4458" s="33">
        <v>1</v>
      </c>
      <c r="F4458" s="33">
        <v>0.2</v>
      </c>
    </row>
    <row r="4459" spans="1:6" x14ac:dyDescent="0.2">
      <c r="A4459" s="33">
        <v>17</v>
      </c>
      <c r="B4459" s="33" t="s">
        <v>23</v>
      </c>
      <c r="C4459" s="33">
        <v>1392</v>
      </c>
      <c r="D4459" s="33" t="s">
        <v>5994</v>
      </c>
      <c r="E4459" s="33"/>
      <c r="F4459" s="33">
        <v>0.2</v>
      </c>
    </row>
    <row r="4460" spans="1:6" x14ac:dyDescent="0.2">
      <c r="A4460" s="33">
        <v>17</v>
      </c>
      <c r="B4460" s="33" t="s">
        <v>23</v>
      </c>
      <c r="C4460" s="33">
        <v>3418</v>
      </c>
      <c r="D4460" s="33" t="s">
        <v>5995</v>
      </c>
      <c r="E4460" s="33"/>
      <c r="F4460" s="33">
        <v>0.2</v>
      </c>
    </row>
    <row r="4461" spans="1:6" x14ac:dyDescent="0.2">
      <c r="A4461" s="33">
        <v>17</v>
      </c>
      <c r="B4461" s="33" t="s">
        <v>23</v>
      </c>
      <c r="C4461" s="33">
        <v>1382</v>
      </c>
      <c r="D4461" s="33" t="s">
        <v>2781</v>
      </c>
      <c r="E4461" s="33">
        <v>4</v>
      </c>
      <c r="F4461" s="33">
        <v>0.2</v>
      </c>
    </row>
    <row r="4462" spans="1:6" x14ac:dyDescent="0.2">
      <c r="A4462" s="33">
        <v>17</v>
      </c>
      <c r="B4462" s="33" t="s">
        <v>23</v>
      </c>
      <c r="C4462" s="33">
        <v>152</v>
      </c>
      <c r="D4462" s="33" t="s">
        <v>5996</v>
      </c>
      <c r="E4462" s="33"/>
      <c r="F4462" s="33">
        <v>0.2</v>
      </c>
    </row>
    <row r="4463" spans="1:6" x14ac:dyDescent="0.2">
      <c r="A4463" s="33">
        <v>17</v>
      </c>
      <c r="B4463" s="33" t="s">
        <v>23</v>
      </c>
      <c r="C4463" s="33">
        <v>2492</v>
      </c>
      <c r="D4463" s="33" t="s">
        <v>1797</v>
      </c>
      <c r="E4463" s="33">
        <v>1</v>
      </c>
      <c r="F4463" s="33">
        <v>1</v>
      </c>
    </row>
    <row r="4464" spans="1:6" x14ac:dyDescent="0.2">
      <c r="A4464" s="33">
        <v>17</v>
      </c>
      <c r="B4464" s="33" t="s">
        <v>23</v>
      </c>
      <c r="C4464" s="33">
        <v>1413</v>
      </c>
      <c r="D4464" s="33" t="s">
        <v>5630</v>
      </c>
      <c r="E4464" s="33">
        <v>3</v>
      </c>
      <c r="F4464" s="33">
        <v>1</v>
      </c>
    </row>
    <row r="4465" spans="1:6" x14ac:dyDescent="0.2">
      <c r="A4465" s="33">
        <v>17</v>
      </c>
      <c r="B4465" s="33" t="s">
        <v>23</v>
      </c>
      <c r="C4465" s="33">
        <v>158</v>
      </c>
      <c r="D4465" s="33" t="s">
        <v>5997</v>
      </c>
      <c r="E4465" s="33">
        <v>2</v>
      </c>
      <c r="F4465" s="33">
        <v>0.2</v>
      </c>
    </row>
    <row r="4466" spans="1:6" x14ac:dyDescent="0.2">
      <c r="A4466" s="33">
        <v>17</v>
      </c>
      <c r="B4466" s="33" t="s">
        <v>23</v>
      </c>
      <c r="C4466" s="33">
        <v>169</v>
      </c>
      <c r="D4466" s="33" t="s">
        <v>5998</v>
      </c>
      <c r="E4466" s="33">
        <v>3</v>
      </c>
      <c r="F4466" s="33">
        <v>0.2</v>
      </c>
    </row>
    <row r="4467" spans="1:6" x14ac:dyDescent="0.2">
      <c r="A4467" s="33">
        <v>17</v>
      </c>
      <c r="B4467" s="33" t="s">
        <v>23</v>
      </c>
      <c r="C4467" s="33">
        <v>3532</v>
      </c>
      <c r="D4467" s="33" t="s">
        <v>5999</v>
      </c>
      <c r="E4467" s="33"/>
      <c r="F4467" s="33">
        <v>0.2</v>
      </c>
    </row>
    <row r="4468" spans="1:6" x14ac:dyDescent="0.2">
      <c r="A4468" s="33">
        <v>17</v>
      </c>
      <c r="B4468" s="33" t="s">
        <v>23</v>
      </c>
      <c r="C4468" s="33">
        <v>1535</v>
      </c>
      <c r="D4468" s="33" t="s">
        <v>6000</v>
      </c>
      <c r="E4468" s="33"/>
      <c r="F4468" s="33">
        <v>0.2</v>
      </c>
    </row>
    <row r="4469" spans="1:6" x14ac:dyDescent="0.2">
      <c r="A4469" s="33">
        <v>17</v>
      </c>
      <c r="B4469" s="33" t="s">
        <v>23</v>
      </c>
      <c r="C4469" s="33">
        <v>1597</v>
      </c>
      <c r="D4469" s="33" t="s">
        <v>6001</v>
      </c>
      <c r="E4469" s="33">
        <v>3</v>
      </c>
      <c r="F4469" s="33">
        <v>1</v>
      </c>
    </row>
    <row r="4470" spans="1:6" x14ac:dyDescent="0.2">
      <c r="A4470" s="33">
        <v>17</v>
      </c>
      <c r="B4470" s="33" t="s">
        <v>23</v>
      </c>
      <c r="C4470" s="33">
        <v>2493</v>
      </c>
      <c r="D4470" s="33" t="s">
        <v>6002</v>
      </c>
      <c r="E4470" s="33">
        <v>4</v>
      </c>
      <c r="F4470" s="33">
        <v>0.2</v>
      </c>
    </row>
    <row r="4471" spans="1:6" x14ac:dyDescent="0.2">
      <c r="A4471" s="33">
        <v>17</v>
      </c>
      <c r="B4471" s="33" t="s">
        <v>23</v>
      </c>
      <c r="C4471" s="33">
        <v>1650</v>
      </c>
      <c r="D4471" s="33" t="s">
        <v>6003</v>
      </c>
      <c r="E4471" s="33"/>
      <c r="F4471" s="33">
        <v>0.2</v>
      </c>
    </row>
    <row r="4472" spans="1:6" x14ac:dyDescent="0.2">
      <c r="A4472" s="33">
        <v>17</v>
      </c>
      <c r="B4472" s="33" t="s">
        <v>23</v>
      </c>
      <c r="C4472" s="33">
        <v>3567</v>
      </c>
      <c r="D4472" s="33" t="s">
        <v>6004</v>
      </c>
      <c r="E4472" s="33"/>
      <c r="F4472" s="33">
        <v>0.2</v>
      </c>
    </row>
    <row r="4473" spans="1:6" x14ac:dyDescent="0.2">
      <c r="A4473" s="33">
        <v>17</v>
      </c>
      <c r="B4473" s="33" t="s">
        <v>23</v>
      </c>
      <c r="C4473" s="33">
        <v>228</v>
      </c>
      <c r="D4473" s="33" t="s">
        <v>3915</v>
      </c>
      <c r="E4473" s="33"/>
      <c r="F4473" s="33">
        <v>0.2</v>
      </c>
    </row>
    <row r="4474" spans="1:6" x14ac:dyDescent="0.2">
      <c r="A4474" s="33">
        <v>17</v>
      </c>
      <c r="B4474" s="33" t="s">
        <v>23</v>
      </c>
      <c r="C4474" s="33">
        <v>1660</v>
      </c>
      <c r="D4474" s="33" t="s">
        <v>1055</v>
      </c>
      <c r="E4474" s="33">
        <v>4</v>
      </c>
      <c r="F4474" s="33">
        <v>0.2</v>
      </c>
    </row>
    <row r="4475" spans="1:6" x14ac:dyDescent="0.2">
      <c r="A4475" s="33">
        <v>17</v>
      </c>
      <c r="B4475" s="33" t="s">
        <v>23</v>
      </c>
      <c r="C4475" s="33">
        <v>196</v>
      </c>
      <c r="D4475" s="33" t="s">
        <v>6005</v>
      </c>
      <c r="E4475" s="33">
        <v>4</v>
      </c>
      <c r="F4475" s="33">
        <v>0.2</v>
      </c>
    </row>
    <row r="4476" spans="1:6" x14ac:dyDescent="0.2">
      <c r="A4476" s="33">
        <v>17</v>
      </c>
      <c r="B4476" s="33" t="s">
        <v>23</v>
      </c>
      <c r="C4476" s="33">
        <v>317</v>
      </c>
      <c r="D4476" s="33" t="s">
        <v>6006</v>
      </c>
      <c r="E4476" s="33"/>
      <c r="F4476" s="33">
        <v>0.2</v>
      </c>
    </row>
    <row r="4477" spans="1:6" x14ac:dyDescent="0.2">
      <c r="A4477" s="33">
        <v>17</v>
      </c>
      <c r="B4477" s="33" t="s">
        <v>23</v>
      </c>
      <c r="C4477" s="33">
        <v>3744</v>
      </c>
      <c r="D4477" s="33" t="s">
        <v>3916</v>
      </c>
      <c r="E4477" s="33"/>
      <c r="F4477" s="33">
        <v>0.2</v>
      </c>
    </row>
    <row r="4478" spans="1:6" x14ac:dyDescent="0.2">
      <c r="A4478" s="33">
        <v>17</v>
      </c>
      <c r="B4478" s="33" t="s">
        <v>23</v>
      </c>
      <c r="C4478" s="33">
        <v>30</v>
      </c>
      <c r="D4478" s="33" t="s">
        <v>6007</v>
      </c>
      <c r="E4478" s="33"/>
      <c r="F4478" s="33">
        <v>0.2</v>
      </c>
    </row>
    <row r="4479" spans="1:6" x14ac:dyDescent="0.2">
      <c r="A4479" s="33">
        <v>17</v>
      </c>
      <c r="B4479" s="33" t="s">
        <v>23</v>
      </c>
      <c r="C4479" s="33">
        <v>321</v>
      </c>
      <c r="D4479" s="33" t="s">
        <v>863</v>
      </c>
      <c r="E4479" s="33"/>
      <c r="F4479" s="33">
        <v>0.2</v>
      </c>
    </row>
    <row r="4480" spans="1:6" x14ac:dyDescent="0.2">
      <c r="A4480" s="33">
        <v>17</v>
      </c>
      <c r="B4480" s="33" t="s">
        <v>23</v>
      </c>
      <c r="C4480" s="33">
        <v>2724</v>
      </c>
      <c r="D4480" s="33" t="s">
        <v>3917</v>
      </c>
      <c r="E4480" s="33"/>
      <c r="F4480" s="33">
        <v>0.2</v>
      </c>
    </row>
    <row r="4481" spans="1:6" x14ac:dyDescent="0.2">
      <c r="A4481" s="33">
        <v>17</v>
      </c>
      <c r="B4481" s="33" t="s">
        <v>23</v>
      </c>
      <c r="C4481" s="33">
        <v>1347</v>
      </c>
      <c r="D4481" s="33" t="s">
        <v>6008</v>
      </c>
      <c r="E4481" s="33">
        <v>4</v>
      </c>
      <c r="F4481" s="33">
        <v>1</v>
      </c>
    </row>
    <row r="4482" spans="1:6" x14ac:dyDescent="0.2">
      <c r="A4482" s="33">
        <v>17</v>
      </c>
      <c r="B4482" s="33" t="s">
        <v>23</v>
      </c>
      <c r="C4482" s="33">
        <v>230</v>
      </c>
      <c r="D4482" s="33" t="s">
        <v>6009</v>
      </c>
      <c r="E4482" s="33"/>
      <c r="F4482" s="33">
        <v>1</v>
      </c>
    </row>
    <row r="4483" spans="1:6" x14ac:dyDescent="0.2">
      <c r="A4483" s="33">
        <v>17</v>
      </c>
      <c r="B4483" s="33" t="s">
        <v>23</v>
      </c>
      <c r="C4483" s="33">
        <v>1715</v>
      </c>
      <c r="D4483" s="33" t="s">
        <v>865</v>
      </c>
      <c r="E4483" s="33">
        <v>2</v>
      </c>
      <c r="F4483" s="33">
        <v>0.2</v>
      </c>
    </row>
    <row r="4484" spans="1:6" x14ac:dyDescent="0.2">
      <c r="A4484" s="33">
        <v>17</v>
      </c>
      <c r="B4484" s="33" t="s">
        <v>23</v>
      </c>
      <c r="C4484" s="33">
        <v>1716</v>
      </c>
      <c r="D4484" s="33" t="s">
        <v>3918</v>
      </c>
      <c r="E4484" s="33">
        <v>4</v>
      </c>
      <c r="F4484" s="33">
        <v>0.2</v>
      </c>
    </row>
    <row r="4485" spans="1:6" x14ac:dyDescent="0.2">
      <c r="A4485" s="33">
        <v>17</v>
      </c>
      <c r="B4485" s="33" t="s">
        <v>23</v>
      </c>
      <c r="C4485" s="33">
        <v>1746</v>
      </c>
      <c r="D4485" s="33" t="s">
        <v>4589</v>
      </c>
      <c r="E4485" s="33">
        <v>1</v>
      </c>
      <c r="F4485" s="33">
        <v>0.2</v>
      </c>
    </row>
    <row r="4486" spans="1:6" x14ac:dyDescent="0.2">
      <c r="A4486" s="33">
        <v>17</v>
      </c>
      <c r="B4486" s="33" t="s">
        <v>23</v>
      </c>
      <c r="C4486" s="33">
        <v>1767</v>
      </c>
      <c r="D4486" s="33" t="s">
        <v>1057</v>
      </c>
      <c r="E4486" s="33">
        <v>4</v>
      </c>
      <c r="F4486" s="33">
        <v>0.2</v>
      </c>
    </row>
    <row r="4487" spans="1:6" x14ac:dyDescent="0.2">
      <c r="A4487" s="33">
        <v>17</v>
      </c>
      <c r="B4487" s="33" t="s">
        <v>23</v>
      </c>
      <c r="C4487" s="33">
        <v>1773</v>
      </c>
      <c r="D4487" s="33" t="s">
        <v>1807</v>
      </c>
      <c r="E4487" s="33">
        <v>3</v>
      </c>
      <c r="F4487" s="33">
        <v>0.2</v>
      </c>
    </row>
    <row r="4488" spans="1:6" x14ac:dyDescent="0.2">
      <c r="A4488" s="33">
        <v>17</v>
      </c>
      <c r="B4488" s="33" t="s">
        <v>23</v>
      </c>
      <c r="C4488" s="33">
        <v>1777</v>
      </c>
      <c r="D4488" s="33" t="s">
        <v>1808</v>
      </c>
      <c r="E4488" s="33">
        <v>1</v>
      </c>
      <c r="F4488" s="33">
        <v>0.2</v>
      </c>
    </row>
    <row r="4489" spans="1:6" x14ac:dyDescent="0.2">
      <c r="A4489" s="33">
        <v>17</v>
      </c>
      <c r="B4489" s="33" t="s">
        <v>23</v>
      </c>
      <c r="C4489" s="33">
        <v>1781</v>
      </c>
      <c r="D4489" s="33" t="s">
        <v>1810</v>
      </c>
      <c r="E4489" s="33">
        <v>1</v>
      </c>
      <c r="F4489" s="33">
        <v>0.2</v>
      </c>
    </row>
    <row r="4490" spans="1:6" x14ac:dyDescent="0.2">
      <c r="A4490" s="33">
        <v>17</v>
      </c>
      <c r="B4490" s="33" t="s">
        <v>23</v>
      </c>
      <c r="C4490" s="33">
        <v>1788</v>
      </c>
      <c r="D4490" s="33" t="s">
        <v>1813</v>
      </c>
      <c r="E4490" s="33">
        <v>2</v>
      </c>
      <c r="F4490" s="33">
        <v>1</v>
      </c>
    </row>
    <row r="4491" spans="1:6" x14ac:dyDescent="0.2">
      <c r="A4491" s="33">
        <v>17</v>
      </c>
      <c r="B4491" s="33" t="s">
        <v>23</v>
      </c>
      <c r="C4491" s="33">
        <v>1801</v>
      </c>
      <c r="D4491" s="33" t="s">
        <v>6010</v>
      </c>
      <c r="E4491" s="33"/>
      <c r="F4491" s="33">
        <v>0.2</v>
      </c>
    </row>
    <row r="4492" spans="1:6" x14ac:dyDescent="0.2">
      <c r="A4492" s="33">
        <v>17</v>
      </c>
      <c r="B4492" s="33" t="s">
        <v>23</v>
      </c>
      <c r="C4492" s="33">
        <v>1928</v>
      </c>
      <c r="D4492" s="33" t="s">
        <v>2806</v>
      </c>
      <c r="E4492" s="33">
        <v>4</v>
      </c>
      <c r="F4492" s="33">
        <v>0.2</v>
      </c>
    </row>
    <row r="4493" spans="1:6" x14ac:dyDescent="0.2">
      <c r="A4493" s="33">
        <v>17</v>
      </c>
      <c r="B4493" s="33" t="s">
        <v>23</v>
      </c>
      <c r="C4493" s="33">
        <v>1896</v>
      </c>
      <c r="D4493" s="33" t="s">
        <v>5635</v>
      </c>
      <c r="E4493" s="33">
        <v>2</v>
      </c>
      <c r="F4493" s="33">
        <v>1</v>
      </c>
    </row>
    <row r="4494" spans="1:6" x14ac:dyDescent="0.2">
      <c r="A4494" s="33">
        <v>17</v>
      </c>
      <c r="B4494" s="33" t="s">
        <v>23</v>
      </c>
      <c r="C4494" s="33">
        <v>369</v>
      </c>
      <c r="D4494" s="33" t="s">
        <v>6011</v>
      </c>
      <c r="E4494" s="33">
        <v>4</v>
      </c>
      <c r="F4494" s="33">
        <v>0.2</v>
      </c>
    </row>
    <row r="4495" spans="1:6" x14ac:dyDescent="0.2">
      <c r="A4495" s="33">
        <v>17</v>
      </c>
      <c r="B4495" s="33" t="s">
        <v>23</v>
      </c>
      <c r="C4495" s="33">
        <v>3922</v>
      </c>
      <c r="D4495" s="33" t="s">
        <v>6012</v>
      </c>
      <c r="E4495" s="33">
        <v>4</v>
      </c>
      <c r="F4495" s="33">
        <v>0.2</v>
      </c>
    </row>
    <row r="4496" spans="1:6" x14ac:dyDescent="0.2">
      <c r="A4496" s="33">
        <v>17</v>
      </c>
      <c r="B4496" s="33" t="s">
        <v>23</v>
      </c>
      <c r="C4496" s="33">
        <v>371</v>
      </c>
      <c r="D4496" s="33" t="s">
        <v>2808</v>
      </c>
      <c r="E4496" s="33">
        <v>3</v>
      </c>
      <c r="F4496" s="33">
        <v>0.2</v>
      </c>
    </row>
    <row r="4497" spans="1:6" x14ac:dyDescent="0.2">
      <c r="A4497" s="33">
        <v>17</v>
      </c>
      <c r="B4497" s="33" t="s">
        <v>23</v>
      </c>
      <c r="C4497" s="33">
        <v>2071</v>
      </c>
      <c r="D4497" s="33" t="s">
        <v>6013</v>
      </c>
      <c r="E4497" s="33">
        <v>4</v>
      </c>
      <c r="F4497" s="33">
        <v>0.2</v>
      </c>
    </row>
    <row r="4498" spans="1:6" x14ac:dyDescent="0.2">
      <c r="A4498" s="33">
        <v>17</v>
      </c>
      <c r="B4498" s="33" t="s">
        <v>23</v>
      </c>
      <c r="C4498" s="33">
        <v>2111</v>
      </c>
      <c r="D4498" s="33" t="s">
        <v>4666</v>
      </c>
      <c r="E4498" s="33"/>
      <c r="F4498" s="33">
        <v>0.2</v>
      </c>
    </row>
    <row r="4499" spans="1:6" x14ac:dyDescent="0.2">
      <c r="A4499" s="33">
        <v>17</v>
      </c>
      <c r="B4499" s="33" t="s">
        <v>23</v>
      </c>
      <c r="C4499" s="33">
        <v>396</v>
      </c>
      <c r="D4499" s="33" t="s">
        <v>3622</v>
      </c>
      <c r="E4499" s="33">
        <v>4</v>
      </c>
      <c r="F4499" s="33">
        <v>0.2</v>
      </c>
    </row>
    <row r="4500" spans="1:6" x14ac:dyDescent="0.2">
      <c r="A4500" s="33">
        <v>17</v>
      </c>
      <c r="B4500" s="33" t="s">
        <v>23</v>
      </c>
      <c r="C4500" s="33">
        <v>3990</v>
      </c>
      <c r="D4500" s="33" t="s">
        <v>6014</v>
      </c>
      <c r="E4500" s="33"/>
      <c r="F4500" s="33">
        <v>0.2</v>
      </c>
    </row>
    <row r="4501" spans="1:6" x14ac:dyDescent="0.2">
      <c r="A4501" s="33">
        <v>17</v>
      </c>
      <c r="B4501" s="33" t="s">
        <v>23</v>
      </c>
      <c r="C4501" s="33">
        <v>3992</v>
      </c>
      <c r="D4501" s="33" t="s">
        <v>6015</v>
      </c>
      <c r="E4501" s="33"/>
      <c r="F4501" s="33">
        <v>0.2</v>
      </c>
    </row>
    <row r="4502" spans="1:6" x14ac:dyDescent="0.2">
      <c r="A4502" s="33">
        <v>17</v>
      </c>
      <c r="B4502" s="33" t="s">
        <v>23</v>
      </c>
      <c r="C4502" s="33">
        <v>434</v>
      </c>
      <c r="D4502" s="33" t="s">
        <v>6016</v>
      </c>
      <c r="E4502" s="33">
        <v>4</v>
      </c>
      <c r="F4502" s="33">
        <v>1</v>
      </c>
    </row>
    <row r="4503" spans="1:6" x14ac:dyDescent="0.2">
      <c r="A4503" s="33">
        <v>17</v>
      </c>
      <c r="B4503" s="33" t="s">
        <v>23</v>
      </c>
      <c r="C4503" s="33">
        <v>459</v>
      </c>
      <c r="D4503" s="33" t="s">
        <v>2658</v>
      </c>
      <c r="E4503" s="33">
        <v>3</v>
      </c>
      <c r="F4503" s="33">
        <v>1</v>
      </c>
    </row>
    <row r="4504" spans="1:6" x14ac:dyDescent="0.2">
      <c r="A4504" s="33">
        <v>17</v>
      </c>
      <c r="B4504" s="33" t="s">
        <v>23</v>
      </c>
      <c r="C4504" s="33">
        <v>759</v>
      </c>
      <c r="D4504" s="33" t="s">
        <v>6017</v>
      </c>
      <c r="E4504" s="33"/>
      <c r="F4504" s="33">
        <v>0.2</v>
      </c>
    </row>
    <row r="4505" spans="1:6" x14ac:dyDescent="0.2">
      <c r="A4505" s="33">
        <v>17</v>
      </c>
      <c r="B4505" s="33" t="s">
        <v>23</v>
      </c>
      <c r="C4505" s="33">
        <v>1092</v>
      </c>
      <c r="D4505" s="33" t="s">
        <v>6018</v>
      </c>
      <c r="E4505" s="33">
        <v>4</v>
      </c>
      <c r="F4505" s="33">
        <v>0.2</v>
      </c>
    </row>
    <row r="4506" spans="1:6" x14ac:dyDescent="0.2">
      <c r="A4506" s="33">
        <v>17</v>
      </c>
      <c r="B4506" s="33" t="s">
        <v>23</v>
      </c>
      <c r="C4506" s="33">
        <v>2502</v>
      </c>
      <c r="D4506" s="33" t="s">
        <v>6019</v>
      </c>
      <c r="E4506" s="33">
        <v>2</v>
      </c>
      <c r="F4506" s="33">
        <v>1</v>
      </c>
    </row>
    <row r="4507" spans="1:6" x14ac:dyDescent="0.2">
      <c r="A4507" s="33">
        <v>17</v>
      </c>
      <c r="B4507" s="33" t="s">
        <v>23</v>
      </c>
      <c r="C4507" s="33">
        <v>4119</v>
      </c>
      <c r="D4507" s="33" t="s">
        <v>6020</v>
      </c>
      <c r="E4507" s="33"/>
      <c r="F4507" s="33">
        <v>0.2</v>
      </c>
    </row>
    <row r="4508" spans="1:6" x14ac:dyDescent="0.2">
      <c r="A4508" s="33">
        <v>17</v>
      </c>
      <c r="B4508" s="33" t="s">
        <v>23</v>
      </c>
      <c r="C4508" s="33">
        <v>649</v>
      </c>
      <c r="D4508" s="33" t="s">
        <v>5448</v>
      </c>
      <c r="E4508" s="33">
        <v>4</v>
      </c>
      <c r="F4508" s="33">
        <v>1</v>
      </c>
    </row>
    <row r="4509" spans="1:6" x14ac:dyDescent="0.2">
      <c r="A4509" s="33">
        <v>17</v>
      </c>
      <c r="B4509" s="33" t="s">
        <v>23</v>
      </c>
      <c r="C4509" s="33">
        <v>2298</v>
      </c>
      <c r="D4509" s="33" t="s">
        <v>1823</v>
      </c>
      <c r="E4509" s="33">
        <v>1</v>
      </c>
      <c r="F4509" s="33">
        <v>1</v>
      </c>
    </row>
    <row r="4510" spans="1:6" x14ac:dyDescent="0.2">
      <c r="A4510" s="33">
        <v>17</v>
      </c>
      <c r="B4510" s="33" t="s">
        <v>23</v>
      </c>
      <c r="C4510" s="33">
        <v>2732</v>
      </c>
      <c r="D4510" s="33" t="s">
        <v>6021</v>
      </c>
      <c r="E4510" s="33"/>
      <c r="F4510" s="33">
        <v>0.2</v>
      </c>
    </row>
    <row r="4511" spans="1:6" x14ac:dyDescent="0.2">
      <c r="A4511" s="33">
        <v>17</v>
      </c>
      <c r="B4511" s="33" t="s">
        <v>23</v>
      </c>
      <c r="C4511" s="33">
        <v>481</v>
      </c>
      <c r="D4511" s="33" t="s">
        <v>6022</v>
      </c>
      <c r="E4511" s="33"/>
      <c r="F4511" s="33">
        <v>0.2</v>
      </c>
    </row>
    <row r="4512" spans="1:6" x14ac:dyDescent="0.2">
      <c r="A4512" s="33">
        <v>17</v>
      </c>
      <c r="B4512" s="33" t="s">
        <v>23</v>
      </c>
      <c r="C4512" s="33">
        <v>4392</v>
      </c>
      <c r="D4512" s="33" t="s">
        <v>6023</v>
      </c>
      <c r="E4512" s="33"/>
      <c r="F4512" s="33">
        <v>0.2</v>
      </c>
    </row>
    <row r="4513" spans="1:6" x14ac:dyDescent="0.2">
      <c r="A4513" s="33">
        <v>17</v>
      </c>
      <c r="B4513" s="33" t="s">
        <v>23</v>
      </c>
      <c r="C4513" s="33">
        <v>2441</v>
      </c>
      <c r="D4513" s="33" t="s">
        <v>806</v>
      </c>
      <c r="E4513" s="33">
        <v>2</v>
      </c>
      <c r="F4513" s="33">
        <v>0.2</v>
      </c>
    </row>
    <row r="4514" spans="1:6" x14ac:dyDescent="0.2">
      <c r="A4514" s="33">
        <v>17</v>
      </c>
      <c r="B4514" s="33" t="s">
        <v>23</v>
      </c>
      <c r="C4514" s="33">
        <v>2453</v>
      </c>
      <c r="D4514" s="33" t="s">
        <v>1825</v>
      </c>
      <c r="E4514" s="33">
        <v>1</v>
      </c>
      <c r="F4514" s="33">
        <v>0.2</v>
      </c>
    </row>
    <row r="4515" spans="1:6" x14ac:dyDescent="0.2">
      <c r="A4515" s="33">
        <v>17</v>
      </c>
      <c r="B4515" s="33" t="s">
        <v>23</v>
      </c>
      <c r="C4515" s="33">
        <v>2479</v>
      </c>
      <c r="D4515" s="33" t="s">
        <v>1061</v>
      </c>
      <c r="E4515" s="33">
        <v>4</v>
      </c>
      <c r="F4515" s="33">
        <v>0.2</v>
      </c>
    </row>
    <row r="4516" spans="1:6" x14ac:dyDescent="0.2">
      <c r="A4516" s="33">
        <v>17</v>
      </c>
      <c r="B4516" s="33" t="s">
        <v>23</v>
      </c>
      <c r="C4516" s="33">
        <v>2485</v>
      </c>
      <c r="D4516" s="33" t="s">
        <v>4597</v>
      </c>
      <c r="E4516" s="33">
        <v>4</v>
      </c>
      <c r="F4516" s="33">
        <v>0.2</v>
      </c>
    </row>
    <row r="4517" spans="1:6" x14ac:dyDescent="0.2">
      <c r="A4517" s="33">
        <v>17</v>
      </c>
      <c r="B4517" s="33" t="s">
        <v>23</v>
      </c>
      <c r="C4517" s="33">
        <v>2487</v>
      </c>
      <c r="D4517" s="33" t="s">
        <v>3923</v>
      </c>
      <c r="E4517" s="33"/>
      <c r="F4517" s="33">
        <v>0.2</v>
      </c>
    </row>
    <row r="4518" spans="1:6" x14ac:dyDescent="0.2">
      <c r="A4518" s="33">
        <v>17</v>
      </c>
      <c r="B4518" s="33" t="s">
        <v>471</v>
      </c>
      <c r="C4518" s="33">
        <v>21337</v>
      </c>
      <c r="D4518" s="33" t="s">
        <v>6024</v>
      </c>
      <c r="E4518" s="33">
        <v>4</v>
      </c>
      <c r="F4518" s="33">
        <v>0.2</v>
      </c>
    </row>
    <row r="4519" spans="1:6" x14ac:dyDescent="0.2">
      <c r="A4519" s="33">
        <v>17</v>
      </c>
      <c r="B4519" s="33" t="s">
        <v>471</v>
      </c>
      <c r="C4519" s="33">
        <v>22954</v>
      </c>
      <c r="D4519" s="33" t="s">
        <v>6025</v>
      </c>
      <c r="E4519" s="33">
        <v>3</v>
      </c>
      <c r="F4519" s="33">
        <v>0.2</v>
      </c>
    </row>
    <row r="4520" spans="1:6" x14ac:dyDescent="0.2">
      <c r="A4520" s="33">
        <v>17</v>
      </c>
      <c r="B4520" s="33" t="s">
        <v>471</v>
      </c>
      <c r="C4520" s="33">
        <v>22802</v>
      </c>
      <c r="D4520" s="33" t="s">
        <v>6026</v>
      </c>
      <c r="E4520" s="33"/>
      <c r="F4520" s="33">
        <v>0.2</v>
      </c>
    </row>
    <row r="4521" spans="1:6" x14ac:dyDescent="0.2">
      <c r="A4521" s="33">
        <v>17</v>
      </c>
      <c r="B4521" s="33" t="s">
        <v>471</v>
      </c>
      <c r="C4521" s="33">
        <v>22803</v>
      </c>
      <c r="D4521" s="33" t="s">
        <v>6027</v>
      </c>
      <c r="E4521" s="33"/>
      <c r="F4521" s="33">
        <v>0.2</v>
      </c>
    </row>
    <row r="4522" spans="1:6" x14ac:dyDescent="0.2">
      <c r="A4522" s="33">
        <v>17</v>
      </c>
      <c r="B4522" s="33" t="s">
        <v>471</v>
      </c>
      <c r="C4522" s="33">
        <v>22897</v>
      </c>
      <c r="D4522" s="33" t="s">
        <v>6028</v>
      </c>
      <c r="E4522" s="33">
        <v>4</v>
      </c>
      <c r="F4522" s="33">
        <v>1</v>
      </c>
    </row>
    <row r="4523" spans="1:6" x14ac:dyDescent="0.2">
      <c r="A4523" s="33">
        <v>17</v>
      </c>
      <c r="B4523" s="33" t="s">
        <v>471</v>
      </c>
      <c r="C4523" s="33">
        <v>22805</v>
      </c>
      <c r="D4523" s="33" t="s">
        <v>6029</v>
      </c>
      <c r="E4523" s="33"/>
      <c r="F4523" s="33">
        <v>0.2</v>
      </c>
    </row>
    <row r="4524" spans="1:6" x14ac:dyDescent="0.2">
      <c r="A4524" s="33">
        <v>17</v>
      </c>
      <c r="B4524" s="33" t="s">
        <v>277</v>
      </c>
      <c r="C4524" s="33">
        <v>18128</v>
      </c>
      <c r="D4524" s="33" t="s">
        <v>6030</v>
      </c>
      <c r="E4524" s="33">
        <v>3</v>
      </c>
      <c r="F4524" s="33">
        <v>0.2</v>
      </c>
    </row>
    <row r="4525" spans="1:6" x14ac:dyDescent="0.2">
      <c r="A4525" s="33">
        <v>17</v>
      </c>
      <c r="B4525" s="33" t="s">
        <v>277</v>
      </c>
      <c r="C4525" s="33">
        <v>18034</v>
      </c>
      <c r="D4525" s="33" t="s">
        <v>6031</v>
      </c>
      <c r="E4525" s="33"/>
      <c r="F4525" s="33">
        <v>0.2</v>
      </c>
    </row>
    <row r="4526" spans="1:6" x14ac:dyDescent="0.2">
      <c r="A4526" s="33">
        <v>17</v>
      </c>
      <c r="B4526" s="33" t="s">
        <v>277</v>
      </c>
      <c r="C4526" s="33">
        <v>18131</v>
      </c>
      <c r="D4526" s="33" t="s">
        <v>6032</v>
      </c>
      <c r="E4526" s="33">
        <v>3</v>
      </c>
      <c r="F4526" s="33">
        <v>0.2</v>
      </c>
    </row>
    <row r="4527" spans="1:6" x14ac:dyDescent="0.2">
      <c r="A4527" s="33">
        <v>17</v>
      </c>
      <c r="B4527" s="33" t="s">
        <v>277</v>
      </c>
      <c r="C4527" s="33">
        <v>18367</v>
      </c>
      <c r="D4527" s="33" t="s">
        <v>6033</v>
      </c>
      <c r="E4527" s="33"/>
      <c r="F4527" s="33">
        <v>0.2</v>
      </c>
    </row>
    <row r="4528" spans="1:6" x14ac:dyDescent="0.2">
      <c r="A4528" s="33">
        <v>17</v>
      </c>
      <c r="B4528" s="33" t="s">
        <v>277</v>
      </c>
      <c r="C4528" s="33">
        <v>18391</v>
      </c>
      <c r="D4528" s="33" t="s">
        <v>6034</v>
      </c>
      <c r="E4528" s="33"/>
      <c r="F4528" s="33">
        <v>0.2</v>
      </c>
    </row>
    <row r="4529" spans="1:6" x14ac:dyDescent="0.2">
      <c r="A4529" s="33">
        <v>17</v>
      </c>
      <c r="B4529" s="33" t="s">
        <v>894</v>
      </c>
      <c r="C4529" s="33">
        <v>7435</v>
      </c>
      <c r="D4529" s="33" t="s">
        <v>6035</v>
      </c>
      <c r="E4529" s="33">
        <v>4</v>
      </c>
      <c r="F4529" s="33">
        <v>0.2</v>
      </c>
    </row>
    <row r="4530" spans="1:6" x14ac:dyDescent="0.2">
      <c r="A4530" s="33">
        <v>17</v>
      </c>
      <c r="B4530" s="33" t="s">
        <v>894</v>
      </c>
      <c r="C4530" s="33">
        <v>17</v>
      </c>
      <c r="D4530" s="33" t="s">
        <v>6036</v>
      </c>
      <c r="E4530" s="33">
        <v>3</v>
      </c>
      <c r="F4530" s="33">
        <v>0.2</v>
      </c>
    </row>
    <row r="4531" spans="1:6" x14ac:dyDescent="0.2">
      <c r="A4531" s="33">
        <v>17</v>
      </c>
      <c r="B4531" s="33" t="s">
        <v>894</v>
      </c>
      <c r="C4531" s="33">
        <v>46</v>
      </c>
      <c r="D4531" s="33" t="s">
        <v>6037</v>
      </c>
      <c r="E4531" s="33">
        <v>4</v>
      </c>
      <c r="F4531" s="33">
        <v>0.2</v>
      </c>
    </row>
    <row r="4532" spans="1:6" x14ac:dyDescent="0.2">
      <c r="A4532" s="33">
        <v>17</v>
      </c>
      <c r="B4532" s="33" t="s">
        <v>894</v>
      </c>
      <c r="C4532" s="33">
        <v>55</v>
      </c>
      <c r="D4532" s="33" t="s">
        <v>6038</v>
      </c>
      <c r="E4532" s="33">
        <v>3</v>
      </c>
      <c r="F4532" s="33">
        <v>0.2</v>
      </c>
    </row>
    <row r="4533" spans="1:6" x14ac:dyDescent="0.2">
      <c r="A4533" s="33">
        <v>17</v>
      </c>
      <c r="B4533" s="33" t="s">
        <v>894</v>
      </c>
      <c r="C4533" s="33">
        <v>63</v>
      </c>
      <c r="D4533" s="33" t="s">
        <v>6039</v>
      </c>
      <c r="E4533" s="33">
        <v>4</v>
      </c>
      <c r="F4533" s="33">
        <v>0.2</v>
      </c>
    </row>
    <row r="4534" spans="1:6" x14ac:dyDescent="0.2">
      <c r="A4534" s="33">
        <v>17</v>
      </c>
      <c r="B4534" s="33" t="s">
        <v>894</v>
      </c>
      <c r="C4534" s="33">
        <v>72</v>
      </c>
      <c r="D4534" s="33" t="s">
        <v>6040</v>
      </c>
      <c r="E4534" s="33">
        <v>4</v>
      </c>
      <c r="F4534" s="33">
        <v>0.2</v>
      </c>
    </row>
    <row r="4535" spans="1:6" x14ac:dyDescent="0.2">
      <c r="A4535" s="33">
        <v>17</v>
      </c>
      <c r="B4535" s="33" t="s">
        <v>894</v>
      </c>
      <c r="C4535" s="33">
        <v>103</v>
      </c>
      <c r="D4535" s="33" t="s">
        <v>6041</v>
      </c>
      <c r="E4535" s="33">
        <v>4</v>
      </c>
      <c r="F4535" s="33">
        <v>0.2</v>
      </c>
    </row>
    <row r="4536" spans="1:6" x14ac:dyDescent="0.2">
      <c r="A4536" s="33">
        <v>17</v>
      </c>
      <c r="B4536" s="33" t="s">
        <v>894</v>
      </c>
      <c r="C4536" s="33">
        <v>139</v>
      </c>
      <c r="D4536" s="33" t="s">
        <v>6042</v>
      </c>
      <c r="E4536" s="33">
        <v>4</v>
      </c>
      <c r="F4536" s="33">
        <v>0.2</v>
      </c>
    </row>
    <row r="4537" spans="1:6" x14ac:dyDescent="0.2">
      <c r="A4537" s="33">
        <v>17</v>
      </c>
      <c r="B4537" s="33" t="s">
        <v>894</v>
      </c>
      <c r="C4537" s="33">
        <v>161</v>
      </c>
      <c r="D4537" s="33" t="s">
        <v>6043</v>
      </c>
      <c r="E4537" s="33"/>
      <c r="F4537" s="33">
        <v>0.2</v>
      </c>
    </row>
    <row r="4538" spans="1:6" x14ac:dyDescent="0.2">
      <c r="A4538" s="33">
        <v>17</v>
      </c>
      <c r="B4538" s="33" t="s">
        <v>894</v>
      </c>
      <c r="C4538" s="33">
        <v>173</v>
      </c>
      <c r="D4538" s="33" t="s">
        <v>6044</v>
      </c>
      <c r="E4538" s="33">
        <v>4</v>
      </c>
      <c r="F4538" s="33">
        <v>0.2</v>
      </c>
    </row>
    <row r="4539" spans="1:6" x14ac:dyDescent="0.2">
      <c r="A4539" s="33">
        <v>17</v>
      </c>
      <c r="B4539" s="33" t="s">
        <v>894</v>
      </c>
      <c r="C4539" s="33">
        <v>13216</v>
      </c>
      <c r="D4539" s="33" t="s">
        <v>6045</v>
      </c>
      <c r="E4539" s="33">
        <v>4</v>
      </c>
      <c r="F4539" s="33">
        <v>0.2</v>
      </c>
    </row>
    <row r="4540" spans="1:6" x14ac:dyDescent="0.2">
      <c r="A4540" s="33">
        <v>17</v>
      </c>
      <c r="B4540" s="33" t="s">
        <v>894</v>
      </c>
      <c r="C4540" s="33">
        <v>179</v>
      </c>
      <c r="D4540" s="33" t="s">
        <v>6046</v>
      </c>
      <c r="E4540" s="33">
        <v>4</v>
      </c>
      <c r="F4540" s="33">
        <v>0.2</v>
      </c>
    </row>
    <row r="4541" spans="1:6" x14ac:dyDescent="0.2">
      <c r="A4541" s="33">
        <v>17</v>
      </c>
      <c r="B4541" s="33" t="s">
        <v>894</v>
      </c>
      <c r="C4541" s="33">
        <v>180</v>
      </c>
      <c r="D4541" s="33" t="s">
        <v>4670</v>
      </c>
      <c r="E4541" s="33"/>
      <c r="F4541" s="33">
        <v>0.2</v>
      </c>
    </row>
    <row r="4542" spans="1:6" x14ac:dyDescent="0.2">
      <c r="A4542" s="33">
        <v>17</v>
      </c>
      <c r="B4542" s="33" t="s">
        <v>894</v>
      </c>
      <c r="C4542" s="33">
        <v>185</v>
      </c>
      <c r="D4542" s="33" t="s">
        <v>6047</v>
      </c>
      <c r="E4542" s="33">
        <v>4</v>
      </c>
      <c r="F4542" s="33">
        <v>0.2</v>
      </c>
    </row>
    <row r="4543" spans="1:6" x14ac:dyDescent="0.2">
      <c r="A4543" s="33">
        <v>17</v>
      </c>
      <c r="B4543" s="33" t="s">
        <v>894</v>
      </c>
      <c r="C4543" s="33">
        <v>188</v>
      </c>
      <c r="D4543" s="33" t="s">
        <v>6048</v>
      </c>
      <c r="E4543" s="33"/>
      <c r="F4543" s="33">
        <v>0.2</v>
      </c>
    </row>
    <row r="4544" spans="1:6" x14ac:dyDescent="0.2">
      <c r="A4544" s="33">
        <v>17</v>
      </c>
      <c r="B4544" s="33" t="s">
        <v>894</v>
      </c>
      <c r="C4544" s="33">
        <v>202</v>
      </c>
      <c r="D4544" s="33" t="s">
        <v>6049</v>
      </c>
      <c r="E4544" s="33">
        <v>4</v>
      </c>
      <c r="F4544" s="33">
        <v>0.2</v>
      </c>
    </row>
    <row r="4545" spans="1:6" x14ac:dyDescent="0.2">
      <c r="A4545" s="33">
        <v>17</v>
      </c>
      <c r="B4545" s="33" t="s">
        <v>894</v>
      </c>
      <c r="C4545" s="33">
        <v>221</v>
      </c>
      <c r="D4545" s="33" t="s">
        <v>6050</v>
      </c>
      <c r="E4545" s="33">
        <v>4</v>
      </c>
      <c r="F4545" s="33">
        <v>0.2</v>
      </c>
    </row>
    <row r="4546" spans="1:6" x14ac:dyDescent="0.2">
      <c r="A4546" s="33">
        <v>17</v>
      </c>
      <c r="B4546" s="33" t="s">
        <v>894</v>
      </c>
      <c r="C4546" s="33">
        <v>7445</v>
      </c>
      <c r="D4546" s="33" t="s">
        <v>6051</v>
      </c>
      <c r="E4546" s="33">
        <v>4</v>
      </c>
      <c r="F4546" s="33">
        <v>0.2</v>
      </c>
    </row>
    <row r="4547" spans="1:6" x14ac:dyDescent="0.2">
      <c r="A4547" s="33">
        <v>17</v>
      </c>
      <c r="B4547" s="33" t="s">
        <v>894</v>
      </c>
      <c r="C4547" s="33">
        <v>364</v>
      </c>
      <c r="D4547" s="33" t="s">
        <v>6052</v>
      </c>
      <c r="E4547" s="33"/>
      <c r="F4547" s="33">
        <v>0.2</v>
      </c>
    </row>
    <row r="4548" spans="1:6" x14ac:dyDescent="0.2">
      <c r="A4548" s="33">
        <v>17</v>
      </c>
      <c r="B4548" s="33" t="s">
        <v>894</v>
      </c>
      <c r="C4548" s="33">
        <v>377</v>
      </c>
      <c r="D4548" s="33" t="s">
        <v>6053</v>
      </c>
      <c r="E4548" s="33"/>
      <c r="F4548" s="33">
        <v>0.2</v>
      </c>
    </row>
    <row r="4549" spans="1:6" x14ac:dyDescent="0.2">
      <c r="A4549" s="33">
        <v>17</v>
      </c>
      <c r="B4549" s="33" t="s">
        <v>894</v>
      </c>
      <c r="C4549" s="33">
        <v>385</v>
      </c>
      <c r="D4549" s="33" t="s">
        <v>6054</v>
      </c>
      <c r="E4549" s="33">
        <v>3</v>
      </c>
      <c r="F4549" s="33">
        <v>0.2</v>
      </c>
    </row>
    <row r="4550" spans="1:6" x14ac:dyDescent="0.2">
      <c r="A4550" s="33">
        <v>17</v>
      </c>
      <c r="B4550" s="33" t="s">
        <v>894</v>
      </c>
      <c r="C4550" s="33">
        <v>7532</v>
      </c>
      <c r="D4550" s="33" t="s">
        <v>6055</v>
      </c>
      <c r="E4550" s="33">
        <v>4</v>
      </c>
      <c r="F4550" s="33">
        <v>0.2</v>
      </c>
    </row>
    <row r="4551" spans="1:6" x14ac:dyDescent="0.2">
      <c r="A4551" s="33">
        <v>17</v>
      </c>
      <c r="B4551" s="33" t="s">
        <v>894</v>
      </c>
      <c r="C4551" s="33">
        <v>507</v>
      </c>
      <c r="D4551" s="33" t="s">
        <v>6056</v>
      </c>
      <c r="E4551" s="33"/>
      <c r="F4551" s="33">
        <v>0.2</v>
      </c>
    </row>
    <row r="4552" spans="1:6" x14ac:dyDescent="0.2">
      <c r="A4552" s="33">
        <v>17</v>
      </c>
      <c r="B4552" s="33" t="s">
        <v>894</v>
      </c>
      <c r="C4552" s="33">
        <v>508</v>
      </c>
      <c r="D4552" s="33" t="s">
        <v>6057</v>
      </c>
      <c r="E4552" s="33"/>
      <c r="F4552" s="33">
        <v>0.2</v>
      </c>
    </row>
    <row r="4553" spans="1:6" x14ac:dyDescent="0.2">
      <c r="A4553" s="33">
        <v>17</v>
      </c>
      <c r="B4553" s="33" t="s">
        <v>894</v>
      </c>
      <c r="C4553" s="33">
        <v>511</v>
      </c>
      <c r="D4553" s="33" t="s">
        <v>6058</v>
      </c>
      <c r="E4553" s="33"/>
      <c r="F4553" s="33">
        <v>0.2</v>
      </c>
    </row>
    <row r="4554" spans="1:6" x14ac:dyDescent="0.2">
      <c r="A4554" s="33">
        <v>17</v>
      </c>
      <c r="B4554" s="33" t="s">
        <v>894</v>
      </c>
      <c r="C4554" s="33">
        <v>527</v>
      </c>
      <c r="D4554" s="33" t="s">
        <v>6059</v>
      </c>
      <c r="E4554" s="33">
        <v>4</v>
      </c>
      <c r="F4554" s="33">
        <v>0.2</v>
      </c>
    </row>
    <row r="4555" spans="1:6" x14ac:dyDescent="0.2">
      <c r="A4555" s="33">
        <v>17</v>
      </c>
      <c r="B4555" s="33" t="s">
        <v>894</v>
      </c>
      <c r="C4555" s="33">
        <v>552</v>
      </c>
      <c r="D4555" s="33" t="s">
        <v>6060</v>
      </c>
      <c r="E4555" s="33">
        <v>4</v>
      </c>
      <c r="F4555" s="33">
        <v>0.2</v>
      </c>
    </row>
    <row r="4556" spans="1:6" x14ac:dyDescent="0.2">
      <c r="A4556" s="33">
        <v>17</v>
      </c>
      <c r="B4556" s="33" t="s">
        <v>894</v>
      </c>
      <c r="C4556" s="33">
        <v>556</v>
      </c>
      <c r="D4556" s="33" t="s">
        <v>6061</v>
      </c>
      <c r="E4556" s="33">
        <v>3</v>
      </c>
      <c r="F4556" s="33">
        <v>0.2</v>
      </c>
    </row>
    <row r="4557" spans="1:6" x14ac:dyDescent="0.2">
      <c r="A4557" s="33">
        <v>17</v>
      </c>
      <c r="B4557" s="33" t="s">
        <v>894</v>
      </c>
      <c r="C4557" s="33">
        <v>565</v>
      </c>
      <c r="D4557" s="33" t="s">
        <v>6062</v>
      </c>
      <c r="E4557" s="33">
        <v>4</v>
      </c>
      <c r="F4557" s="33">
        <v>0.2</v>
      </c>
    </row>
    <row r="4558" spans="1:6" x14ac:dyDescent="0.2">
      <c r="A4558" s="33">
        <v>17</v>
      </c>
      <c r="B4558" s="33" t="s">
        <v>894</v>
      </c>
      <c r="C4558" s="33">
        <v>571</v>
      </c>
      <c r="D4558" s="33" t="s">
        <v>6063</v>
      </c>
      <c r="E4558" s="33"/>
      <c r="F4558" s="33">
        <v>0.2</v>
      </c>
    </row>
    <row r="4559" spans="1:6" x14ac:dyDescent="0.2">
      <c r="A4559" s="33">
        <v>17</v>
      </c>
      <c r="B4559" s="33" t="s">
        <v>894</v>
      </c>
      <c r="C4559" s="33">
        <v>7538</v>
      </c>
      <c r="D4559" s="33" t="s">
        <v>6064</v>
      </c>
      <c r="E4559" s="33">
        <v>3</v>
      </c>
      <c r="F4559" s="33">
        <v>0.2</v>
      </c>
    </row>
    <row r="4560" spans="1:6" x14ac:dyDescent="0.2">
      <c r="A4560" s="33">
        <v>17</v>
      </c>
      <c r="B4560" s="33" t="s">
        <v>894</v>
      </c>
      <c r="C4560" s="33">
        <v>666</v>
      </c>
      <c r="D4560" s="33" t="s">
        <v>6065</v>
      </c>
      <c r="E4560" s="33">
        <v>3</v>
      </c>
      <c r="F4560" s="33">
        <v>0.2</v>
      </c>
    </row>
    <row r="4561" spans="1:6" x14ac:dyDescent="0.2">
      <c r="A4561" s="33">
        <v>17</v>
      </c>
      <c r="B4561" s="33" t="s">
        <v>894</v>
      </c>
      <c r="C4561" s="33">
        <v>3286</v>
      </c>
      <c r="D4561" s="33" t="s">
        <v>6066</v>
      </c>
      <c r="E4561" s="33">
        <v>2</v>
      </c>
      <c r="F4561" s="33">
        <v>0.2</v>
      </c>
    </row>
    <row r="4562" spans="1:6" x14ac:dyDescent="0.2">
      <c r="A4562" s="33">
        <v>17</v>
      </c>
      <c r="B4562" s="33" t="s">
        <v>894</v>
      </c>
      <c r="C4562" s="33">
        <v>7470</v>
      </c>
      <c r="D4562" s="33" t="s">
        <v>6067</v>
      </c>
      <c r="E4562" s="33">
        <v>2</v>
      </c>
      <c r="F4562" s="33">
        <v>0.2</v>
      </c>
    </row>
    <row r="4563" spans="1:6" x14ac:dyDescent="0.2">
      <c r="A4563" s="33">
        <v>17</v>
      </c>
      <c r="B4563" s="33" t="s">
        <v>894</v>
      </c>
      <c r="C4563" s="33">
        <v>726</v>
      </c>
      <c r="D4563" s="33" t="s">
        <v>6068</v>
      </c>
      <c r="E4563" s="33">
        <v>3</v>
      </c>
      <c r="F4563" s="33">
        <v>0.2</v>
      </c>
    </row>
    <row r="4564" spans="1:6" x14ac:dyDescent="0.2">
      <c r="A4564" s="33">
        <v>17</v>
      </c>
      <c r="B4564" s="33" t="s">
        <v>894</v>
      </c>
      <c r="C4564" s="33">
        <v>749</v>
      </c>
      <c r="D4564" s="33" t="s">
        <v>6069</v>
      </c>
      <c r="E4564" s="33">
        <v>3</v>
      </c>
      <c r="F4564" s="33">
        <v>0.2</v>
      </c>
    </row>
    <row r="4565" spans="1:6" x14ac:dyDescent="0.2">
      <c r="A4565" s="33">
        <v>17</v>
      </c>
      <c r="B4565" s="33" t="s">
        <v>894</v>
      </c>
      <c r="C4565" s="33">
        <v>750</v>
      </c>
      <c r="D4565" s="33" t="s">
        <v>6070</v>
      </c>
      <c r="E4565" s="33">
        <v>4</v>
      </c>
      <c r="F4565" s="33">
        <v>0.2</v>
      </c>
    </row>
    <row r="4566" spans="1:6" x14ac:dyDescent="0.2">
      <c r="A4566" s="33">
        <v>17</v>
      </c>
      <c r="B4566" s="33" t="s">
        <v>894</v>
      </c>
      <c r="C4566" s="33">
        <v>812</v>
      </c>
      <c r="D4566" s="33" t="s">
        <v>6071</v>
      </c>
      <c r="E4566" s="33">
        <v>3</v>
      </c>
      <c r="F4566" s="33">
        <v>0.2</v>
      </c>
    </row>
    <row r="4567" spans="1:6" x14ac:dyDescent="0.2">
      <c r="A4567" s="33">
        <v>17</v>
      </c>
      <c r="B4567" s="33" t="s">
        <v>894</v>
      </c>
      <c r="C4567" s="33">
        <v>7555</v>
      </c>
      <c r="D4567" s="33" t="s">
        <v>6072</v>
      </c>
      <c r="E4567" s="33">
        <v>3</v>
      </c>
      <c r="F4567" s="33">
        <v>0.2</v>
      </c>
    </row>
    <row r="4568" spans="1:6" x14ac:dyDescent="0.2">
      <c r="A4568" s="33">
        <v>17</v>
      </c>
      <c r="B4568" s="33" t="s">
        <v>894</v>
      </c>
      <c r="C4568" s="33">
        <v>965</v>
      </c>
      <c r="D4568" s="33" t="s">
        <v>6073</v>
      </c>
      <c r="E4568" s="33"/>
      <c r="F4568" s="33">
        <v>0.2</v>
      </c>
    </row>
    <row r="4569" spans="1:6" x14ac:dyDescent="0.2">
      <c r="A4569" s="33">
        <v>17</v>
      </c>
      <c r="B4569" s="33" t="s">
        <v>894</v>
      </c>
      <c r="C4569" s="33">
        <v>1013</v>
      </c>
      <c r="D4569" s="33" t="s">
        <v>6074</v>
      </c>
      <c r="E4569" s="33"/>
      <c r="F4569" s="33">
        <v>0.2</v>
      </c>
    </row>
    <row r="4570" spans="1:6" x14ac:dyDescent="0.2">
      <c r="A4570" s="33">
        <v>17</v>
      </c>
      <c r="B4570" s="33" t="s">
        <v>894</v>
      </c>
      <c r="C4570" s="33">
        <v>1030</v>
      </c>
      <c r="D4570" s="33" t="s">
        <v>6075</v>
      </c>
      <c r="E4570" s="33">
        <v>4</v>
      </c>
      <c r="F4570" s="33">
        <v>0.2</v>
      </c>
    </row>
    <row r="4571" spans="1:6" x14ac:dyDescent="0.2">
      <c r="A4571" s="33">
        <v>17</v>
      </c>
      <c r="B4571" s="33" t="s">
        <v>894</v>
      </c>
      <c r="C4571" s="33">
        <v>1035</v>
      </c>
      <c r="D4571" s="33" t="s">
        <v>6076</v>
      </c>
      <c r="E4571" s="33"/>
      <c r="F4571" s="33">
        <v>0.2</v>
      </c>
    </row>
    <row r="4572" spans="1:6" x14ac:dyDescent="0.2">
      <c r="A4572" s="33">
        <v>17</v>
      </c>
      <c r="B4572" s="33" t="s">
        <v>894</v>
      </c>
      <c r="C4572" s="33">
        <v>1056</v>
      </c>
      <c r="D4572" s="33" t="s">
        <v>6077</v>
      </c>
      <c r="E4572" s="33">
        <v>3</v>
      </c>
      <c r="F4572" s="33">
        <v>0.2</v>
      </c>
    </row>
    <row r="4573" spans="1:6" x14ac:dyDescent="0.2">
      <c r="A4573" s="33">
        <v>17</v>
      </c>
      <c r="B4573" s="33" t="s">
        <v>894</v>
      </c>
      <c r="C4573" s="33">
        <v>7365</v>
      </c>
      <c r="D4573" s="33" t="s">
        <v>6078</v>
      </c>
      <c r="E4573" s="33">
        <v>2</v>
      </c>
      <c r="F4573" s="33">
        <v>0.2</v>
      </c>
    </row>
    <row r="4574" spans="1:6" x14ac:dyDescent="0.2">
      <c r="A4574" s="33">
        <v>17</v>
      </c>
      <c r="B4574" s="33" t="s">
        <v>894</v>
      </c>
      <c r="C4574" s="33">
        <v>1079</v>
      </c>
      <c r="D4574" s="33" t="s">
        <v>6079</v>
      </c>
      <c r="E4574" s="33"/>
      <c r="F4574" s="33">
        <v>0.2</v>
      </c>
    </row>
    <row r="4575" spans="1:6" x14ac:dyDescent="0.2">
      <c r="A4575" s="33">
        <v>17</v>
      </c>
      <c r="B4575" s="33" t="s">
        <v>894</v>
      </c>
      <c r="C4575" s="33">
        <v>1112</v>
      </c>
      <c r="D4575" s="33" t="s">
        <v>6080</v>
      </c>
      <c r="E4575" s="33">
        <v>2</v>
      </c>
      <c r="F4575" s="33">
        <v>0.2</v>
      </c>
    </row>
    <row r="4576" spans="1:6" x14ac:dyDescent="0.2">
      <c r="A4576" s="33">
        <v>17</v>
      </c>
      <c r="B4576" s="33" t="s">
        <v>894</v>
      </c>
      <c r="C4576" s="33">
        <v>1367</v>
      </c>
      <c r="D4576" s="33" t="s">
        <v>6081</v>
      </c>
      <c r="E4576" s="33">
        <v>3</v>
      </c>
      <c r="F4576" s="33">
        <v>0.2</v>
      </c>
    </row>
    <row r="4577" spans="1:6" x14ac:dyDescent="0.2">
      <c r="A4577" s="33">
        <v>17</v>
      </c>
      <c r="B4577" s="33" t="s">
        <v>894</v>
      </c>
      <c r="C4577" s="33">
        <v>1499</v>
      </c>
      <c r="D4577" s="33" t="s">
        <v>6082</v>
      </c>
      <c r="E4577" s="33">
        <v>4</v>
      </c>
      <c r="F4577" s="33">
        <v>0.2</v>
      </c>
    </row>
    <row r="4578" spans="1:6" x14ac:dyDescent="0.2">
      <c r="A4578" s="33">
        <v>17</v>
      </c>
      <c r="B4578" s="33" t="s">
        <v>894</v>
      </c>
      <c r="C4578" s="33">
        <v>1830</v>
      </c>
      <c r="D4578" s="33" t="s">
        <v>6083</v>
      </c>
      <c r="E4578" s="33"/>
      <c r="F4578" s="33">
        <v>0.2</v>
      </c>
    </row>
    <row r="4579" spans="1:6" x14ac:dyDescent="0.2">
      <c r="A4579" s="33">
        <v>17</v>
      </c>
      <c r="B4579" s="33" t="s">
        <v>894</v>
      </c>
      <c r="C4579" s="33">
        <v>1632</v>
      </c>
      <c r="D4579" s="33" t="s">
        <v>5728</v>
      </c>
      <c r="E4579" s="33">
        <v>4</v>
      </c>
      <c r="F4579" s="33">
        <v>0.2</v>
      </c>
    </row>
    <row r="4580" spans="1:6" x14ac:dyDescent="0.2">
      <c r="A4580" s="33">
        <v>17</v>
      </c>
      <c r="B4580" s="33" t="s">
        <v>894</v>
      </c>
      <c r="C4580" s="33">
        <v>7583</v>
      </c>
      <c r="D4580" s="33" t="s">
        <v>6084</v>
      </c>
      <c r="E4580" s="33"/>
      <c r="F4580" s="33">
        <v>0.2</v>
      </c>
    </row>
    <row r="4581" spans="1:6" x14ac:dyDescent="0.2">
      <c r="A4581" s="33">
        <v>17</v>
      </c>
      <c r="B4581" s="33" t="s">
        <v>894</v>
      </c>
      <c r="C4581" s="33">
        <v>1532</v>
      </c>
      <c r="D4581" s="33" t="s">
        <v>6085</v>
      </c>
      <c r="E4581" s="33">
        <v>4</v>
      </c>
      <c r="F4581" s="33">
        <v>0.2</v>
      </c>
    </row>
    <row r="4582" spans="1:6" x14ac:dyDescent="0.2">
      <c r="A4582" s="33">
        <v>17</v>
      </c>
      <c r="B4582" s="33" t="s">
        <v>894</v>
      </c>
      <c r="C4582" s="33">
        <v>1412</v>
      </c>
      <c r="D4582" s="33" t="s">
        <v>6086</v>
      </c>
      <c r="E4582" s="33"/>
      <c r="F4582" s="33">
        <v>0.2</v>
      </c>
    </row>
    <row r="4583" spans="1:6" x14ac:dyDescent="0.2">
      <c r="A4583" s="33">
        <v>17</v>
      </c>
      <c r="B4583" s="33" t="s">
        <v>894</v>
      </c>
      <c r="C4583" s="33">
        <v>1439</v>
      </c>
      <c r="D4583" s="33" t="s">
        <v>6087</v>
      </c>
      <c r="E4583" s="33">
        <v>3</v>
      </c>
      <c r="F4583" s="33">
        <v>0.2</v>
      </c>
    </row>
    <row r="4584" spans="1:6" x14ac:dyDescent="0.2">
      <c r="A4584" s="33">
        <v>17</v>
      </c>
      <c r="B4584" s="33" t="s">
        <v>894</v>
      </c>
      <c r="C4584" s="33">
        <v>1476</v>
      </c>
      <c r="D4584" s="33" t="s">
        <v>6088</v>
      </c>
      <c r="E4584" s="33"/>
      <c r="F4584" s="33">
        <v>0.2</v>
      </c>
    </row>
    <row r="4585" spans="1:6" x14ac:dyDescent="0.2">
      <c r="A4585" s="33">
        <v>17</v>
      </c>
      <c r="B4585" s="33" t="s">
        <v>894</v>
      </c>
      <c r="C4585" s="33">
        <v>1507</v>
      </c>
      <c r="D4585" s="33" t="s">
        <v>6089</v>
      </c>
      <c r="E4585" s="33">
        <v>4</v>
      </c>
      <c r="F4585" s="33">
        <v>0.2</v>
      </c>
    </row>
    <row r="4586" spans="1:6" x14ac:dyDescent="0.2">
      <c r="A4586" s="33">
        <v>17</v>
      </c>
      <c r="B4586" s="33" t="s">
        <v>894</v>
      </c>
      <c r="C4586" s="33">
        <v>1665</v>
      </c>
      <c r="D4586" s="33" t="s">
        <v>6090</v>
      </c>
      <c r="E4586" s="33">
        <v>4</v>
      </c>
      <c r="F4586" s="33">
        <v>0.2</v>
      </c>
    </row>
    <row r="4587" spans="1:6" x14ac:dyDescent="0.2">
      <c r="A4587" s="33">
        <v>17</v>
      </c>
      <c r="B4587" s="33" t="s">
        <v>894</v>
      </c>
      <c r="C4587" s="33">
        <v>1695</v>
      </c>
      <c r="D4587" s="33" t="s">
        <v>6091</v>
      </c>
      <c r="E4587" s="33"/>
      <c r="F4587" s="33">
        <v>0.2</v>
      </c>
    </row>
    <row r="4588" spans="1:6" x14ac:dyDescent="0.2">
      <c r="A4588" s="33">
        <v>17</v>
      </c>
      <c r="B4588" s="33" t="s">
        <v>894</v>
      </c>
      <c r="C4588" s="33">
        <v>1759</v>
      </c>
      <c r="D4588" s="33" t="s">
        <v>6092</v>
      </c>
      <c r="E4588" s="33"/>
      <c r="F4588" s="33">
        <v>0.2</v>
      </c>
    </row>
    <row r="4589" spans="1:6" x14ac:dyDescent="0.2">
      <c r="A4589" s="33">
        <v>17</v>
      </c>
      <c r="B4589" s="33" t="s">
        <v>894</v>
      </c>
      <c r="C4589" s="33">
        <v>1783</v>
      </c>
      <c r="D4589" s="33" t="s">
        <v>6093</v>
      </c>
      <c r="E4589" s="33">
        <v>4</v>
      </c>
      <c r="F4589" s="33">
        <v>0.2</v>
      </c>
    </row>
    <row r="4590" spans="1:6" x14ac:dyDescent="0.2">
      <c r="A4590" s="33">
        <v>17</v>
      </c>
      <c r="B4590" s="33" t="s">
        <v>894</v>
      </c>
      <c r="C4590" s="33">
        <v>1853</v>
      </c>
      <c r="D4590" s="33" t="s">
        <v>6094</v>
      </c>
      <c r="E4590" s="33"/>
      <c r="F4590" s="33">
        <v>0.2</v>
      </c>
    </row>
    <row r="4591" spans="1:6" x14ac:dyDescent="0.2">
      <c r="A4591" s="33">
        <v>17</v>
      </c>
      <c r="B4591" s="33" t="s">
        <v>894</v>
      </c>
      <c r="C4591" s="33">
        <v>1938</v>
      </c>
      <c r="D4591" s="33" t="s">
        <v>6095</v>
      </c>
      <c r="E4591" s="33">
        <v>4</v>
      </c>
      <c r="F4591" s="33">
        <v>0.2</v>
      </c>
    </row>
    <row r="4592" spans="1:6" x14ac:dyDescent="0.2">
      <c r="A4592" s="33">
        <v>17</v>
      </c>
      <c r="B4592" s="33" t="s">
        <v>894</v>
      </c>
      <c r="C4592" s="33">
        <v>1469</v>
      </c>
      <c r="D4592" s="33" t="s">
        <v>6096</v>
      </c>
      <c r="E4592" s="33">
        <v>4</v>
      </c>
      <c r="F4592" s="33">
        <v>0.2</v>
      </c>
    </row>
    <row r="4593" spans="1:6" x14ac:dyDescent="0.2">
      <c r="A4593" s="33">
        <v>17</v>
      </c>
      <c r="B4593" s="33" t="s">
        <v>894</v>
      </c>
      <c r="C4593" s="33">
        <v>1806</v>
      </c>
      <c r="D4593" s="33" t="s">
        <v>6097</v>
      </c>
      <c r="E4593" s="33"/>
      <c r="F4593" s="33">
        <v>0.2</v>
      </c>
    </row>
    <row r="4594" spans="1:6" x14ac:dyDescent="0.2">
      <c r="A4594" s="33">
        <v>17</v>
      </c>
      <c r="B4594" s="33" t="s">
        <v>894</v>
      </c>
      <c r="C4594" s="33">
        <v>1419</v>
      </c>
      <c r="D4594" s="33" t="s">
        <v>6098</v>
      </c>
      <c r="E4594" s="33">
        <v>3</v>
      </c>
      <c r="F4594" s="33">
        <v>0.2</v>
      </c>
    </row>
    <row r="4595" spans="1:6" x14ac:dyDescent="0.2">
      <c r="A4595" s="33">
        <v>17</v>
      </c>
      <c r="B4595" s="33" t="s">
        <v>894</v>
      </c>
      <c r="C4595" s="33">
        <v>1424</v>
      </c>
      <c r="D4595" s="33" t="s">
        <v>6099</v>
      </c>
      <c r="E4595" s="33">
        <v>3</v>
      </c>
      <c r="F4595" s="33">
        <v>0.2</v>
      </c>
    </row>
    <row r="4596" spans="1:6" x14ac:dyDescent="0.2">
      <c r="A4596" s="33">
        <v>17</v>
      </c>
      <c r="B4596" s="33" t="s">
        <v>894</v>
      </c>
      <c r="C4596" s="33">
        <v>1437</v>
      </c>
      <c r="D4596" s="33" t="s">
        <v>6100</v>
      </c>
      <c r="E4596" s="33">
        <v>2</v>
      </c>
      <c r="F4596" s="33">
        <v>0.2</v>
      </c>
    </row>
    <row r="4597" spans="1:6" x14ac:dyDescent="0.2">
      <c r="A4597" s="33">
        <v>17</v>
      </c>
      <c r="B4597" s="33" t="s">
        <v>894</v>
      </c>
      <c r="C4597" s="33">
        <v>1440</v>
      </c>
      <c r="D4597" s="33" t="s">
        <v>6101</v>
      </c>
      <c r="E4597" s="33">
        <v>4</v>
      </c>
      <c r="F4597" s="33">
        <v>0.2</v>
      </c>
    </row>
    <row r="4598" spans="1:6" x14ac:dyDescent="0.2">
      <c r="A4598" s="33">
        <v>17</v>
      </c>
      <c r="B4598" s="33" t="s">
        <v>894</v>
      </c>
      <c r="C4598" s="33">
        <v>1447</v>
      </c>
      <c r="D4598" s="33" t="s">
        <v>6102</v>
      </c>
      <c r="E4598" s="33">
        <v>3</v>
      </c>
      <c r="F4598" s="33">
        <v>0.2</v>
      </c>
    </row>
    <row r="4599" spans="1:6" x14ac:dyDescent="0.2">
      <c r="A4599" s="33">
        <v>17</v>
      </c>
      <c r="B4599" s="33" t="s">
        <v>894</v>
      </c>
      <c r="C4599" s="33">
        <v>1471</v>
      </c>
      <c r="D4599" s="33" t="s">
        <v>6103</v>
      </c>
      <c r="E4599" s="33">
        <v>2</v>
      </c>
      <c r="F4599" s="33">
        <v>0.2</v>
      </c>
    </row>
    <row r="4600" spans="1:6" x14ac:dyDescent="0.2">
      <c r="A4600" s="33">
        <v>17</v>
      </c>
      <c r="B4600" s="33" t="s">
        <v>894</v>
      </c>
      <c r="C4600" s="33">
        <v>1472</v>
      </c>
      <c r="D4600" s="33" t="s">
        <v>6104</v>
      </c>
      <c r="E4600" s="33">
        <v>3</v>
      </c>
      <c r="F4600" s="33">
        <v>0.2</v>
      </c>
    </row>
    <row r="4601" spans="1:6" x14ac:dyDescent="0.2">
      <c r="A4601" s="33">
        <v>17</v>
      </c>
      <c r="B4601" s="33" t="s">
        <v>894</v>
      </c>
      <c r="C4601" s="33">
        <v>1491</v>
      </c>
      <c r="D4601" s="33" t="s">
        <v>5733</v>
      </c>
      <c r="E4601" s="33">
        <v>4</v>
      </c>
      <c r="F4601" s="33">
        <v>0.2</v>
      </c>
    </row>
    <row r="4602" spans="1:6" x14ac:dyDescent="0.2">
      <c r="A4602" s="33">
        <v>17</v>
      </c>
      <c r="B4602" s="33" t="s">
        <v>894</v>
      </c>
      <c r="C4602" s="33">
        <v>1495</v>
      </c>
      <c r="D4602" s="33" t="s">
        <v>6105</v>
      </c>
      <c r="E4602" s="33">
        <v>4</v>
      </c>
      <c r="F4602" s="33">
        <v>0.2</v>
      </c>
    </row>
    <row r="4603" spans="1:6" x14ac:dyDescent="0.2">
      <c r="A4603" s="33">
        <v>17</v>
      </c>
      <c r="B4603" s="33" t="s">
        <v>894</v>
      </c>
      <c r="C4603" s="33">
        <v>1511</v>
      </c>
      <c r="D4603" s="33" t="s">
        <v>6106</v>
      </c>
      <c r="E4603" s="33">
        <v>4</v>
      </c>
      <c r="F4603" s="33">
        <v>0.2</v>
      </c>
    </row>
    <row r="4604" spans="1:6" x14ac:dyDescent="0.2">
      <c r="A4604" s="33">
        <v>17</v>
      </c>
      <c r="B4604" s="33" t="s">
        <v>894</v>
      </c>
      <c r="C4604" s="33">
        <v>1516</v>
      </c>
      <c r="D4604" s="33" t="s">
        <v>6107</v>
      </c>
      <c r="E4604" s="33">
        <v>3</v>
      </c>
      <c r="F4604" s="33">
        <v>0.2</v>
      </c>
    </row>
    <row r="4605" spans="1:6" x14ac:dyDescent="0.2">
      <c r="A4605" s="33">
        <v>17</v>
      </c>
      <c r="B4605" s="33" t="s">
        <v>894</v>
      </c>
      <c r="C4605" s="33">
        <v>1542</v>
      </c>
      <c r="D4605" s="33" t="s">
        <v>6108</v>
      </c>
      <c r="E4605" s="33">
        <v>4</v>
      </c>
      <c r="F4605" s="33">
        <v>0.2</v>
      </c>
    </row>
    <row r="4606" spans="1:6" x14ac:dyDescent="0.2">
      <c r="A4606" s="33">
        <v>17</v>
      </c>
      <c r="B4606" s="33" t="s">
        <v>894</v>
      </c>
      <c r="C4606" s="33">
        <v>1434</v>
      </c>
      <c r="D4606" s="33" t="s">
        <v>6109</v>
      </c>
      <c r="E4606" s="33">
        <v>4</v>
      </c>
      <c r="F4606" s="33">
        <v>0.2</v>
      </c>
    </row>
    <row r="4607" spans="1:6" x14ac:dyDescent="0.2">
      <c r="A4607" s="33">
        <v>17</v>
      </c>
      <c r="B4607" s="33" t="s">
        <v>894</v>
      </c>
      <c r="C4607" s="33">
        <v>1571</v>
      </c>
      <c r="D4607" s="33" t="s">
        <v>6110</v>
      </c>
      <c r="E4607" s="33">
        <v>4</v>
      </c>
      <c r="F4607" s="33">
        <v>0.2</v>
      </c>
    </row>
    <row r="4608" spans="1:6" x14ac:dyDescent="0.2">
      <c r="A4608" s="33">
        <v>17</v>
      </c>
      <c r="B4608" s="33" t="s">
        <v>894</v>
      </c>
      <c r="C4608" s="33">
        <v>1653</v>
      </c>
      <c r="D4608" s="33" t="s">
        <v>6111</v>
      </c>
      <c r="E4608" s="33">
        <v>4</v>
      </c>
      <c r="F4608" s="33">
        <v>0.2</v>
      </c>
    </row>
    <row r="4609" spans="1:6" x14ac:dyDescent="0.2">
      <c r="A4609" s="33">
        <v>17</v>
      </c>
      <c r="B4609" s="33" t="s">
        <v>894</v>
      </c>
      <c r="C4609" s="33">
        <v>8385</v>
      </c>
      <c r="D4609" s="33" t="s">
        <v>6112</v>
      </c>
      <c r="E4609" s="33">
        <v>4</v>
      </c>
      <c r="F4609" s="33">
        <v>0.2</v>
      </c>
    </row>
    <row r="4610" spans="1:6" x14ac:dyDescent="0.2">
      <c r="A4610" s="33">
        <v>17</v>
      </c>
      <c r="B4610" s="33" t="s">
        <v>894</v>
      </c>
      <c r="C4610" s="33">
        <v>7589</v>
      </c>
      <c r="D4610" s="33" t="s">
        <v>6113</v>
      </c>
      <c r="E4610" s="33">
        <v>3</v>
      </c>
      <c r="F4610" s="33">
        <v>0.2</v>
      </c>
    </row>
    <row r="4611" spans="1:6" x14ac:dyDescent="0.2">
      <c r="A4611" s="33">
        <v>17</v>
      </c>
      <c r="B4611" s="33" t="s">
        <v>894</v>
      </c>
      <c r="C4611" s="33">
        <v>21073</v>
      </c>
      <c r="D4611" s="33" t="s">
        <v>6114</v>
      </c>
      <c r="E4611" s="33">
        <v>3</v>
      </c>
      <c r="F4611" s="33">
        <v>0.2</v>
      </c>
    </row>
    <row r="4612" spans="1:6" x14ac:dyDescent="0.2">
      <c r="A4612" s="33">
        <v>17</v>
      </c>
      <c r="B4612" s="33" t="s">
        <v>894</v>
      </c>
      <c r="C4612" s="33">
        <v>1726</v>
      </c>
      <c r="D4612" s="33" t="s">
        <v>6115</v>
      </c>
      <c r="E4612" s="33">
        <v>4</v>
      </c>
      <c r="F4612" s="33">
        <v>0.2</v>
      </c>
    </row>
    <row r="4613" spans="1:6" x14ac:dyDescent="0.2">
      <c r="A4613" s="33">
        <v>17</v>
      </c>
      <c r="B4613" s="33" t="s">
        <v>894</v>
      </c>
      <c r="C4613" s="33">
        <v>1746</v>
      </c>
      <c r="D4613" s="33" t="s">
        <v>6116</v>
      </c>
      <c r="E4613" s="33">
        <v>3</v>
      </c>
      <c r="F4613" s="33">
        <v>0.2</v>
      </c>
    </row>
    <row r="4614" spans="1:6" x14ac:dyDescent="0.2">
      <c r="A4614" s="33">
        <v>17</v>
      </c>
      <c r="B4614" s="33" t="s">
        <v>894</v>
      </c>
      <c r="C4614" s="33">
        <v>1758</v>
      </c>
      <c r="D4614" s="33" t="s">
        <v>6117</v>
      </c>
      <c r="E4614" s="33">
        <v>4</v>
      </c>
      <c r="F4614" s="33">
        <v>0.2</v>
      </c>
    </row>
    <row r="4615" spans="1:6" x14ac:dyDescent="0.2">
      <c r="A4615" s="33">
        <v>17</v>
      </c>
      <c r="B4615" s="33" t="s">
        <v>894</v>
      </c>
      <c r="C4615" s="33">
        <v>1787</v>
      </c>
      <c r="D4615" s="33" t="s">
        <v>6118</v>
      </c>
      <c r="E4615" s="33">
        <v>3</v>
      </c>
      <c r="F4615" s="33">
        <v>0.2</v>
      </c>
    </row>
    <row r="4616" spans="1:6" x14ac:dyDescent="0.2">
      <c r="A4616" s="33">
        <v>17</v>
      </c>
      <c r="B4616" s="33" t="s">
        <v>894</v>
      </c>
      <c r="C4616" s="33">
        <v>1798</v>
      </c>
      <c r="D4616" s="33" t="s">
        <v>6119</v>
      </c>
      <c r="E4616" s="33">
        <v>3</v>
      </c>
      <c r="F4616" s="33">
        <v>0.2</v>
      </c>
    </row>
    <row r="4617" spans="1:6" x14ac:dyDescent="0.2">
      <c r="A4617" s="33">
        <v>17</v>
      </c>
      <c r="B4617" s="33" t="s">
        <v>894</v>
      </c>
      <c r="C4617" s="33">
        <v>1811</v>
      </c>
      <c r="D4617" s="33" t="s">
        <v>6120</v>
      </c>
      <c r="E4617" s="33">
        <v>4</v>
      </c>
      <c r="F4617" s="33">
        <v>0.2</v>
      </c>
    </row>
    <row r="4618" spans="1:6" x14ac:dyDescent="0.2">
      <c r="A4618" s="33">
        <v>17</v>
      </c>
      <c r="B4618" s="33" t="s">
        <v>894</v>
      </c>
      <c r="C4618" s="33">
        <v>1824</v>
      </c>
      <c r="D4618" s="33" t="s">
        <v>6121</v>
      </c>
      <c r="E4618" s="33">
        <v>3</v>
      </c>
      <c r="F4618" s="33">
        <v>0.2</v>
      </c>
    </row>
    <row r="4619" spans="1:6" x14ac:dyDescent="0.2">
      <c r="A4619" s="33">
        <v>17</v>
      </c>
      <c r="B4619" s="33" t="s">
        <v>894</v>
      </c>
      <c r="C4619" s="33">
        <v>1843</v>
      </c>
      <c r="D4619" s="33" t="s">
        <v>6122</v>
      </c>
      <c r="E4619" s="33">
        <v>4</v>
      </c>
      <c r="F4619" s="33">
        <v>0.2</v>
      </c>
    </row>
    <row r="4620" spans="1:6" x14ac:dyDescent="0.2">
      <c r="A4620" s="33">
        <v>17</v>
      </c>
      <c r="B4620" s="33" t="s">
        <v>894</v>
      </c>
      <c r="C4620" s="33">
        <v>1878</v>
      </c>
      <c r="D4620" s="33" t="s">
        <v>6123</v>
      </c>
      <c r="E4620" s="33">
        <v>3</v>
      </c>
      <c r="F4620" s="33">
        <v>0.2</v>
      </c>
    </row>
    <row r="4621" spans="1:6" x14ac:dyDescent="0.2">
      <c r="A4621" s="33">
        <v>17</v>
      </c>
      <c r="B4621" s="33" t="s">
        <v>894</v>
      </c>
      <c r="C4621" s="33">
        <v>1879</v>
      </c>
      <c r="D4621" s="33" t="s">
        <v>6124</v>
      </c>
      <c r="E4621" s="33">
        <v>2</v>
      </c>
      <c r="F4621" s="33">
        <v>0.2</v>
      </c>
    </row>
    <row r="4622" spans="1:6" x14ac:dyDescent="0.2">
      <c r="A4622" s="33">
        <v>17</v>
      </c>
      <c r="B4622" s="33" t="s">
        <v>894</v>
      </c>
      <c r="C4622" s="33">
        <v>1893</v>
      </c>
      <c r="D4622" s="33" t="s">
        <v>6125</v>
      </c>
      <c r="E4622" s="33">
        <v>3</v>
      </c>
      <c r="F4622" s="33">
        <v>0.2</v>
      </c>
    </row>
    <row r="4623" spans="1:6" x14ac:dyDescent="0.2">
      <c r="A4623" s="33">
        <v>17</v>
      </c>
      <c r="B4623" s="33" t="s">
        <v>894</v>
      </c>
      <c r="C4623" s="33">
        <v>1896</v>
      </c>
      <c r="D4623" s="33" t="s">
        <v>6126</v>
      </c>
      <c r="E4623" s="33">
        <v>3</v>
      </c>
      <c r="F4623" s="33">
        <v>0.2</v>
      </c>
    </row>
    <row r="4624" spans="1:6" x14ac:dyDescent="0.2">
      <c r="A4624" s="33">
        <v>17</v>
      </c>
      <c r="B4624" s="33" t="s">
        <v>894</v>
      </c>
      <c r="C4624" s="33">
        <v>16398</v>
      </c>
      <c r="D4624" s="33" t="s">
        <v>6127</v>
      </c>
      <c r="E4624" s="33">
        <v>3</v>
      </c>
      <c r="F4624" s="33">
        <v>0.2</v>
      </c>
    </row>
    <row r="4625" spans="1:6" x14ac:dyDescent="0.2">
      <c r="A4625" s="33">
        <v>17</v>
      </c>
      <c r="B4625" s="33" t="s">
        <v>894</v>
      </c>
      <c r="C4625" s="33">
        <v>1921</v>
      </c>
      <c r="D4625" s="33" t="s">
        <v>6128</v>
      </c>
      <c r="E4625" s="33">
        <v>3</v>
      </c>
      <c r="F4625" s="33">
        <v>0.2</v>
      </c>
    </row>
    <row r="4626" spans="1:6" x14ac:dyDescent="0.2">
      <c r="A4626" s="33">
        <v>17</v>
      </c>
      <c r="B4626" s="33" t="s">
        <v>894</v>
      </c>
      <c r="C4626" s="33">
        <v>1928</v>
      </c>
      <c r="D4626" s="33" t="s">
        <v>6129</v>
      </c>
      <c r="E4626" s="33">
        <v>3</v>
      </c>
      <c r="F4626" s="33">
        <v>0.2</v>
      </c>
    </row>
    <row r="4627" spans="1:6" x14ac:dyDescent="0.2">
      <c r="A4627" s="33">
        <v>17</v>
      </c>
      <c r="B4627" s="33" t="s">
        <v>894</v>
      </c>
      <c r="C4627" s="33">
        <v>1949</v>
      </c>
      <c r="D4627" s="33" t="s">
        <v>6130</v>
      </c>
      <c r="E4627" s="33"/>
      <c r="F4627" s="33">
        <v>0.2</v>
      </c>
    </row>
    <row r="4628" spans="1:6" x14ac:dyDescent="0.2">
      <c r="A4628" s="33">
        <v>17</v>
      </c>
      <c r="B4628" s="33" t="s">
        <v>894</v>
      </c>
      <c r="C4628" s="33">
        <v>1950</v>
      </c>
      <c r="D4628" s="33" t="s">
        <v>6131</v>
      </c>
      <c r="E4628" s="33">
        <v>3</v>
      </c>
      <c r="F4628" s="33">
        <v>0.2</v>
      </c>
    </row>
    <row r="4629" spans="1:6" x14ac:dyDescent="0.2">
      <c r="A4629" s="33">
        <v>17</v>
      </c>
      <c r="B4629" s="33" t="s">
        <v>894</v>
      </c>
      <c r="C4629" s="33">
        <v>1951</v>
      </c>
      <c r="D4629" s="33" t="s">
        <v>6132</v>
      </c>
      <c r="E4629" s="33"/>
      <c r="F4629" s="33">
        <v>0.2</v>
      </c>
    </row>
    <row r="4630" spans="1:6" x14ac:dyDescent="0.2">
      <c r="A4630" s="33">
        <v>17</v>
      </c>
      <c r="B4630" s="33" t="s">
        <v>894</v>
      </c>
      <c r="C4630" s="33">
        <v>1996</v>
      </c>
      <c r="D4630" s="33" t="s">
        <v>6133</v>
      </c>
      <c r="E4630" s="33">
        <v>4</v>
      </c>
      <c r="F4630" s="33">
        <v>0.2</v>
      </c>
    </row>
    <row r="4631" spans="1:6" x14ac:dyDescent="0.2">
      <c r="A4631" s="33">
        <v>17</v>
      </c>
      <c r="B4631" s="33" t="s">
        <v>894</v>
      </c>
      <c r="C4631" s="33">
        <v>1999</v>
      </c>
      <c r="D4631" s="33" t="s">
        <v>6134</v>
      </c>
      <c r="E4631" s="33"/>
      <c r="F4631" s="33">
        <v>0.2</v>
      </c>
    </row>
    <row r="4632" spans="1:6" x14ac:dyDescent="0.2">
      <c r="A4632" s="33">
        <v>17</v>
      </c>
      <c r="B4632" s="33" t="s">
        <v>894</v>
      </c>
      <c r="C4632" s="33">
        <v>2054</v>
      </c>
      <c r="D4632" s="33" t="s">
        <v>6135</v>
      </c>
      <c r="E4632" s="33">
        <v>4</v>
      </c>
      <c r="F4632" s="33">
        <v>0.2</v>
      </c>
    </row>
    <row r="4633" spans="1:6" x14ac:dyDescent="0.2">
      <c r="A4633" s="33">
        <v>17</v>
      </c>
      <c r="B4633" s="33" t="s">
        <v>894</v>
      </c>
      <c r="C4633" s="33">
        <v>2063</v>
      </c>
      <c r="D4633" s="33" t="s">
        <v>3982</v>
      </c>
      <c r="E4633" s="33"/>
      <c r="F4633" s="33">
        <v>0.2</v>
      </c>
    </row>
    <row r="4634" spans="1:6" x14ac:dyDescent="0.2">
      <c r="A4634" s="33">
        <v>17</v>
      </c>
      <c r="B4634" s="33" t="s">
        <v>894</v>
      </c>
      <c r="C4634" s="33">
        <v>2136</v>
      </c>
      <c r="D4634" s="33" t="s">
        <v>6136</v>
      </c>
      <c r="E4634" s="33">
        <v>3</v>
      </c>
      <c r="F4634" s="33">
        <v>0.2</v>
      </c>
    </row>
    <row r="4635" spans="1:6" x14ac:dyDescent="0.2">
      <c r="A4635" s="33">
        <v>17</v>
      </c>
      <c r="B4635" s="33" t="s">
        <v>894</v>
      </c>
      <c r="C4635" s="33">
        <v>2173</v>
      </c>
      <c r="D4635" s="33" t="s">
        <v>6137</v>
      </c>
      <c r="E4635" s="33"/>
      <c r="F4635" s="33">
        <v>0.2</v>
      </c>
    </row>
    <row r="4636" spans="1:6" x14ac:dyDescent="0.2">
      <c r="A4636" s="33">
        <v>17</v>
      </c>
      <c r="B4636" s="33" t="s">
        <v>894</v>
      </c>
      <c r="C4636" s="33">
        <v>2178</v>
      </c>
      <c r="D4636" s="33" t="s">
        <v>6138</v>
      </c>
      <c r="E4636" s="33"/>
      <c r="F4636" s="33">
        <v>0.2</v>
      </c>
    </row>
    <row r="4637" spans="1:6" x14ac:dyDescent="0.2">
      <c r="A4637" s="33">
        <v>17</v>
      </c>
      <c r="B4637" s="33" t="s">
        <v>894</v>
      </c>
      <c r="C4637" s="33">
        <v>2239</v>
      </c>
      <c r="D4637" s="33" t="s">
        <v>6139</v>
      </c>
      <c r="E4637" s="33">
        <v>3</v>
      </c>
      <c r="F4637" s="33">
        <v>0.2</v>
      </c>
    </row>
    <row r="4638" spans="1:6" x14ac:dyDescent="0.2">
      <c r="A4638" s="33">
        <v>17</v>
      </c>
      <c r="B4638" s="33" t="s">
        <v>894</v>
      </c>
      <c r="C4638" s="33">
        <v>2244</v>
      </c>
      <c r="D4638" s="33" t="s">
        <v>6140</v>
      </c>
      <c r="E4638" s="33">
        <v>3</v>
      </c>
      <c r="F4638" s="33">
        <v>0.2</v>
      </c>
    </row>
    <row r="4639" spans="1:6" x14ac:dyDescent="0.2">
      <c r="A4639" s="33">
        <v>17</v>
      </c>
      <c r="B4639" s="33" t="s">
        <v>894</v>
      </c>
      <c r="C4639" s="33">
        <v>22266</v>
      </c>
      <c r="D4639" s="33" t="s">
        <v>6141</v>
      </c>
      <c r="E4639" s="33">
        <v>3</v>
      </c>
      <c r="F4639" s="33">
        <v>0.2</v>
      </c>
    </row>
    <row r="4640" spans="1:6" x14ac:dyDescent="0.2">
      <c r="A4640" s="33">
        <v>17</v>
      </c>
      <c r="B4640" s="33" t="s">
        <v>894</v>
      </c>
      <c r="C4640" s="33">
        <v>2464</v>
      </c>
      <c r="D4640" s="33" t="s">
        <v>6142</v>
      </c>
      <c r="E4640" s="33"/>
      <c r="F4640" s="33">
        <v>0.2</v>
      </c>
    </row>
    <row r="4641" spans="1:6" x14ac:dyDescent="0.2">
      <c r="A4641" s="33">
        <v>17</v>
      </c>
      <c r="B4641" s="33" t="s">
        <v>894</v>
      </c>
      <c r="C4641" s="33">
        <v>2505</v>
      </c>
      <c r="D4641" s="33" t="s">
        <v>6143</v>
      </c>
      <c r="E4641" s="33"/>
      <c r="F4641" s="33">
        <v>0.2</v>
      </c>
    </row>
    <row r="4642" spans="1:6" x14ac:dyDescent="0.2">
      <c r="A4642" s="33">
        <v>17</v>
      </c>
      <c r="B4642" s="33" t="s">
        <v>894</v>
      </c>
      <c r="C4642" s="33">
        <v>2408</v>
      </c>
      <c r="D4642" s="33" t="s">
        <v>6144</v>
      </c>
      <c r="E4642" s="33">
        <v>2</v>
      </c>
      <c r="F4642" s="33">
        <v>0.2</v>
      </c>
    </row>
    <row r="4643" spans="1:6" x14ac:dyDescent="0.2">
      <c r="A4643" s="33">
        <v>17</v>
      </c>
      <c r="B4643" s="33" t="s">
        <v>894</v>
      </c>
      <c r="C4643" s="33">
        <v>2539</v>
      </c>
      <c r="D4643" s="33" t="s">
        <v>6145</v>
      </c>
      <c r="E4643" s="33"/>
      <c r="F4643" s="33">
        <v>0.2</v>
      </c>
    </row>
    <row r="4644" spans="1:6" x14ac:dyDescent="0.2">
      <c r="A4644" s="33">
        <v>17</v>
      </c>
      <c r="B4644" s="33" t="s">
        <v>894</v>
      </c>
      <c r="C4644" s="33">
        <v>2545</v>
      </c>
      <c r="D4644" s="33" t="s">
        <v>6146</v>
      </c>
      <c r="E4644" s="33">
        <v>2</v>
      </c>
      <c r="F4644" s="33">
        <v>0.2</v>
      </c>
    </row>
    <row r="4645" spans="1:6" x14ac:dyDescent="0.2">
      <c r="A4645" s="33">
        <v>17</v>
      </c>
      <c r="B4645" s="33" t="s">
        <v>894</v>
      </c>
      <c r="C4645" s="33">
        <v>2608</v>
      </c>
      <c r="D4645" s="33" t="s">
        <v>6147</v>
      </c>
      <c r="E4645" s="33">
        <v>4</v>
      </c>
      <c r="F4645" s="33">
        <v>0.2</v>
      </c>
    </row>
    <row r="4646" spans="1:6" x14ac:dyDescent="0.2">
      <c r="A4646" s="33">
        <v>17</v>
      </c>
      <c r="B4646" s="33" t="s">
        <v>894</v>
      </c>
      <c r="C4646" s="33">
        <v>2613</v>
      </c>
      <c r="D4646" s="33" t="s">
        <v>6148</v>
      </c>
      <c r="E4646" s="33">
        <v>3</v>
      </c>
      <c r="F4646" s="33">
        <v>0.2</v>
      </c>
    </row>
    <row r="4647" spans="1:6" x14ac:dyDescent="0.2">
      <c r="A4647" s="33">
        <v>17</v>
      </c>
      <c r="B4647" s="33" t="s">
        <v>894</v>
      </c>
      <c r="C4647" s="33">
        <v>2615</v>
      </c>
      <c r="D4647" s="33" t="s">
        <v>6149</v>
      </c>
      <c r="E4647" s="33">
        <v>3</v>
      </c>
      <c r="F4647" s="33">
        <v>0.2</v>
      </c>
    </row>
    <row r="4648" spans="1:6" x14ac:dyDescent="0.2">
      <c r="A4648" s="33">
        <v>17</v>
      </c>
      <c r="B4648" s="33" t="s">
        <v>894</v>
      </c>
      <c r="C4648" s="33">
        <v>2616</v>
      </c>
      <c r="D4648" s="33" t="s">
        <v>1990</v>
      </c>
      <c r="E4648" s="33">
        <v>4</v>
      </c>
      <c r="F4648" s="33">
        <v>0.2</v>
      </c>
    </row>
    <row r="4649" spans="1:6" x14ac:dyDescent="0.2">
      <c r="A4649" s="33">
        <v>17</v>
      </c>
      <c r="B4649" s="33" t="s">
        <v>894</v>
      </c>
      <c r="C4649" s="33">
        <v>2692</v>
      </c>
      <c r="D4649" s="33" t="s">
        <v>6150</v>
      </c>
      <c r="E4649" s="33">
        <v>3</v>
      </c>
      <c r="F4649" s="33">
        <v>0.2</v>
      </c>
    </row>
    <row r="4650" spans="1:6" x14ac:dyDescent="0.2">
      <c r="A4650" s="33">
        <v>17</v>
      </c>
      <c r="B4650" s="33" t="s">
        <v>894</v>
      </c>
      <c r="C4650" s="33">
        <v>8188</v>
      </c>
      <c r="D4650" s="33" t="s">
        <v>6151</v>
      </c>
      <c r="E4650" s="33">
        <v>4</v>
      </c>
      <c r="F4650" s="33">
        <v>0.2</v>
      </c>
    </row>
    <row r="4651" spans="1:6" x14ac:dyDescent="0.2">
      <c r="A4651" s="33">
        <v>17</v>
      </c>
      <c r="B4651" s="33" t="s">
        <v>894</v>
      </c>
      <c r="C4651" s="33">
        <v>2786</v>
      </c>
      <c r="D4651" s="33" t="s">
        <v>6152</v>
      </c>
      <c r="E4651" s="33">
        <v>4</v>
      </c>
      <c r="F4651" s="33">
        <v>0.2</v>
      </c>
    </row>
    <row r="4652" spans="1:6" x14ac:dyDescent="0.2">
      <c r="A4652" s="33">
        <v>17</v>
      </c>
      <c r="B4652" s="33" t="s">
        <v>894</v>
      </c>
      <c r="C4652" s="33">
        <v>2814</v>
      </c>
      <c r="D4652" s="33" t="s">
        <v>6153</v>
      </c>
      <c r="E4652" s="33">
        <v>4</v>
      </c>
      <c r="F4652" s="33">
        <v>0.2</v>
      </c>
    </row>
    <row r="4653" spans="1:6" x14ac:dyDescent="0.2">
      <c r="A4653" s="33">
        <v>17</v>
      </c>
      <c r="B4653" s="33" t="s">
        <v>894</v>
      </c>
      <c r="C4653" s="33">
        <v>2857</v>
      </c>
      <c r="D4653" s="33" t="s">
        <v>6154</v>
      </c>
      <c r="E4653" s="33">
        <v>3</v>
      </c>
      <c r="F4653" s="33">
        <v>0.2</v>
      </c>
    </row>
    <row r="4654" spans="1:6" x14ac:dyDescent="0.2">
      <c r="A4654" s="33">
        <v>17</v>
      </c>
      <c r="B4654" s="33" t="s">
        <v>894</v>
      </c>
      <c r="C4654" s="33">
        <v>2859</v>
      </c>
      <c r="D4654" s="33" t="s">
        <v>6155</v>
      </c>
      <c r="E4654" s="33">
        <v>3</v>
      </c>
      <c r="F4654" s="33">
        <v>0.2</v>
      </c>
    </row>
    <row r="4655" spans="1:6" x14ac:dyDescent="0.2">
      <c r="A4655" s="33">
        <v>17</v>
      </c>
      <c r="B4655" s="33" t="s">
        <v>894</v>
      </c>
      <c r="C4655" s="33">
        <v>2863</v>
      </c>
      <c r="D4655" s="33" t="s">
        <v>6156</v>
      </c>
      <c r="E4655" s="33">
        <v>3</v>
      </c>
      <c r="F4655" s="33">
        <v>0.2</v>
      </c>
    </row>
    <row r="4656" spans="1:6" x14ac:dyDescent="0.2">
      <c r="A4656" s="33">
        <v>17</v>
      </c>
      <c r="B4656" s="33" t="s">
        <v>894</v>
      </c>
      <c r="C4656" s="33">
        <v>22219</v>
      </c>
      <c r="D4656" s="33" t="s">
        <v>6157</v>
      </c>
      <c r="E4656" s="33"/>
      <c r="F4656" s="33">
        <v>0.2</v>
      </c>
    </row>
    <row r="4657" spans="1:6" x14ac:dyDescent="0.2">
      <c r="A4657" s="33">
        <v>17</v>
      </c>
      <c r="B4657" s="33" t="s">
        <v>894</v>
      </c>
      <c r="C4657" s="33">
        <v>22226</v>
      </c>
      <c r="D4657" s="33" t="s">
        <v>6158</v>
      </c>
      <c r="E4657" s="33"/>
      <c r="F4657" s="33">
        <v>0.2</v>
      </c>
    </row>
    <row r="4658" spans="1:6" x14ac:dyDescent="0.2">
      <c r="A4658" s="33">
        <v>17</v>
      </c>
      <c r="B4658" s="33" t="s">
        <v>894</v>
      </c>
      <c r="C4658" s="33">
        <v>22220</v>
      </c>
      <c r="D4658" s="33" t="s">
        <v>6159</v>
      </c>
      <c r="E4658" s="33"/>
      <c r="F4658" s="33">
        <v>0.2</v>
      </c>
    </row>
    <row r="4659" spans="1:6" x14ac:dyDescent="0.2">
      <c r="A4659" s="33">
        <v>17</v>
      </c>
      <c r="B4659" s="33" t="s">
        <v>894</v>
      </c>
      <c r="C4659" s="33">
        <v>2914</v>
      </c>
      <c r="D4659" s="33" t="s">
        <v>6160</v>
      </c>
      <c r="E4659" s="33">
        <v>4</v>
      </c>
      <c r="F4659" s="33">
        <v>0.2</v>
      </c>
    </row>
    <row r="4660" spans="1:6" x14ac:dyDescent="0.2">
      <c r="A4660" s="33">
        <v>17</v>
      </c>
      <c r="B4660" s="33" t="s">
        <v>894</v>
      </c>
      <c r="C4660" s="33">
        <v>2941</v>
      </c>
      <c r="D4660" s="33" t="s">
        <v>6161</v>
      </c>
      <c r="E4660" s="33"/>
      <c r="F4660" s="33">
        <v>0.2</v>
      </c>
    </row>
    <row r="4661" spans="1:6" x14ac:dyDescent="0.2">
      <c r="A4661" s="33">
        <v>17</v>
      </c>
      <c r="B4661" s="33" t="s">
        <v>894</v>
      </c>
      <c r="C4661" s="33">
        <v>3009</v>
      </c>
      <c r="D4661" s="33" t="s">
        <v>6162</v>
      </c>
      <c r="E4661" s="33">
        <v>3</v>
      </c>
      <c r="F4661" s="33">
        <v>0.2</v>
      </c>
    </row>
    <row r="4662" spans="1:6" x14ac:dyDescent="0.2">
      <c r="A4662" s="33">
        <v>17</v>
      </c>
      <c r="B4662" s="33" t="s">
        <v>894</v>
      </c>
      <c r="C4662" s="33">
        <v>1958</v>
      </c>
      <c r="D4662" s="33" t="s">
        <v>2000</v>
      </c>
      <c r="E4662" s="33">
        <v>4</v>
      </c>
      <c r="F4662" s="33">
        <v>0.2</v>
      </c>
    </row>
    <row r="4663" spans="1:6" x14ac:dyDescent="0.2">
      <c r="A4663" s="33">
        <v>17</v>
      </c>
      <c r="B4663" s="33" t="s">
        <v>894</v>
      </c>
      <c r="C4663" s="33">
        <v>7505</v>
      </c>
      <c r="D4663" s="33" t="s">
        <v>6163</v>
      </c>
      <c r="E4663" s="33">
        <v>4</v>
      </c>
      <c r="F4663" s="33">
        <v>0.2</v>
      </c>
    </row>
    <row r="4664" spans="1:6" x14ac:dyDescent="0.2">
      <c r="A4664" s="33">
        <v>17</v>
      </c>
      <c r="B4664" s="33" t="s">
        <v>894</v>
      </c>
      <c r="C4664" s="33">
        <v>3072</v>
      </c>
      <c r="D4664" s="33" t="s">
        <v>6164</v>
      </c>
      <c r="E4664" s="33">
        <v>4</v>
      </c>
      <c r="F4664" s="33">
        <v>0.2</v>
      </c>
    </row>
    <row r="4665" spans="1:6" x14ac:dyDescent="0.2">
      <c r="A4665" s="33">
        <v>17</v>
      </c>
      <c r="B4665" s="33" t="s">
        <v>894</v>
      </c>
      <c r="C4665" s="33">
        <v>3076</v>
      </c>
      <c r="D4665" s="33" t="s">
        <v>6165</v>
      </c>
      <c r="E4665" s="33">
        <v>3</v>
      </c>
      <c r="F4665" s="33">
        <v>0.2</v>
      </c>
    </row>
    <row r="4666" spans="1:6" x14ac:dyDescent="0.2">
      <c r="A4666" s="33">
        <v>17</v>
      </c>
      <c r="B4666" s="33" t="s">
        <v>894</v>
      </c>
      <c r="C4666" s="33">
        <v>3146</v>
      </c>
      <c r="D4666" s="33" t="s">
        <v>6166</v>
      </c>
      <c r="E4666" s="33">
        <v>3</v>
      </c>
      <c r="F4666" s="33">
        <v>0.2</v>
      </c>
    </row>
    <row r="4667" spans="1:6" x14ac:dyDescent="0.2">
      <c r="A4667" s="33">
        <v>17</v>
      </c>
      <c r="B4667" s="33" t="s">
        <v>894</v>
      </c>
      <c r="C4667" s="33">
        <v>3163</v>
      </c>
      <c r="D4667" s="33" t="s">
        <v>2002</v>
      </c>
      <c r="E4667" s="33">
        <v>3</v>
      </c>
      <c r="F4667" s="33">
        <v>0.2</v>
      </c>
    </row>
    <row r="4668" spans="1:6" x14ac:dyDescent="0.2">
      <c r="A4668" s="33">
        <v>17</v>
      </c>
      <c r="B4668" s="33" t="s">
        <v>894</v>
      </c>
      <c r="C4668" s="33">
        <v>3169</v>
      </c>
      <c r="D4668" s="33" t="s">
        <v>6167</v>
      </c>
      <c r="E4668" s="33"/>
      <c r="F4668" s="33">
        <v>0.2</v>
      </c>
    </row>
    <row r="4669" spans="1:6" x14ac:dyDescent="0.2">
      <c r="A4669" s="33">
        <v>17</v>
      </c>
      <c r="B4669" s="33" t="s">
        <v>894</v>
      </c>
      <c r="C4669" s="33">
        <v>3249</v>
      </c>
      <c r="D4669" s="33" t="s">
        <v>6168</v>
      </c>
      <c r="E4669" s="33"/>
      <c r="F4669" s="33">
        <v>0.2</v>
      </c>
    </row>
    <row r="4670" spans="1:6" x14ac:dyDescent="0.2">
      <c r="A4670" s="33">
        <v>17</v>
      </c>
      <c r="B4670" s="33" t="s">
        <v>894</v>
      </c>
      <c r="C4670" s="33">
        <v>3250</v>
      </c>
      <c r="D4670" s="33" t="s">
        <v>6169</v>
      </c>
      <c r="E4670" s="33"/>
      <c r="F4670" s="33">
        <v>0.2</v>
      </c>
    </row>
    <row r="4671" spans="1:6" x14ac:dyDescent="0.2">
      <c r="A4671" s="33">
        <v>17</v>
      </c>
      <c r="B4671" s="33" t="s">
        <v>894</v>
      </c>
      <c r="C4671" s="33">
        <v>3252</v>
      </c>
      <c r="D4671" s="33" t="s">
        <v>6170</v>
      </c>
      <c r="E4671" s="33"/>
      <c r="F4671" s="33">
        <v>0.2</v>
      </c>
    </row>
    <row r="4672" spans="1:6" x14ac:dyDescent="0.2">
      <c r="A4672" s="33">
        <v>17</v>
      </c>
      <c r="B4672" s="33" t="s">
        <v>894</v>
      </c>
      <c r="C4672" s="33">
        <v>3259</v>
      </c>
      <c r="D4672" s="33" t="s">
        <v>6171</v>
      </c>
      <c r="E4672" s="33">
        <v>2</v>
      </c>
      <c r="F4672" s="33">
        <v>0.2</v>
      </c>
    </row>
    <row r="4673" spans="1:6" x14ac:dyDescent="0.2">
      <c r="A4673" s="33">
        <v>17</v>
      </c>
      <c r="B4673" s="33" t="s">
        <v>894</v>
      </c>
      <c r="C4673" s="33">
        <v>3260</v>
      </c>
      <c r="D4673" s="33" t="s">
        <v>6172</v>
      </c>
      <c r="E4673" s="33">
        <v>4</v>
      </c>
      <c r="F4673" s="33">
        <v>0.2</v>
      </c>
    </row>
    <row r="4674" spans="1:6" x14ac:dyDescent="0.2">
      <c r="A4674" s="33">
        <v>17</v>
      </c>
      <c r="B4674" s="33" t="s">
        <v>894</v>
      </c>
      <c r="C4674" s="33">
        <v>3262</v>
      </c>
      <c r="D4674" s="33" t="s">
        <v>6173</v>
      </c>
      <c r="E4674" s="33">
        <v>4</v>
      </c>
      <c r="F4674" s="33">
        <v>0.2</v>
      </c>
    </row>
    <row r="4675" spans="1:6" x14ac:dyDescent="0.2">
      <c r="A4675" s="33">
        <v>17</v>
      </c>
      <c r="B4675" s="33" t="s">
        <v>894</v>
      </c>
      <c r="C4675" s="33">
        <v>3265</v>
      </c>
      <c r="D4675" s="33" t="s">
        <v>6174</v>
      </c>
      <c r="E4675" s="33">
        <v>4</v>
      </c>
      <c r="F4675" s="33">
        <v>0.2</v>
      </c>
    </row>
    <row r="4676" spans="1:6" x14ac:dyDescent="0.2">
      <c r="A4676" s="33">
        <v>17</v>
      </c>
      <c r="B4676" s="33" t="s">
        <v>894</v>
      </c>
      <c r="C4676" s="33">
        <v>3266</v>
      </c>
      <c r="D4676" s="33" t="s">
        <v>5745</v>
      </c>
      <c r="E4676" s="33"/>
      <c r="F4676" s="33">
        <v>0.2</v>
      </c>
    </row>
    <row r="4677" spans="1:6" x14ac:dyDescent="0.2">
      <c r="A4677" s="33">
        <v>17</v>
      </c>
      <c r="B4677" s="33" t="s">
        <v>894</v>
      </c>
      <c r="C4677" s="33">
        <v>3268</v>
      </c>
      <c r="D4677" s="33" t="s">
        <v>6175</v>
      </c>
      <c r="E4677" s="33"/>
      <c r="F4677" s="33">
        <v>0.2</v>
      </c>
    </row>
    <row r="4678" spans="1:6" x14ac:dyDescent="0.2">
      <c r="A4678" s="33">
        <v>17</v>
      </c>
      <c r="B4678" s="33" t="s">
        <v>894</v>
      </c>
      <c r="C4678" s="33">
        <v>3272</v>
      </c>
      <c r="D4678" s="33" t="s">
        <v>6176</v>
      </c>
      <c r="E4678" s="33">
        <v>4</v>
      </c>
      <c r="F4678" s="33">
        <v>0.2</v>
      </c>
    </row>
    <row r="4679" spans="1:6" x14ac:dyDescent="0.2">
      <c r="A4679" s="33">
        <v>17</v>
      </c>
      <c r="B4679" s="33" t="s">
        <v>894</v>
      </c>
      <c r="C4679" s="33">
        <v>3277</v>
      </c>
      <c r="D4679" s="33" t="s">
        <v>6177</v>
      </c>
      <c r="E4679" s="33">
        <v>4</v>
      </c>
      <c r="F4679" s="33">
        <v>0.2</v>
      </c>
    </row>
    <row r="4680" spans="1:6" x14ac:dyDescent="0.2">
      <c r="A4680" s="33">
        <v>17</v>
      </c>
      <c r="B4680" s="33" t="s">
        <v>894</v>
      </c>
      <c r="C4680" s="33">
        <v>3279</v>
      </c>
      <c r="D4680" s="33" t="s">
        <v>6178</v>
      </c>
      <c r="E4680" s="33">
        <v>2</v>
      </c>
      <c r="F4680" s="33">
        <v>0.2</v>
      </c>
    </row>
    <row r="4681" spans="1:6" x14ac:dyDescent="0.2">
      <c r="A4681" s="33">
        <v>17</v>
      </c>
      <c r="B4681" s="33" t="s">
        <v>894</v>
      </c>
      <c r="C4681" s="33">
        <v>3335</v>
      </c>
      <c r="D4681" s="33" t="s">
        <v>6179</v>
      </c>
      <c r="E4681" s="33">
        <v>2</v>
      </c>
      <c r="F4681" s="33">
        <v>0.2</v>
      </c>
    </row>
    <row r="4682" spans="1:6" x14ac:dyDescent="0.2">
      <c r="A4682" s="33">
        <v>17</v>
      </c>
      <c r="B4682" s="33" t="s">
        <v>894</v>
      </c>
      <c r="C4682" s="33">
        <v>24641</v>
      </c>
      <c r="D4682" s="33" t="s">
        <v>6180</v>
      </c>
      <c r="E4682" s="33"/>
      <c r="F4682" s="33">
        <v>0.2</v>
      </c>
    </row>
    <row r="4683" spans="1:6" x14ac:dyDescent="0.2">
      <c r="A4683" s="33">
        <v>17</v>
      </c>
      <c r="B4683" s="33" t="s">
        <v>894</v>
      </c>
      <c r="C4683" s="33">
        <v>3424</v>
      </c>
      <c r="D4683" s="33" t="s">
        <v>6181</v>
      </c>
      <c r="E4683" s="33">
        <v>4</v>
      </c>
      <c r="F4683" s="33">
        <v>0.2</v>
      </c>
    </row>
    <row r="4684" spans="1:6" x14ac:dyDescent="0.2">
      <c r="A4684" s="33">
        <v>17</v>
      </c>
      <c r="B4684" s="33" t="s">
        <v>894</v>
      </c>
      <c r="C4684" s="33">
        <v>3442</v>
      </c>
      <c r="D4684" s="33" t="s">
        <v>6182</v>
      </c>
      <c r="E4684" s="33">
        <v>4</v>
      </c>
      <c r="F4684" s="33">
        <v>0.2</v>
      </c>
    </row>
    <row r="4685" spans="1:6" x14ac:dyDescent="0.2">
      <c r="A4685" s="33">
        <v>17</v>
      </c>
      <c r="B4685" s="33" t="s">
        <v>894</v>
      </c>
      <c r="C4685" s="33">
        <v>3487</v>
      </c>
      <c r="D4685" s="33" t="s">
        <v>6183</v>
      </c>
      <c r="E4685" s="33"/>
      <c r="F4685" s="33">
        <v>0.2</v>
      </c>
    </row>
    <row r="4686" spans="1:6" x14ac:dyDescent="0.2">
      <c r="A4686" s="33">
        <v>17</v>
      </c>
      <c r="B4686" s="33" t="s">
        <v>894</v>
      </c>
      <c r="C4686" s="33">
        <v>3497</v>
      </c>
      <c r="D4686" s="33" t="s">
        <v>6184</v>
      </c>
      <c r="E4686" s="33">
        <v>3</v>
      </c>
      <c r="F4686" s="33">
        <v>0.2</v>
      </c>
    </row>
    <row r="4687" spans="1:6" x14ac:dyDescent="0.2">
      <c r="A4687" s="33">
        <v>17</v>
      </c>
      <c r="B4687" s="33" t="s">
        <v>894</v>
      </c>
      <c r="C4687" s="33">
        <v>3542</v>
      </c>
      <c r="D4687" s="33" t="s">
        <v>6185</v>
      </c>
      <c r="E4687" s="33"/>
      <c r="F4687" s="33">
        <v>0.2</v>
      </c>
    </row>
    <row r="4688" spans="1:6" x14ac:dyDescent="0.2">
      <c r="A4688" s="33">
        <v>17</v>
      </c>
      <c r="B4688" s="33" t="s">
        <v>894</v>
      </c>
      <c r="C4688" s="33">
        <v>3558</v>
      </c>
      <c r="D4688" s="33" t="s">
        <v>6186</v>
      </c>
      <c r="E4688" s="33"/>
      <c r="F4688" s="33">
        <v>0.2</v>
      </c>
    </row>
    <row r="4689" spans="1:6" x14ac:dyDescent="0.2">
      <c r="A4689" s="33">
        <v>17</v>
      </c>
      <c r="B4689" s="33" t="s">
        <v>894</v>
      </c>
      <c r="C4689" s="33">
        <v>3579</v>
      </c>
      <c r="D4689" s="33" t="s">
        <v>6187</v>
      </c>
      <c r="E4689" s="33"/>
      <c r="F4689" s="33">
        <v>0.2</v>
      </c>
    </row>
    <row r="4690" spans="1:6" x14ac:dyDescent="0.2">
      <c r="A4690" s="33">
        <v>17</v>
      </c>
      <c r="B4690" s="33" t="s">
        <v>894</v>
      </c>
      <c r="C4690" s="33">
        <v>3600</v>
      </c>
      <c r="D4690" s="33" t="s">
        <v>6188</v>
      </c>
      <c r="E4690" s="33">
        <v>3</v>
      </c>
      <c r="F4690" s="33">
        <v>0.2</v>
      </c>
    </row>
    <row r="4691" spans="1:6" x14ac:dyDescent="0.2">
      <c r="A4691" s="33">
        <v>17</v>
      </c>
      <c r="B4691" s="33" t="s">
        <v>894</v>
      </c>
      <c r="C4691" s="33">
        <v>3624</v>
      </c>
      <c r="D4691" s="33" t="s">
        <v>6189</v>
      </c>
      <c r="E4691" s="33"/>
      <c r="F4691" s="33">
        <v>0.2</v>
      </c>
    </row>
    <row r="4692" spans="1:6" x14ac:dyDescent="0.2">
      <c r="A4692" s="33">
        <v>17</v>
      </c>
      <c r="B4692" s="33" t="s">
        <v>894</v>
      </c>
      <c r="C4692" s="33">
        <v>3629</v>
      </c>
      <c r="D4692" s="33" t="s">
        <v>6190</v>
      </c>
      <c r="E4692" s="33"/>
      <c r="F4692" s="33">
        <v>0.2</v>
      </c>
    </row>
    <row r="4693" spans="1:6" x14ac:dyDescent="0.2">
      <c r="A4693" s="33">
        <v>17</v>
      </c>
      <c r="B4693" s="33" t="s">
        <v>894</v>
      </c>
      <c r="C4693" s="33">
        <v>3701</v>
      </c>
      <c r="D4693" s="33" t="s">
        <v>6191</v>
      </c>
      <c r="E4693" s="33"/>
      <c r="F4693" s="33">
        <v>0.2</v>
      </c>
    </row>
    <row r="4694" spans="1:6" x14ac:dyDescent="0.2">
      <c r="A4694" s="33">
        <v>17</v>
      </c>
      <c r="B4694" s="33" t="s">
        <v>894</v>
      </c>
      <c r="C4694" s="33">
        <v>3742</v>
      </c>
      <c r="D4694" s="33" t="s">
        <v>6192</v>
      </c>
      <c r="E4694" s="33">
        <v>3</v>
      </c>
      <c r="F4694" s="33">
        <v>0.2</v>
      </c>
    </row>
    <row r="4695" spans="1:6" x14ac:dyDescent="0.2">
      <c r="A4695" s="33">
        <v>17</v>
      </c>
      <c r="B4695" s="33" t="s">
        <v>894</v>
      </c>
      <c r="C4695" s="33">
        <v>3763</v>
      </c>
      <c r="D4695" s="33" t="s">
        <v>6193</v>
      </c>
      <c r="E4695" s="33">
        <v>3</v>
      </c>
      <c r="F4695" s="33">
        <v>0.2</v>
      </c>
    </row>
    <row r="4696" spans="1:6" x14ac:dyDescent="0.2">
      <c r="A4696" s="33">
        <v>17</v>
      </c>
      <c r="B4696" s="33" t="s">
        <v>894</v>
      </c>
      <c r="C4696" s="33">
        <v>3768</v>
      </c>
      <c r="D4696" s="33" t="s">
        <v>6194</v>
      </c>
      <c r="E4696" s="33">
        <v>3</v>
      </c>
      <c r="F4696" s="33">
        <v>0.2</v>
      </c>
    </row>
    <row r="4697" spans="1:6" x14ac:dyDescent="0.2">
      <c r="A4697" s="33">
        <v>17</v>
      </c>
      <c r="B4697" s="33" t="s">
        <v>894</v>
      </c>
      <c r="C4697" s="33">
        <v>3800</v>
      </c>
      <c r="D4697" s="33" t="s">
        <v>6195</v>
      </c>
      <c r="E4697" s="33">
        <v>3</v>
      </c>
      <c r="F4697" s="33">
        <v>0.2</v>
      </c>
    </row>
    <row r="4698" spans="1:6" x14ac:dyDescent="0.2">
      <c r="A4698" s="33">
        <v>17</v>
      </c>
      <c r="B4698" s="33" t="s">
        <v>894</v>
      </c>
      <c r="C4698" s="33">
        <v>3484</v>
      </c>
      <c r="D4698" s="33" t="s">
        <v>6196</v>
      </c>
      <c r="E4698" s="33"/>
      <c r="F4698" s="33">
        <v>0.2</v>
      </c>
    </row>
    <row r="4699" spans="1:6" x14ac:dyDescent="0.2">
      <c r="A4699" s="33">
        <v>17</v>
      </c>
      <c r="B4699" s="33" t="s">
        <v>894</v>
      </c>
      <c r="C4699" s="33">
        <v>3953</v>
      </c>
      <c r="D4699" s="33" t="s">
        <v>6197</v>
      </c>
      <c r="E4699" s="33">
        <v>4</v>
      </c>
      <c r="F4699" s="33">
        <v>0.2</v>
      </c>
    </row>
    <row r="4700" spans="1:6" x14ac:dyDescent="0.2">
      <c r="A4700" s="33">
        <v>17</v>
      </c>
      <c r="B4700" s="33" t="s">
        <v>894</v>
      </c>
      <c r="C4700" s="33">
        <v>3954</v>
      </c>
      <c r="D4700" s="33" t="s">
        <v>6198</v>
      </c>
      <c r="E4700" s="33"/>
      <c r="F4700" s="33">
        <v>0.2</v>
      </c>
    </row>
    <row r="4701" spans="1:6" x14ac:dyDescent="0.2">
      <c r="A4701" s="33">
        <v>17</v>
      </c>
      <c r="B4701" s="33" t="s">
        <v>894</v>
      </c>
      <c r="C4701" s="33">
        <v>3963</v>
      </c>
      <c r="D4701" s="33" t="s">
        <v>6199</v>
      </c>
      <c r="E4701" s="33">
        <v>4</v>
      </c>
      <c r="F4701" s="33">
        <v>0.2</v>
      </c>
    </row>
    <row r="4702" spans="1:6" x14ac:dyDescent="0.2">
      <c r="A4702" s="33">
        <v>17</v>
      </c>
      <c r="B4702" s="33" t="s">
        <v>894</v>
      </c>
      <c r="C4702" s="33">
        <v>3965</v>
      </c>
      <c r="D4702" s="33" t="s">
        <v>6200</v>
      </c>
      <c r="E4702" s="33">
        <v>3</v>
      </c>
      <c r="F4702" s="33">
        <v>0.2</v>
      </c>
    </row>
    <row r="4703" spans="1:6" x14ac:dyDescent="0.2">
      <c r="A4703" s="33">
        <v>17</v>
      </c>
      <c r="B4703" s="33" t="s">
        <v>894</v>
      </c>
      <c r="C4703" s="33">
        <v>3966</v>
      </c>
      <c r="D4703" s="33" t="s">
        <v>6201</v>
      </c>
      <c r="E4703" s="33"/>
      <c r="F4703" s="33">
        <v>0.2</v>
      </c>
    </row>
    <row r="4704" spans="1:6" x14ac:dyDescent="0.2">
      <c r="A4704" s="33">
        <v>17</v>
      </c>
      <c r="B4704" s="33" t="s">
        <v>894</v>
      </c>
      <c r="C4704" s="33">
        <v>3978</v>
      </c>
      <c r="D4704" s="33" t="s">
        <v>6202</v>
      </c>
      <c r="E4704" s="33"/>
      <c r="F4704" s="33">
        <v>0.2</v>
      </c>
    </row>
    <row r="4705" spans="1:6" x14ac:dyDescent="0.2">
      <c r="A4705" s="33">
        <v>17</v>
      </c>
      <c r="B4705" s="33" t="s">
        <v>894</v>
      </c>
      <c r="C4705" s="33">
        <v>3987</v>
      </c>
      <c r="D4705" s="33" t="s">
        <v>6203</v>
      </c>
      <c r="E4705" s="33"/>
      <c r="F4705" s="33">
        <v>0.2</v>
      </c>
    </row>
    <row r="4706" spans="1:6" x14ac:dyDescent="0.2">
      <c r="A4706" s="33">
        <v>17</v>
      </c>
      <c r="B4706" s="33" t="s">
        <v>894</v>
      </c>
      <c r="C4706" s="33">
        <v>3991</v>
      </c>
      <c r="D4706" s="33" t="s">
        <v>6204</v>
      </c>
      <c r="E4706" s="33">
        <v>4</v>
      </c>
      <c r="F4706" s="33">
        <v>0.2</v>
      </c>
    </row>
    <row r="4707" spans="1:6" x14ac:dyDescent="0.2">
      <c r="A4707" s="33">
        <v>17</v>
      </c>
      <c r="B4707" s="33" t="s">
        <v>894</v>
      </c>
      <c r="C4707" s="33">
        <v>4015</v>
      </c>
      <c r="D4707" s="33" t="s">
        <v>6205</v>
      </c>
      <c r="E4707" s="33"/>
      <c r="F4707" s="33">
        <v>0.2</v>
      </c>
    </row>
    <row r="4708" spans="1:6" x14ac:dyDescent="0.2">
      <c r="A4708" s="33">
        <v>17</v>
      </c>
      <c r="B4708" s="33" t="s">
        <v>894</v>
      </c>
      <c r="C4708" s="33">
        <v>4020</v>
      </c>
      <c r="D4708" s="33" t="s">
        <v>6206</v>
      </c>
      <c r="E4708" s="33"/>
      <c r="F4708" s="33">
        <v>0.2</v>
      </c>
    </row>
    <row r="4709" spans="1:6" x14ac:dyDescent="0.2">
      <c r="A4709" s="33">
        <v>17</v>
      </c>
      <c r="B4709" s="33" t="s">
        <v>894</v>
      </c>
      <c r="C4709" s="33">
        <v>4026</v>
      </c>
      <c r="D4709" s="33" t="s">
        <v>6207</v>
      </c>
      <c r="E4709" s="33">
        <v>4</v>
      </c>
      <c r="F4709" s="33">
        <v>0.2</v>
      </c>
    </row>
    <row r="4710" spans="1:6" x14ac:dyDescent="0.2">
      <c r="A4710" s="33">
        <v>17</v>
      </c>
      <c r="B4710" s="33" t="s">
        <v>894</v>
      </c>
      <c r="C4710" s="33">
        <v>4027</v>
      </c>
      <c r="D4710" s="33" t="s">
        <v>6208</v>
      </c>
      <c r="E4710" s="33"/>
      <c r="F4710" s="33">
        <v>0.2</v>
      </c>
    </row>
    <row r="4711" spans="1:6" x14ac:dyDescent="0.2">
      <c r="A4711" s="33">
        <v>17</v>
      </c>
      <c r="B4711" s="33" t="s">
        <v>894</v>
      </c>
      <c r="C4711" s="33">
        <v>4030</v>
      </c>
      <c r="D4711" s="33" t="s">
        <v>6209</v>
      </c>
      <c r="E4711" s="33"/>
      <c r="F4711" s="33">
        <v>0.2</v>
      </c>
    </row>
    <row r="4712" spans="1:6" x14ac:dyDescent="0.2">
      <c r="A4712" s="33">
        <v>17</v>
      </c>
      <c r="B4712" s="33" t="s">
        <v>894</v>
      </c>
      <c r="C4712" s="33">
        <v>4042</v>
      </c>
      <c r="D4712" s="33" t="s">
        <v>6210</v>
      </c>
      <c r="E4712" s="33"/>
      <c r="F4712" s="33">
        <v>0.2</v>
      </c>
    </row>
    <row r="4713" spans="1:6" x14ac:dyDescent="0.2">
      <c r="A4713" s="33">
        <v>17</v>
      </c>
      <c r="B4713" s="33" t="s">
        <v>894</v>
      </c>
      <c r="C4713" s="33">
        <v>4151</v>
      </c>
      <c r="D4713" s="33" t="s">
        <v>6211</v>
      </c>
      <c r="E4713" s="33"/>
      <c r="F4713" s="33">
        <v>0.2</v>
      </c>
    </row>
    <row r="4714" spans="1:6" x14ac:dyDescent="0.2">
      <c r="A4714" s="33">
        <v>17</v>
      </c>
      <c r="B4714" s="33" t="s">
        <v>894</v>
      </c>
      <c r="C4714" s="33">
        <v>4216</v>
      </c>
      <c r="D4714" s="33" t="s">
        <v>6212</v>
      </c>
      <c r="E4714" s="33"/>
      <c r="F4714" s="33">
        <v>0.2</v>
      </c>
    </row>
    <row r="4715" spans="1:6" x14ac:dyDescent="0.2">
      <c r="A4715" s="33">
        <v>17</v>
      </c>
      <c r="B4715" s="33" t="s">
        <v>894</v>
      </c>
      <c r="C4715" s="33">
        <v>4217</v>
      </c>
      <c r="D4715" s="33" t="s">
        <v>6213</v>
      </c>
      <c r="E4715" s="33"/>
      <c r="F4715" s="33">
        <v>0.2</v>
      </c>
    </row>
    <row r="4716" spans="1:6" x14ac:dyDescent="0.2">
      <c r="A4716" s="33">
        <v>17</v>
      </c>
      <c r="B4716" s="33" t="s">
        <v>894</v>
      </c>
      <c r="C4716" s="33">
        <v>4238</v>
      </c>
      <c r="D4716" s="33" t="s">
        <v>6214</v>
      </c>
      <c r="E4716" s="33">
        <v>3</v>
      </c>
      <c r="F4716" s="33">
        <v>0.2</v>
      </c>
    </row>
    <row r="4717" spans="1:6" x14ac:dyDescent="0.2">
      <c r="A4717" s="33">
        <v>17</v>
      </c>
      <c r="B4717" s="33" t="s">
        <v>894</v>
      </c>
      <c r="C4717" s="33">
        <v>4268</v>
      </c>
      <c r="D4717" s="33" t="s">
        <v>6215</v>
      </c>
      <c r="E4717" s="33">
        <v>4</v>
      </c>
      <c r="F4717" s="33">
        <v>0.2</v>
      </c>
    </row>
    <row r="4718" spans="1:6" x14ac:dyDescent="0.2">
      <c r="A4718" s="33">
        <v>17</v>
      </c>
      <c r="B4718" s="33" t="s">
        <v>894</v>
      </c>
      <c r="C4718" s="33">
        <v>16374</v>
      </c>
      <c r="D4718" s="33" t="s">
        <v>6216</v>
      </c>
      <c r="E4718" s="33">
        <v>3</v>
      </c>
      <c r="F4718" s="33">
        <v>0.2</v>
      </c>
    </row>
    <row r="4719" spans="1:6" x14ac:dyDescent="0.2">
      <c r="A4719" s="33">
        <v>17</v>
      </c>
      <c r="B4719" s="33" t="s">
        <v>894</v>
      </c>
      <c r="C4719" s="33">
        <v>4377</v>
      </c>
      <c r="D4719" s="33" t="s">
        <v>6217</v>
      </c>
      <c r="E4719" s="33">
        <v>4</v>
      </c>
      <c r="F4719" s="33">
        <v>0.2</v>
      </c>
    </row>
    <row r="4720" spans="1:6" x14ac:dyDescent="0.2">
      <c r="A4720" s="33">
        <v>17</v>
      </c>
      <c r="B4720" s="33" t="s">
        <v>894</v>
      </c>
      <c r="C4720" s="33">
        <v>4422</v>
      </c>
      <c r="D4720" s="33" t="s">
        <v>6218</v>
      </c>
      <c r="E4720" s="33"/>
      <c r="F4720" s="33">
        <v>0.2</v>
      </c>
    </row>
    <row r="4721" spans="1:6" x14ac:dyDescent="0.2">
      <c r="A4721" s="33">
        <v>17</v>
      </c>
      <c r="B4721" s="33" t="s">
        <v>894</v>
      </c>
      <c r="C4721" s="33">
        <v>4485</v>
      </c>
      <c r="D4721" s="33" t="s">
        <v>6219</v>
      </c>
      <c r="E4721" s="33"/>
      <c r="F4721" s="33">
        <v>0.2</v>
      </c>
    </row>
    <row r="4722" spans="1:6" x14ac:dyDescent="0.2">
      <c r="A4722" s="33">
        <v>17</v>
      </c>
      <c r="B4722" s="33" t="s">
        <v>894</v>
      </c>
      <c r="C4722" s="33">
        <v>4526</v>
      </c>
      <c r="D4722" s="33" t="s">
        <v>6220</v>
      </c>
      <c r="E4722" s="33"/>
      <c r="F4722" s="33">
        <v>0.2</v>
      </c>
    </row>
    <row r="4723" spans="1:6" x14ac:dyDescent="0.2">
      <c r="A4723" s="33">
        <v>17</v>
      </c>
      <c r="B4723" s="33" t="s">
        <v>894</v>
      </c>
      <c r="C4723" s="33">
        <v>4533</v>
      </c>
      <c r="D4723" s="33" t="s">
        <v>6221</v>
      </c>
      <c r="E4723" s="33"/>
      <c r="F4723" s="33">
        <v>0.2</v>
      </c>
    </row>
    <row r="4724" spans="1:6" x14ac:dyDescent="0.2">
      <c r="A4724" s="33">
        <v>17</v>
      </c>
      <c r="B4724" s="33" t="s">
        <v>894</v>
      </c>
      <c r="C4724" s="33">
        <v>4547</v>
      </c>
      <c r="D4724" s="33" t="s">
        <v>6222</v>
      </c>
      <c r="E4724" s="33"/>
      <c r="F4724" s="33">
        <v>0.2</v>
      </c>
    </row>
    <row r="4725" spans="1:6" x14ac:dyDescent="0.2">
      <c r="A4725" s="33">
        <v>17</v>
      </c>
      <c r="B4725" s="33" t="s">
        <v>894</v>
      </c>
      <c r="C4725" s="33">
        <v>4548</v>
      </c>
      <c r="D4725" s="33" t="s">
        <v>6223</v>
      </c>
      <c r="E4725" s="33">
        <v>3</v>
      </c>
      <c r="F4725" s="33">
        <v>0.2</v>
      </c>
    </row>
    <row r="4726" spans="1:6" x14ac:dyDescent="0.2">
      <c r="A4726" s="33">
        <v>17</v>
      </c>
      <c r="B4726" s="33" t="s">
        <v>894</v>
      </c>
      <c r="C4726" s="33">
        <v>4550</v>
      </c>
      <c r="D4726" s="33" t="s">
        <v>6224</v>
      </c>
      <c r="E4726" s="33"/>
      <c r="F4726" s="33">
        <v>0.2</v>
      </c>
    </row>
    <row r="4727" spans="1:6" x14ac:dyDescent="0.2">
      <c r="A4727" s="33">
        <v>17</v>
      </c>
      <c r="B4727" s="33" t="s">
        <v>894</v>
      </c>
      <c r="C4727" s="33">
        <v>4553</v>
      </c>
      <c r="D4727" s="33" t="s">
        <v>6225</v>
      </c>
      <c r="E4727" s="33"/>
      <c r="F4727" s="33">
        <v>0.2</v>
      </c>
    </row>
    <row r="4728" spans="1:6" x14ac:dyDescent="0.2">
      <c r="A4728" s="33">
        <v>17</v>
      </c>
      <c r="B4728" s="33" t="s">
        <v>894</v>
      </c>
      <c r="C4728" s="33">
        <v>4566</v>
      </c>
      <c r="D4728" s="33" t="s">
        <v>6226</v>
      </c>
      <c r="E4728" s="33"/>
      <c r="F4728" s="33">
        <v>0.2</v>
      </c>
    </row>
    <row r="4729" spans="1:6" x14ac:dyDescent="0.2">
      <c r="A4729" s="33">
        <v>17</v>
      </c>
      <c r="B4729" s="33" t="s">
        <v>894</v>
      </c>
      <c r="C4729" s="33">
        <v>4570</v>
      </c>
      <c r="D4729" s="33" t="s">
        <v>6227</v>
      </c>
      <c r="E4729" s="33"/>
      <c r="F4729" s="33">
        <v>0.2</v>
      </c>
    </row>
    <row r="4730" spans="1:6" x14ac:dyDescent="0.2">
      <c r="A4730" s="33">
        <v>17</v>
      </c>
      <c r="B4730" s="33" t="s">
        <v>894</v>
      </c>
      <c r="C4730" s="33">
        <v>4624</v>
      </c>
      <c r="D4730" s="33" t="s">
        <v>6228</v>
      </c>
      <c r="E4730" s="33">
        <v>2</v>
      </c>
      <c r="F4730" s="33">
        <v>0.2</v>
      </c>
    </row>
    <row r="4731" spans="1:6" x14ac:dyDescent="0.2">
      <c r="A4731" s="33">
        <v>17</v>
      </c>
      <c r="B4731" s="33" t="s">
        <v>894</v>
      </c>
      <c r="C4731" s="33">
        <v>4639</v>
      </c>
      <c r="D4731" s="33" t="s">
        <v>4691</v>
      </c>
      <c r="E4731" s="33"/>
      <c r="F4731" s="33">
        <v>0.2</v>
      </c>
    </row>
    <row r="4732" spans="1:6" x14ac:dyDescent="0.2">
      <c r="A4732" s="33">
        <v>17</v>
      </c>
      <c r="B4732" s="33" t="s">
        <v>894</v>
      </c>
      <c r="C4732" s="33">
        <v>5175</v>
      </c>
      <c r="D4732" s="33" t="s">
        <v>6229</v>
      </c>
      <c r="E4732" s="33"/>
      <c r="F4732" s="33">
        <v>0.2</v>
      </c>
    </row>
    <row r="4733" spans="1:6" x14ac:dyDescent="0.2">
      <c r="A4733" s="33">
        <v>17</v>
      </c>
      <c r="B4733" s="33" t="s">
        <v>894</v>
      </c>
      <c r="C4733" s="33">
        <v>4770</v>
      </c>
      <c r="D4733" s="33" t="s">
        <v>6230</v>
      </c>
      <c r="E4733" s="33"/>
      <c r="F4733" s="33">
        <v>0.2</v>
      </c>
    </row>
    <row r="4734" spans="1:6" x14ac:dyDescent="0.2">
      <c r="A4734" s="33">
        <v>17</v>
      </c>
      <c r="B4734" s="33" t="s">
        <v>894</v>
      </c>
      <c r="C4734" s="33">
        <v>4778</v>
      </c>
      <c r="D4734" s="33" t="s">
        <v>6231</v>
      </c>
      <c r="E4734" s="33"/>
      <c r="F4734" s="33">
        <v>0.2</v>
      </c>
    </row>
    <row r="4735" spans="1:6" x14ac:dyDescent="0.2">
      <c r="A4735" s="33">
        <v>17</v>
      </c>
      <c r="B4735" s="33" t="s">
        <v>894</v>
      </c>
      <c r="C4735" s="33">
        <v>4782</v>
      </c>
      <c r="D4735" s="33" t="s">
        <v>6232</v>
      </c>
      <c r="E4735" s="33"/>
      <c r="F4735" s="33">
        <v>0.2</v>
      </c>
    </row>
    <row r="4736" spans="1:6" x14ac:dyDescent="0.2">
      <c r="A4736" s="33">
        <v>17</v>
      </c>
      <c r="B4736" s="33" t="s">
        <v>894</v>
      </c>
      <c r="C4736" s="33">
        <v>4787</v>
      </c>
      <c r="D4736" s="33" t="s">
        <v>6233</v>
      </c>
      <c r="E4736" s="33">
        <v>2</v>
      </c>
      <c r="F4736" s="33">
        <v>0.2</v>
      </c>
    </row>
    <row r="4737" spans="1:6" x14ac:dyDescent="0.2">
      <c r="A4737" s="33">
        <v>17</v>
      </c>
      <c r="B4737" s="33" t="s">
        <v>894</v>
      </c>
      <c r="C4737" s="33">
        <v>4816</v>
      </c>
      <c r="D4737" s="33" t="s">
        <v>6234</v>
      </c>
      <c r="E4737" s="33">
        <v>2</v>
      </c>
      <c r="F4737" s="33">
        <v>0.2</v>
      </c>
    </row>
    <row r="4738" spans="1:6" x14ac:dyDescent="0.2">
      <c r="A4738" s="33">
        <v>17</v>
      </c>
      <c r="B4738" s="33" t="s">
        <v>894</v>
      </c>
      <c r="C4738" s="33">
        <v>4825</v>
      </c>
      <c r="D4738" s="33" t="s">
        <v>6235</v>
      </c>
      <c r="E4738" s="33"/>
      <c r="F4738" s="33">
        <v>0.2</v>
      </c>
    </row>
    <row r="4739" spans="1:6" x14ac:dyDescent="0.2">
      <c r="A4739" s="33">
        <v>17</v>
      </c>
      <c r="B4739" s="33" t="s">
        <v>894</v>
      </c>
      <c r="C4739" s="33">
        <v>4842</v>
      </c>
      <c r="D4739" s="33" t="s">
        <v>6236</v>
      </c>
      <c r="E4739" s="33"/>
      <c r="F4739" s="33">
        <v>0.2</v>
      </c>
    </row>
    <row r="4740" spans="1:6" x14ac:dyDescent="0.2">
      <c r="A4740" s="33">
        <v>17</v>
      </c>
      <c r="B4740" s="33" t="s">
        <v>894</v>
      </c>
      <c r="C4740" s="33">
        <v>4845</v>
      </c>
      <c r="D4740" s="33" t="s">
        <v>6237</v>
      </c>
      <c r="E4740" s="33"/>
      <c r="F4740" s="33">
        <v>0.2</v>
      </c>
    </row>
    <row r="4741" spans="1:6" x14ac:dyDescent="0.2">
      <c r="A4741" s="33">
        <v>17</v>
      </c>
      <c r="B4741" s="33" t="s">
        <v>894</v>
      </c>
      <c r="C4741" s="33">
        <v>4855</v>
      </c>
      <c r="D4741" s="33" t="s">
        <v>6238</v>
      </c>
      <c r="E4741" s="33">
        <v>2</v>
      </c>
      <c r="F4741" s="33">
        <v>0.2</v>
      </c>
    </row>
    <row r="4742" spans="1:6" x14ac:dyDescent="0.2">
      <c r="A4742" s="33">
        <v>17</v>
      </c>
      <c r="B4742" s="33" t="s">
        <v>894</v>
      </c>
      <c r="C4742" s="33">
        <v>4868</v>
      </c>
      <c r="D4742" s="33" t="s">
        <v>6239</v>
      </c>
      <c r="E4742" s="33">
        <v>3</v>
      </c>
      <c r="F4742" s="33">
        <v>0.2</v>
      </c>
    </row>
    <row r="4743" spans="1:6" x14ac:dyDescent="0.2">
      <c r="A4743" s="33">
        <v>17</v>
      </c>
      <c r="B4743" s="33" t="s">
        <v>894</v>
      </c>
      <c r="C4743" s="33">
        <v>4875</v>
      </c>
      <c r="D4743" s="33" t="s">
        <v>6240</v>
      </c>
      <c r="E4743" s="33"/>
      <c r="F4743" s="33">
        <v>0.2</v>
      </c>
    </row>
    <row r="4744" spans="1:6" x14ac:dyDescent="0.2">
      <c r="A4744" s="33">
        <v>17</v>
      </c>
      <c r="B4744" s="33" t="s">
        <v>894</v>
      </c>
      <c r="C4744" s="33">
        <v>7980</v>
      </c>
      <c r="D4744" s="33" t="s">
        <v>6241</v>
      </c>
      <c r="E4744" s="33">
        <v>4</v>
      </c>
      <c r="F4744" s="33">
        <v>0.2</v>
      </c>
    </row>
    <row r="4745" spans="1:6" x14ac:dyDescent="0.2">
      <c r="A4745" s="33">
        <v>17</v>
      </c>
      <c r="B4745" s="33" t="s">
        <v>894</v>
      </c>
      <c r="C4745" s="33">
        <v>5057</v>
      </c>
      <c r="D4745" s="33" t="s">
        <v>6242</v>
      </c>
      <c r="E4745" s="33"/>
      <c r="F4745" s="33">
        <v>0.2</v>
      </c>
    </row>
    <row r="4746" spans="1:6" x14ac:dyDescent="0.2">
      <c r="A4746" s="33">
        <v>17</v>
      </c>
      <c r="B4746" s="33" t="s">
        <v>894</v>
      </c>
      <c r="C4746" s="33">
        <v>1055</v>
      </c>
      <c r="D4746" s="33" t="s">
        <v>2025</v>
      </c>
      <c r="E4746" s="33">
        <v>4</v>
      </c>
      <c r="F4746" s="33">
        <v>0.2</v>
      </c>
    </row>
    <row r="4747" spans="1:6" x14ac:dyDescent="0.2">
      <c r="A4747" s="33">
        <v>17</v>
      </c>
      <c r="B4747" s="33" t="s">
        <v>894</v>
      </c>
      <c r="C4747" s="33">
        <v>5160</v>
      </c>
      <c r="D4747" s="33" t="s">
        <v>6243</v>
      </c>
      <c r="E4747" s="33">
        <v>4</v>
      </c>
      <c r="F4747" s="33">
        <v>0.2</v>
      </c>
    </row>
    <row r="4748" spans="1:6" x14ac:dyDescent="0.2">
      <c r="A4748" s="33">
        <v>17</v>
      </c>
      <c r="B4748" s="33" t="s">
        <v>894</v>
      </c>
      <c r="C4748" s="33">
        <v>5178</v>
      </c>
      <c r="D4748" s="33" t="s">
        <v>6244</v>
      </c>
      <c r="E4748" s="33">
        <v>3</v>
      </c>
      <c r="F4748" s="33">
        <v>0.2</v>
      </c>
    </row>
    <row r="4749" spans="1:6" x14ac:dyDescent="0.2">
      <c r="A4749" s="33">
        <v>17</v>
      </c>
      <c r="B4749" s="33" t="s">
        <v>894</v>
      </c>
      <c r="C4749" s="33">
        <v>5340</v>
      </c>
      <c r="D4749" s="33" t="s">
        <v>6245</v>
      </c>
      <c r="E4749" s="33">
        <v>4</v>
      </c>
      <c r="F4749" s="33">
        <v>0.2</v>
      </c>
    </row>
    <row r="4750" spans="1:6" x14ac:dyDescent="0.2">
      <c r="A4750" s="33">
        <v>17</v>
      </c>
      <c r="B4750" s="33" t="s">
        <v>894</v>
      </c>
      <c r="C4750" s="33">
        <v>5441</v>
      </c>
      <c r="D4750" s="33" t="s">
        <v>6246</v>
      </c>
      <c r="E4750" s="33">
        <v>4</v>
      </c>
      <c r="F4750" s="33">
        <v>0.2</v>
      </c>
    </row>
    <row r="4751" spans="1:6" x14ac:dyDescent="0.2">
      <c r="A4751" s="33">
        <v>17</v>
      </c>
      <c r="B4751" s="33" t="s">
        <v>894</v>
      </c>
      <c r="C4751" s="33">
        <v>5469</v>
      </c>
      <c r="D4751" s="33" t="s">
        <v>6247</v>
      </c>
      <c r="E4751" s="33">
        <v>4</v>
      </c>
      <c r="F4751" s="33">
        <v>0.2</v>
      </c>
    </row>
    <row r="4752" spans="1:6" x14ac:dyDescent="0.2">
      <c r="A4752" s="33">
        <v>17</v>
      </c>
      <c r="B4752" s="33" t="s">
        <v>894</v>
      </c>
      <c r="C4752" s="33">
        <v>7910</v>
      </c>
      <c r="D4752" s="33" t="s">
        <v>6248</v>
      </c>
      <c r="E4752" s="33">
        <v>4</v>
      </c>
      <c r="F4752" s="33">
        <v>0.2</v>
      </c>
    </row>
    <row r="4753" spans="1:6" x14ac:dyDescent="0.2">
      <c r="A4753" s="33">
        <v>17</v>
      </c>
      <c r="B4753" s="33" t="s">
        <v>894</v>
      </c>
      <c r="C4753" s="33">
        <v>5588</v>
      </c>
      <c r="D4753" s="33" t="s">
        <v>6249</v>
      </c>
      <c r="E4753" s="33">
        <v>3</v>
      </c>
      <c r="F4753" s="33">
        <v>0.2</v>
      </c>
    </row>
    <row r="4754" spans="1:6" x14ac:dyDescent="0.2">
      <c r="A4754" s="33">
        <v>17</v>
      </c>
      <c r="B4754" s="33" t="s">
        <v>894</v>
      </c>
      <c r="C4754" s="33">
        <v>5711</v>
      </c>
      <c r="D4754" s="33" t="s">
        <v>6250</v>
      </c>
      <c r="E4754" s="33">
        <v>2</v>
      </c>
      <c r="F4754" s="33">
        <v>0.2</v>
      </c>
    </row>
    <row r="4755" spans="1:6" x14ac:dyDescent="0.2">
      <c r="A4755" s="33">
        <v>17</v>
      </c>
      <c r="B4755" s="33" t="s">
        <v>894</v>
      </c>
      <c r="C4755" s="33">
        <v>5712</v>
      </c>
      <c r="D4755" s="33" t="s">
        <v>6251</v>
      </c>
      <c r="E4755" s="33">
        <v>2</v>
      </c>
      <c r="F4755" s="33">
        <v>0.2</v>
      </c>
    </row>
    <row r="4756" spans="1:6" x14ac:dyDescent="0.2">
      <c r="A4756" s="33">
        <v>17</v>
      </c>
      <c r="B4756" s="33" t="s">
        <v>894</v>
      </c>
      <c r="C4756" s="33">
        <v>5731</v>
      </c>
      <c r="D4756" s="33" t="s">
        <v>6252</v>
      </c>
      <c r="E4756" s="33"/>
      <c r="F4756" s="33">
        <v>0.2</v>
      </c>
    </row>
    <row r="4757" spans="1:6" x14ac:dyDescent="0.2">
      <c r="A4757" s="33">
        <v>17</v>
      </c>
      <c r="B4757" s="33" t="s">
        <v>894</v>
      </c>
      <c r="C4757" s="33">
        <v>5735</v>
      </c>
      <c r="D4757" s="33" t="s">
        <v>6253</v>
      </c>
      <c r="E4757" s="33">
        <v>2</v>
      </c>
      <c r="F4757" s="33">
        <v>0.2</v>
      </c>
    </row>
    <row r="4758" spans="1:6" x14ac:dyDescent="0.2">
      <c r="A4758" s="33">
        <v>17</v>
      </c>
      <c r="B4758" s="33" t="s">
        <v>894</v>
      </c>
      <c r="C4758" s="33">
        <v>5868</v>
      </c>
      <c r="D4758" s="33" t="s">
        <v>6254</v>
      </c>
      <c r="E4758" s="33"/>
      <c r="F4758" s="33">
        <v>0.2</v>
      </c>
    </row>
    <row r="4759" spans="1:6" x14ac:dyDescent="0.2">
      <c r="A4759" s="33">
        <v>17</v>
      </c>
      <c r="B4759" s="33" t="s">
        <v>894</v>
      </c>
      <c r="C4759" s="33">
        <v>5869</v>
      </c>
      <c r="D4759" s="33" t="s">
        <v>6255</v>
      </c>
      <c r="E4759" s="33"/>
      <c r="F4759" s="33">
        <v>0.2</v>
      </c>
    </row>
    <row r="4760" spans="1:6" x14ac:dyDescent="0.2">
      <c r="A4760" s="33">
        <v>17</v>
      </c>
      <c r="B4760" s="33" t="s">
        <v>894</v>
      </c>
      <c r="C4760" s="33">
        <v>5890</v>
      </c>
      <c r="D4760" s="33" t="s">
        <v>6256</v>
      </c>
      <c r="E4760" s="33"/>
      <c r="F4760" s="33">
        <v>0.2</v>
      </c>
    </row>
    <row r="4761" spans="1:6" x14ac:dyDescent="0.2">
      <c r="A4761" s="33">
        <v>17</v>
      </c>
      <c r="B4761" s="33" t="s">
        <v>894</v>
      </c>
      <c r="C4761" s="33">
        <v>5942</v>
      </c>
      <c r="D4761" s="33" t="s">
        <v>6257</v>
      </c>
      <c r="E4761" s="33"/>
      <c r="F4761" s="33">
        <v>0.2</v>
      </c>
    </row>
    <row r="4762" spans="1:6" x14ac:dyDescent="0.2">
      <c r="A4762" s="33">
        <v>17</v>
      </c>
      <c r="B4762" s="33" t="s">
        <v>894</v>
      </c>
      <c r="C4762" s="33">
        <v>5964</v>
      </c>
      <c r="D4762" s="33" t="s">
        <v>6258</v>
      </c>
      <c r="E4762" s="33">
        <v>2</v>
      </c>
      <c r="F4762" s="33">
        <v>0.2</v>
      </c>
    </row>
    <row r="4763" spans="1:6" x14ac:dyDescent="0.2">
      <c r="A4763" s="33">
        <v>17</v>
      </c>
      <c r="B4763" s="33" t="s">
        <v>894</v>
      </c>
      <c r="C4763" s="33">
        <v>25224</v>
      </c>
      <c r="D4763" s="33" t="s">
        <v>6259</v>
      </c>
      <c r="E4763" s="33">
        <v>4</v>
      </c>
      <c r="F4763" s="33">
        <v>0.2</v>
      </c>
    </row>
    <row r="4764" spans="1:6" x14ac:dyDescent="0.2">
      <c r="A4764" s="33">
        <v>17</v>
      </c>
      <c r="B4764" s="33" t="s">
        <v>894</v>
      </c>
      <c r="C4764" s="33">
        <v>6138</v>
      </c>
      <c r="D4764" s="33" t="s">
        <v>6260</v>
      </c>
      <c r="E4764" s="33"/>
      <c r="F4764" s="33">
        <v>0.2</v>
      </c>
    </row>
    <row r="4765" spans="1:6" x14ac:dyDescent="0.2">
      <c r="A4765" s="33">
        <v>17</v>
      </c>
      <c r="B4765" s="33" t="s">
        <v>894</v>
      </c>
      <c r="C4765" s="33">
        <v>6117</v>
      </c>
      <c r="D4765" s="33" t="s">
        <v>6261</v>
      </c>
      <c r="E4765" s="33"/>
      <c r="F4765" s="33">
        <v>0.2</v>
      </c>
    </row>
    <row r="4766" spans="1:6" x14ac:dyDescent="0.2">
      <c r="A4766" s="33">
        <v>17</v>
      </c>
      <c r="B4766" s="33" t="s">
        <v>894</v>
      </c>
      <c r="C4766" s="33">
        <v>6134</v>
      </c>
      <c r="D4766" s="33" t="s">
        <v>6262</v>
      </c>
      <c r="E4766" s="33"/>
      <c r="F4766" s="33">
        <v>0.2</v>
      </c>
    </row>
    <row r="4767" spans="1:6" x14ac:dyDescent="0.2">
      <c r="A4767" s="33">
        <v>17</v>
      </c>
      <c r="B4767" s="33" t="s">
        <v>894</v>
      </c>
      <c r="C4767" s="33">
        <v>6115</v>
      </c>
      <c r="D4767" s="33" t="s">
        <v>6263</v>
      </c>
      <c r="E4767" s="33">
        <v>3</v>
      </c>
      <c r="F4767" s="33">
        <v>0.2</v>
      </c>
    </row>
    <row r="4768" spans="1:6" x14ac:dyDescent="0.2">
      <c r="A4768" s="33">
        <v>17</v>
      </c>
      <c r="B4768" s="33" t="s">
        <v>894</v>
      </c>
      <c r="C4768" s="33">
        <v>6125</v>
      </c>
      <c r="D4768" s="33" t="s">
        <v>6264</v>
      </c>
      <c r="E4768" s="33">
        <v>3</v>
      </c>
      <c r="F4768" s="33">
        <v>0.2</v>
      </c>
    </row>
    <row r="4769" spans="1:6" x14ac:dyDescent="0.2">
      <c r="A4769" s="33">
        <v>17</v>
      </c>
      <c r="B4769" s="33" t="s">
        <v>894</v>
      </c>
      <c r="C4769" s="33">
        <v>6199</v>
      </c>
      <c r="D4769" s="33" t="s">
        <v>6265</v>
      </c>
      <c r="E4769" s="33">
        <v>4</v>
      </c>
      <c r="F4769" s="33">
        <v>0.2</v>
      </c>
    </row>
    <row r="4770" spans="1:6" x14ac:dyDescent="0.2">
      <c r="A4770" s="33">
        <v>17</v>
      </c>
      <c r="B4770" s="33" t="s">
        <v>894</v>
      </c>
      <c r="C4770" s="33">
        <v>22253</v>
      </c>
      <c r="D4770" s="33" t="s">
        <v>6266</v>
      </c>
      <c r="E4770" s="33">
        <v>4</v>
      </c>
      <c r="F4770" s="33">
        <v>0.2</v>
      </c>
    </row>
    <row r="4771" spans="1:6" x14ac:dyDescent="0.2">
      <c r="A4771" s="33">
        <v>17</v>
      </c>
      <c r="B4771" s="33" t="s">
        <v>894</v>
      </c>
      <c r="C4771" s="33">
        <v>6275</v>
      </c>
      <c r="D4771" s="33" t="s">
        <v>6267</v>
      </c>
      <c r="E4771" s="33">
        <v>4</v>
      </c>
      <c r="F4771" s="33">
        <v>0.2</v>
      </c>
    </row>
    <row r="4772" spans="1:6" x14ac:dyDescent="0.2">
      <c r="A4772" s="33">
        <v>17</v>
      </c>
      <c r="B4772" s="33" t="s">
        <v>894</v>
      </c>
      <c r="C4772" s="33">
        <v>13546</v>
      </c>
      <c r="D4772" s="33" t="s">
        <v>6268</v>
      </c>
      <c r="E4772" s="33"/>
      <c r="F4772" s="33">
        <v>0.2</v>
      </c>
    </row>
    <row r="4773" spans="1:6" x14ac:dyDescent="0.2">
      <c r="A4773" s="33">
        <v>17</v>
      </c>
      <c r="B4773" s="33" t="s">
        <v>894</v>
      </c>
      <c r="C4773" s="33">
        <v>6276</v>
      </c>
      <c r="D4773" s="33" t="s">
        <v>6269</v>
      </c>
      <c r="E4773" s="33"/>
      <c r="F4773" s="33">
        <v>0.2</v>
      </c>
    </row>
    <row r="4774" spans="1:6" x14ac:dyDescent="0.2">
      <c r="A4774" s="33">
        <v>17</v>
      </c>
      <c r="B4774" s="33" t="s">
        <v>894</v>
      </c>
      <c r="C4774" s="33">
        <v>6279</v>
      </c>
      <c r="D4774" s="33" t="s">
        <v>6270</v>
      </c>
      <c r="E4774" s="33"/>
      <c r="F4774" s="33">
        <v>0.2</v>
      </c>
    </row>
    <row r="4775" spans="1:6" x14ac:dyDescent="0.2">
      <c r="A4775" s="33">
        <v>17</v>
      </c>
      <c r="B4775" s="33" t="s">
        <v>894</v>
      </c>
      <c r="C4775" s="33">
        <v>6295</v>
      </c>
      <c r="D4775" s="33" t="s">
        <v>6271</v>
      </c>
      <c r="E4775" s="33"/>
      <c r="F4775" s="33">
        <v>0.2</v>
      </c>
    </row>
    <row r="4776" spans="1:6" x14ac:dyDescent="0.2">
      <c r="A4776" s="33">
        <v>17</v>
      </c>
      <c r="B4776" s="33" t="s">
        <v>894</v>
      </c>
      <c r="C4776" s="33">
        <v>6296</v>
      </c>
      <c r="D4776" s="33" t="s">
        <v>6272</v>
      </c>
      <c r="E4776" s="33"/>
      <c r="F4776" s="33">
        <v>0.2</v>
      </c>
    </row>
    <row r="4777" spans="1:6" x14ac:dyDescent="0.2">
      <c r="A4777" s="33">
        <v>17</v>
      </c>
      <c r="B4777" s="33" t="s">
        <v>894</v>
      </c>
      <c r="C4777" s="33">
        <v>8333</v>
      </c>
      <c r="D4777" s="33" t="s">
        <v>6273</v>
      </c>
      <c r="E4777" s="33">
        <v>4</v>
      </c>
      <c r="F4777" s="33">
        <v>0.2</v>
      </c>
    </row>
    <row r="4778" spans="1:6" x14ac:dyDescent="0.2">
      <c r="A4778" s="33">
        <v>17</v>
      </c>
      <c r="B4778" s="33" t="s">
        <v>894</v>
      </c>
      <c r="C4778" s="33">
        <v>6312</v>
      </c>
      <c r="D4778" s="33" t="s">
        <v>6274</v>
      </c>
      <c r="E4778" s="33"/>
      <c r="F4778" s="33">
        <v>0.2</v>
      </c>
    </row>
    <row r="4779" spans="1:6" x14ac:dyDescent="0.2">
      <c r="A4779" s="33">
        <v>17</v>
      </c>
      <c r="B4779" s="33" t="s">
        <v>894</v>
      </c>
      <c r="C4779" s="33">
        <v>6314</v>
      </c>
      <c r="D4779" s="33" t="s">
        <v>6275</v>
      </c>
      <c r="E4779" s="33"/>
      <c r="F4779" s="33">
        <v>0.2</v>
      </c>
    </row>
    <row r="4780" spans="1:6" x14ac:dyDescent="0.2">
      <c r="A4780" s="33">
        <v>17</v>
      </c>
      <c r="B4780" s="33" t="s">
        <v>894</v>
      </c>
      <c r="C4780" s="33">
        <v>6317</v>
      </c>
      <c r="D4780" s="33" t="s">
        <v>6276</v>
      </c>
      <c r="E4780" s="33"/>
      <c r="F4780" s="33">
        <v>0.2</v>
      </c>
    </row>
    <row r="4781" spans="1:6" x14ac:dyDescent="0.2">
      <c r="A4781" s="33">
        <v>17</v>
      </c>
      <c r="B4781" s="33" t="s">
        <v>894</v>
      </c>
      <c r="C4781" s="33">
        <v>6318</v>
      </c>
      <c r="D4781" s="33" t="s">
        <v>6277</v>
      </c>
      <c r="E4781" s="33"/>
      <c r="F4781" s="33">
        <v>0.2</v>
      </c>
    </row>
    <row r="4782" spans="1:6" x14ac:dyDescent="0.2">
      <c r="A4782" s="33">
        <v>17</v>
      </c>
      <c r="B4782" s="33" t="s">
        <v>894</v>
      </c>
      <c r="C4782" s="33">
        <v>13548</v>
      </c>
      <c r="D4782" s="33" t="s">
        <v>6278</v>
      </c>
      <c r="E4782" s="33"/>
      <c r="F4782" s="33">
        <v>0.2</v>
      </c>
    </row>
    <row r="4783" spans="1:6" x14ac:dyDescent="0.2">
      <c r="A4783" s="33">
        <v>17</v>
      </c>
      <c r="B4783" s="33" t="s">
        <v>894</v>
      </c>
      <c r="C4783" s="33">
        <v>6373</v>
      </c>
      <c r="D4783" s="33" t="s">
        <v>5805</v>
      </c>
      <c r="E4783" s="33"/>
      <c r="F4783" s="33">
        <v>0.2</v>
      </c>
    </row>
    <row r="4784" spans="1:6" x14ac:dyDescent="0.2">
      <c r="A4784" s="33">
        <v>17</v>
      </c>
      <c r="B4784" s="33" t="s">
        <v>894</v>
      </c>
      <c r="C4784" s="33">
        <v>6374</v>
      </c>
      <c r="D4784" s="33" t="s">
        <v>5806</v>
      </c>
      <c r="E4784" s="33"/>
      <c r="F4784" s="33">
        <v>0.2</v>
      </c>
    </row>
    <row r="4785" spans="1:6" x14ac:dyDescent="0.2">
      <c r="A4785" s="33">
        <v>17</v>
      </c>
      <c r="B4785" s="33" t="s">
        <v>894</v>
      </c>
      <c r="C4785" s="33">
        <v>6375</v>
      </c>
      <c r="D4785" s="33" t="s">
        <v>5807</v>
      </c>
      <c r="E4785" s="33"/>
      <c r="F4785" s="33">
        <v>0.2</v>
      </c>
    </row>
    <row r="4786" spans="1:6" x14ac:dyDescent="0.2">
      <c r="A4786" s="33">
        <v>17</v>
      </c>
      <c r="B4786" s="33" t="s">
        <v>894</v>
      </c>
      <c r="C4786" s="33">
        <v>6377</v>
      </c>
      <c r="D4786" s="33" t="s">
        <v>6279</v>
      </c>
      <c r="E4786" s="33">
        <v>3</v>
      </c>
      <c r="F4786" s="33">
        <v>0.2</v>
      </c>
    </row>
    <row r="4787" spans="1:6" x14ac:dyDescent="0.2">
      <c r="A4787" s="33">
        <v>17</v>
      </c>
      <c r="B4787" s="33" t="s">
        <v>894</v>
      </c>
      <c r="C4787" s="33">
        <v>6386</v>
      </c>
      <c r="D4787" s="33" t="s">
        <v>6280</v>
      </c>
      <c r="E4787" s="33"/>
      <c r="F4787" s="33">
        <v>0.2</v>
      </c>
    </row>
    <row r="4788" spans="1:6" x14ac:dyDescent="0.2">
      <c r="A4788" s="33">
        <v>17</v>
      </c>
      <c r="B4788" s="33" t="s">
        <v>894</v>
      </c>
      <c r="C4788" s="33">
        <v>6441</v>
      </c>
      <c r="D4788" s="33" t="s">
        <v>6281</v>
      </c>
      <c r="E4788" s="33">
        <v>2</v>
      </c>
      <c r="F4788" s="33">
        <v>0.2</v>
      </c>
    </row>
    <row r="4789" spans="1:6" x14ac:dyDescent="0.2">
      <c r="A4789" s="33">
        <v>17</v>
      </c>
      <c r="B4789" s="33" t="s">
        <v>894</v>
      </c>
      <c r="C4789" s="33">
        <v>6460</v>
      </c>
      <c r="D4789" s="33" t="s">
        <v>4104</v>
      </c>
      <c r="E4789" s="33"/>
      <c r="F4789" s="33">
        <v>0.2</v>
      </c>
    </row>
    <row r="4790" spans="1:6" x14ac:dyDescent="0.2">
      <c r="A4790" s="33">
        <v>17</v>
      </c>
      <c r="B4790" s="33" t="s">
        <v>894</v>
      </c>
      <c r="C4790" s="33">
        <v>8005</v>
      </c>
      <c r="D4790" s="33" t="s">
        <v>6282</v>
      </c>
      <c r="E4790" s="33">
        <v>4</v>
      </c>
      <c r="F4790" s="33">
        <v>0.2</v>
      </c>
    </row>
    <row r="4791" spans="1:6" x14ac:dyDescent="0.2">
      <c r="A4791" s="33">
        <v>17</v>
      </c>
      <c r="B4791" s="33" t="s">
        <v>894</v>
      </c>
      <c r="C4791" s="33">
        <v>8011</v>
      </c>
      <c r="D4791" s="33" t="s">
        <v>6283</v>
      </c>
      <c r="E4791" s="33">
        <v>4</v>
      </c>
      <c r="F4791" s="33">
        <v>0.2</v>
      </c>
    </row>
    <row r="4792" spans="1:6" x14ac:dyDescent="0.2">
      <c r="A4792" s="33">
        <v>17</v>
      </c>
      <c r="B4792" s="33" t="s">
        <v>894</v>
      </c>
      <c r="C4792" s="33">
        <v>6531</v>
      </c>
      <c r="D4792" s="33" t="s">
        <v>6284</v>
      </c>
      <c r="E4792" s="33">
        <v>4</v>
      </c>
      <c r="F4792" s="33">
        <v>0.2</v>
      </c>
    </row>
    <row r="4793" spans="1:6" x14ac:dyDescent="0.2">
      <c r="A4793" s="33">
        <v>17</v>
      </c>
      <c r="B4793" s="33" t="s">
        <v>894</v>
      </c>
      <c r="C4793" s="33">
        <v>6582</v>
      </c>
      <c r="D4793" s="33" t="s">
        <v>6285</v>
      </c>
      <c r="E4793" s="33">
        <v>3</v>
      </c>
      <c r="F4793" s="33">
        <v>0.2</v>
      </c>
    </row>
    <row r="4794" spans="1:6" x14ac:dyDescent="0.2">
      <c r="A4794" s="33">
        <v>17</v>
      </c>
      <c r="B4794" s="33" t="s">
        <v>894</v>
      </c>
      <c r="C4794" s="33">
        <v>6591</v>
      </c>
      <c r="D4794" s="33" t="s">
        <v>6286</v>
      </c>
      <c r="E4794" s="33">
        <v>4</v>
      </c>
      <c r="F4794" s="33">
        <v>0.2</v>
      </c>
    </row>
    <row r="4795" spans="1:6" x14ac:dyDescent="0.2">
      <c r="A4795" s="33">
        <v>17</v>
      </c>
      <c r="B4795" s="33" t="s">
        <v>894</v>
      </c>
      <c r="C4795" s="33">
        <v>13510</v>
      </c>
      <c r="D4795" s="33" t="s">
        <v>6287</v>
      </c>
      <c r="E4795" s="33">
        <v>3</v>
      </c>
      <c r="F4795" s="33">
        <v>0.2</v>
      </c>
    </row>
    <row r="4796" spans="1:6" x14ac:dyDescent="0.2">
      <c r="A4796" s="33">
        <v>17</v>
      </c>
      <c r="B4796" s="33" t="s">
        <v>894</v>
      </c>
      <c r="C4796" s="33">
        <v>6705</v>
      </c>
      <c r="D4796" s="33" t="s">
        <v>6288</v>
      </c>
      <c r="E4796" s="33"/>
      <c r="F4796" s="33">
        <v>0.2</v>
      </c>
    </row>
    <row r="4797" spans="1:6" x14ac:dyDescent="0.2">
      <c r="A4797" s="33">
        <v>17</v>
      </c>
      <c r="B4797" s="33" t="s">
        <v>894</v>
      </c>
      <c r="C4797" s="33">
        <v>4443</v>
      </c>
      <c r="D4797" s="33" t="s">
        <v>6289</v>
      </c>
      <c r="E4797" s="33"/>
      <c r="F4797" s="33">
        <v>0.2</v>
      </c>
    </row>
    <row r="4798" spans="1:6" x14ac:dyDescent="0.2">
      <c r="A4798" s="33">
        <v>17</v>
      </c>
      <c r="B4798" s="33" t="s">
        <v>894</v>
      </c>
      <c r="C4798" s="33">
        <v>4479</v>
      </c>
      <c r="D4798" s="33" t="s">
        <v>6290</v>
      </c>
      <c r="E4798" s="33"/>
      <c r="F4798" s="33">
        <v>0.2</v>
      </c>
    </row>
    <row r="4799" spans="1:6" x14ac:dyDescent="0.2">
      <c r="A4799" s="33">
        <v>17</v>
      </c>
      <c r="B4799" s="33" t="s">
        <v>894</v>
      </c>
      <c r="C4799" s="33">
        <v>6869</v>
      </c>
      <c r="D4799" s="33" t="s">
        <v>6291</v>
      </c>
      <c r="E4799" s="33"/>
      <c r="F4799" s="33">
        <v>0.2</v>
      </c>
    </row>
    <row r="4800" spans="1:6" x14ac:dyDescent="0.2">
      <c r="A4800" s="33">
        <v>17</v>
      </c>
      <c r="B4800" s="33" t="s">
        <v>894</v>
      </c>
      <c r="C4800" s="33">
        <v>6964</v>
      </c>
      <c r="D4800" s="33" t="s">
        <v>6292</v>
      </c>
      <c r="E4800" s="33">
        <v>4</v>
      </c>
      <c r="F4800" s="33">
        <v>0.2</v>
      </c>
    </row>
    <row r="4801" spans="1:6" x14ac:dyDescent="0.2">
      <c r="A4801" s="33">
        <v>17</v>
      </c>
      <c r="B4801" s="33" t="s">
        <v>894</v>
      </c>
      <c r="C4801" s="33">
        <v>6987</v>
      </c>
      <c r="D4801" s="33" t="s">
        <v>2045</v>
      </c>
      <c r="E4801" s="33"/>
      <c r="F4801" s="33">
        <v>0.2</v>
      </c>
    </row>
    <row r="4802" spans="1:6" x14ac:dyDescent="0.2">
      <c r="A4802" s="33">
        <v>17</v>
      </c>
      <c r="B4802" s="33" t="s">
        <v>894</v>
      </c>
      <c r="C4802" s="33">
        <v>6993</v>
      </c>
      <c r="D4802" s="33" t="s">
        <v>6293</v>
      </c>
      <c r="E4802" s="33"/>
      <c r="F4802" s="33">
        <v>0.2</v>
      </c>
    </row>
    <row r="4803" spans="1:6" x14ac:dyDescent="0.2">
      <c r="A4803" s="33">
        <v>17</v>
      </c>
      <c r="B4803" s="33" t="s">
        <v>894</v>
      </c>
      <c r="C4803" s="33">
        <v>7003</v>
      </c>
      <c r="D4803" s="33" t="s">
        <v>6294</v>
      </c>
      <c r="E4803" s="33"/>
      <c r="F4803" s="33">
        <v>0.2</v>
      </c>
    </row>
    <row r="4804" spans="1:6" x14ac:dyDescent="0.2">
      <c r="A4804" s="33">
        <v>17</v>
      </c>
      <c r="B4804" s="33" t="s">
        <v>894</v>
      </c>
      <c r="C4804" s="33">
        <v>7023</v>
      </c>
      <c r="D4804" s="33" t="s">
        <v>6295</v>
      </c>
      <c r="E4804" s="33"/>
      <c r="F4804" s="33">
        <v>0.2</v>
      </c>
    </row>
    <row r="4805" spans="1:6" x14ac:dyDescent="0.2">
      <c r="A4805" s="33">
        <v>17</v>
      </c>
      <c r="B4805" s="33" t="s">
        <v>894</v>
      </c>
      <c r="C4805" s="33">
        <v>7192</v>
      </c>
      <c r="D4805" s="33" t="s">
        <v>6296</v>
      </c>
      <c r="E4805" s="33">
        <v>3</v>
      </c>
      <c r="F4805" s="33">
        <v>0.2</v>
      </c>
    </row>
    <row r="4806" spans="1:6" x14ac:dyDescent="0.2">
      <c r="A4806" s="33">
        <v>17</v>
      </c>
      <c r="B4806" s="33" t="s">
        <v>894</v>
      </c>
      <c r="C4806" s="33">
        <v>7448</v>
      </c>
      <c r="D4806" s="33" t="s">
        <v>6297</v>
      </c>
      <c r="E4806" s="33">
        <v>2</v>
      </c>
      <c r="F4806" s="33">
        <v>0.2</v>
      </c>
    </row>
    <row r="4807" spans="1:6" x14ac:dyDescent="0.2">
      <c r="A4807" s="33">
        <v>17</v>
      </c>
      <c r="B4807" s="33" t="s">
        <v>894</v>
      </c>
      <c r="C4807" s="33">
        <v>7320</v>
      </c>
      <c r="D4807" s="33" t="s">
        <v>6298</v>
      </c>
      <c r="E4807" s="33">
        <v>4</v>
      </c>
      <c r="F4807" s="33">
        <v>0.2</v>
      </c>
    </row>
    <row r="4808" spans="1:6" x14ac:dyDescent="0.2">
      <c r="A4808" s="33">
        <v>17</v>
      </c>
      <c r="B4808" s="33" t="s">
        <v>894</v>
      </c>
      <c r="C4808" s="33">
        <v>13529</v>
      </c>
      <c r="D4808" s="33" t="s">
        <v>6299</v>
      </c>
      <c r="E4808" s="33">
        <v>4</v>
      </c>
      <c r="F4808" s="33">
        <v>0.2</v>
      </c>
    </row>
    <row r="4809" spans="1:6" x14ac:dyDescent="0.2">
      <c r="A4809" s="33">
        <v>17</v>
      </c>
      <c r="B4809" s="33" t="s">
        <v>894</v>
      </c>
      <c r="C4809" s="33">
        <v>7331</v>
      </c>
      <c r="D4809" s="33" t="s">
        <v>6300</v>
      </c>
      <c r="E4809" s="33">
        <v>3</v>
      </c>
      <c r="F4809" s="33">
        <v>0.2</v>
      </c>
    </row>
    <row r="4810" spans="1:6" x14ac:dyDescent="0.2">
      <c r="A4810" s="33">
        <v>17</v>
      </c>
      <c r="B4810" s="33" t="s">
        <v>894</v>
      </c>
      <c r="C4810" s="33">
        <v>7332</v>
      </c>
      <c r="D4810" s="33" t="s">
        <v>6301</v>
      </c>
      <c r="E4810" s="33"/>
      <c r="F4810" s="33">
        <v>0.2</v>
      </c>
    </row>
    <row r="4811" spans="1:6" x14ac:dyDescent="0.2">
      <c r="A4811" s="33">
        <v>17</v>
      </c>
      <c r="B4811" s="33" t="s">
        <v>894</v>
      </c>
      <c r="C4811" s="33">
        <v>7334</v>
      </c>
      <c r="D4811" s="33" t="s">
        <v>6302</v>
      </c>
      <c r="E4811" s="33"/>
      <c r="F4811" s="33">
        <v>0.2</v>
      </c>
    </row>
    <row r="4812" spans="1:6" x14ac:dyDescent="0.2">
      <c r="A4812" s="33">
        <v>17</v>
      </c>
      <c r="B4812" s="33" t="s">
        <v>894</v>
      </c>
      <c r="C4812" s="33">
        <v>7335</v>
      </c>
      <c r="D4812" s="33" t="s">
        <v>6303</v>
      </c>
      <c r="E4812" s="33">
        <v>4</v>
      </c>
      <c r="F4812" s="33">
        <v>0.2</v>
      </c>
    </row>
    <row r="4813" spans="1:6" x14ac:dyDescent="0.2">
      <c r="A4813" s="33">
        <v>17</v>
      </c>
      <c r="B4813" s="33" t="s">
        <v>894</v>
      </c>
      <c r="C4813" s="33">
        <v>7340</v>
      </c>
      <c r="D4813" s="33" t="s">
        <v>6304</v>
      </c>
      <c r="E4813" s="33"/>
      <c r="F4813" s="33">
        <v>0.2</v>
      </c>
    </row>
    <row r="4814" spans="1:6" x14ac:dyDescent="0.2">
      <c r="A4814" s="33">
        <v>17</v>
      </c>
      <c r="B4814" s="33" t="s">
        <v>436</v>
      </c>
      <c r="C4814" s="33">
        <v>32916</v>
      </c>
      <c r="D4814" s="33" t="s">
        <v>6305</v>
      </c>
      <c r="E4814" s="33">
        <v>4</v>
      </c>
      <c r="F4814" s="33">
        <v>0.2</v>
      </c>
    </row>
    <row r="4815" spans="1:6" x14ac:dyDescent="0.2">
      <c r="A4815" s="33">
        <v>17</v>
      </c>
      <c r="B4815" s="33" t="s">
        <v>436</v>
      </c>
      <c r="C4815" s="33">
        <v>31908</v>
      </c>
      <c r="D4815" s="33" t="s">
        <v>6306</v>
      </c>
      <c r="E4815" s="33"/>
      <c r="F4815" s="33">
        <v>0.2</v>
      </c>
    </row>
    <row r="4816" spans="1:6" x14ac:dyDescent="0.2">
      <c r="A4816" s="33">
        <v>17</v>
      </c>
      <c r="B4816" s="33" t="s">
        <v>436</v>
      </c>
      <c r="C4816" s="33">
        <v>30950</v>
      </c>
      <c r="D4816" s="33" t="s">
        <v>6307</v>
      </c>
      <c r="E4816" s="33">
        <v>3</v>
      </c>
      <c r="F4816" s="33">
        <v>0.2</v>
      </c>
    </row>
    <row r="4817" spans="1:6" x14ac:dyDescent="0.2">
      <c r="A4817" s="33">
        <v>17</v>
      </c>
      <c r="B4817" s="33" t="s">
        <v>436</v>
      </c>
      <c r="C4817" s="33">
        <v>32951</v>
      </c>
      <c r="D4817" s="33" t="s">
        <v>6308</v>
      </c>
      <c r="E4817" s="33">
        <v>1</v>
      </c>
      <c r="F4817" s="33">
        <v>0.2</v>
      </c>
    </row>
    <row r="4818" spans="1:6" x14ac:dyDescent="0.2">
      <c r="A4818" s="33">
        <v>17</v>
      </c>
      <c r="B4818" s="33" t="s">
        <v>465</v>
      </c>
      <c r="C4818" s="33">
        <v>72</v>
      </c>
      <c r="D4818" s="33" t="s">
        <v>2101</v>
      </c>
      <c r="E4818" s="33"/>
      <c r="F4818" s="33">
        <v>0.2</v>
      </c>
    </row>
    <row r="4819" spans="1:6" x14ac:dyDescent="0.2">
      <c r="A4819" s="33">
        <v>17</v>
      </c>
      <c r="B4819" s="33" t="s">
        <v>465</v>
      </c>
      <c r="C4819" s="33">
        <v>1836</v>
      </c>
      <c r="D4819" s="33" t="s">
        <v>4149</v>
      </c>
      <c r="E4819" s="33">
        <v>2</v>
      </c>
      <c r="F4819" s="33">
        <v>0.2</v>
      </c>
    </row>
    <row r="4820" spans="1:6" x14ac:dyDescent="0.2">
      <c r="A4820" s="33">
        <v>17</v>
      </c>
      <c r="B4820" s="33" t="s">
        <v>465</v>
      </c>
      <c r="C4820" s="33">
        <v>1905</v>
      </c>
      <c r="D4820" s="33" t="s">
        <v>4154</v>
      </c>
      <c r="E4820" s="33">
        <v>2</v>
      </c>
      <c r="F4820" s="33">
        <v>0.2</v>
      </c>
    </row>
    <row r="4821" spans="1:6" x14ac:dyDescent="0.2">
      <c r="A4821" s="33">
        <v>17</v>
      </c>
      <c r="B4821" s="33" t="s">
        <v>465</v>
      </c>
      <c r="C4821" s="33">
        <v>142</v>
      </c>
      <c r="D4821" s="33" t="s">
        <v>4155</v>
      </c>
      <c r="E4821" s="33">
        <v>3</v>
      </c>
      <c r="F4821" s="33">
        <v>0.2</v>
      </c>
    </row>
    <row r="4822" spans="1:6" x14ac:dyDescent="0.2">
      <c r="A4822" s="33">
        <v>17</v>
      </c>
      <c r="B4822" s="33" t="s">
        <v>465</v>
      </c>
      <c r="C4822" s="33">
        <v>153</v>
      </c>
      <c r="D4822" s="33" t="s">
        <v>4157</v>
      </c>
      <c r="E4822" s="33">
        <v>4</v>
      </c>
      <c r="F4822" s="33">
        <v>0.2</v>
      </c>
    </row>
    <row r="4823" spans="1:6" x14ac:dyDescent="0.2">
      <c r="A4823" s="33">
        <v>17</v>
      </c>
      <c r="B4823" s="33" t="s">
        <v>465</v>
      </c>
      <c r="C4823" s="33">
        <v>155</v>
      </c>
      <c r="D4823" s="33" t="s">
        <v>4158</v>
      </c>
      <c r="E4823" s="33">
        <v>3</v>
      </c>
      <c r="F4823" s="33">
        <v>0.2</v>
      </c>
    </row>
    <row r="4824" spans="1:6" x14ac:dyDescent="0.2">
      <c r="A4824" s="33">
        <v>17</v>
      </c>
      <c r="B4824" s="33" t="s">
        <v>465</v>
      </c>
      <c r="C4824" s="33">
        <v>163</v>
      </c>
      <c r="D4824" s="33" t="s">
        <v>4719</v>
      </c>
      <c r="E4824" s="33">
        <v>3</v>
      </c>
      <c r="F4824" s="33">
        <v>0.2</v>
      </c>
    </row>
    <row r="4825" spans="1:6" x14ac:dyDescent="0.2">
      <c r="A4825" s="33">
        <v>17</v>
      </c>
      <c r="B4825" s="33" t="s">
        <v>465</v>
      </c>
      <c r="C4825" s="33">
        <v>1938</v>
      </c>
      <c r="D4825" s="33" t="s">
        <v>4159</v>
      </c>
      <c r="E4825" s="33">
        <v>2</v>
      </c>
      <c r="F4825" s="33">
        <v>0.2</v>
      </c>
    </row>
    <row r="4826" spans="1:6" x14ac:dyDescent="0.2">
      <c r="A4826" s="33">
        <v>17</v>
      </c>
      <c r="B4826" s="33" t="s">
        <v>465</v>
      </c>
      <c r="C4826" s="33">
        <v>182</v>
      </c>
      <c r="D4826" s="33" t="s">
        <v>4160</v>
      </c>
      <c r="E4826" s="33"/>
      <c r="F4826" s="33">
        <v>0.2</v>
      </c>
    </row>
    <row r="4827" spans="1:6" x14ac:dyDescent="0.2">
      <c r="A4827" s="33">
        <v>17</v>
      </c>
      <c r="B4827" s="33" t="s">
        <v>465</v>
      </c>
      <c r="C4827" s="33">
        <v>227</v>
      </c>
      <c r="D4827" s="33" t="s">
        <v>6309</v>
      </c>
      <c r="E4827" s="33">
        <v>4</v>
      </c>
      <c r="F4827" s="33">
        <v>0.2</v>
      </c>
    </row>
    <row r="4828" spans="1:6" x14ac:dyDescent="0.2">
      <c r="A4828" s="33">
        <v>17</v>
      </c>
      <c r="B4828" s="33" t="s">
        <v>465</v>
      </c>
      <c r="C4828" s="33">
        <v>254</v>
      </c>
      <c r="D4828" s="33" t="s">
        <v>4162</v>
      </c>
      <c r="E4828" s="33">
        <v>3</v>
      </c>
      <c r="F4828" s="33">
        <v>0.2</v>
      </c>
    </row>
    <row r="4829" spans="1:6" x14ac:dyDescent="0.2">
      <c r="A4829" s="33">
        <v>17</v>
      </c>
      <c r="B4829" s="33" t="s">
        <v>465</v>
      </c>
      <c r="C4829" s="33">
        <v>1688</v>
      </c>
      <c r="D4829" s="33" t="s">
        <v>4165</v>
      </c>
      <c r="E4829" s="33"/>
      <c r="F4829" s="33">
        <v>0.2</v>
      </c>
    </row>
    <row r="4830" spans="1:6" x14ac:dyDescent="0.2">
      <c r="A4830" s="33">
        <v>17</v>
      </c>
      <c r="B4830" s="33" t="s">
        <v>465</v>
      </c>
      <c r="C4830" s="33">
        <v>1690</v>
      </c>
      <c r="D4830" s="33" t="s">
        <v>6310</v>
      </c>
      <c r="E4830" s="33">
        <v>1</v>
      </c>
      <c r="F4830" s="33">
        <v>0.2</v>
      </c>
    </row>
    <row r="4831" spans="1:6" x14ac:dyDescent="0.2">
      <c r="A4831" s="33">
        <v>17</v>
      </c>
      <c r="B4831" s="33" t="s">
        <v>465</v>
      </c>
      <c r="C4831" s="33">
        <v>342</v>
      </c>
      <c r="D4831" s="33" t="s">
        <v>5857</v>
      </c>
      <c r="E4831" s="33">
        <v>3</v>
      </c>
      <c r="F4831" s="33">
        <v>0.2</v>
      </c>
    </row>
    <row r="4832" spans="1:6" x14ac:dyDescent="0.2">
      <c r="A4832" s="33">
        <v>17</v>
      </c>
      <c r="B4832" s="33" t="s">
        <v>465</v>
      </c>
      <c r="C4832" s="33">
        <v>340</v>
      </c>
      <c r="D4832" s="33" t="s">
        <v>5860</v>
      </c>
      <c r="E4832" s="33">
        <v>3</v>
      </c>
      <c r="F4832" s="33">
        <v>0.2</v>
      </c>
    </row>
    <row r="4833" spans="1:6" x14ac:dyDescent="0.2">
      <c r="A4833" s="33">
        <v>17</v>
      </c>
      <c r="B4833" s="33" t="s">
        <v>465</v>
      </c>
      <c r="C4833" s="33">
        <v>364</v>
      </c>
      <c r="D4833" s="33" t="s">
        <v>5862</v>
      </c>
      <c r="E4833" s="33">
        <v>4</v>
      </c>
      <c r="F4833" s="33">
        <v>0.2</v>
      </c>
    </row>
    <row r="4834" spans="1:6" x14ac:dyDescent="0.2">
      <c r="A4834" s="33">
        <v>17</v>
      </c>
      <c r="B4834" s="33" t="s">
        <v>465</v>
      </c>
      <c r="C4834" s="33">
        <v>490</v>
      </c>
      <c r="D4834" s="33" t="s">
        <v>6311</v>
      </c>
      <c r="E4834" s="33"/>
      <c r="F4834" s="33">
        <v>0.2</v>
      </c>
    </row>
    <row r="4835" spans="1:6" x14ac:dyDescent="0.2">
      <c r="A4835" s="33">
        <v>17</v>
      </c>
      <c r="B4835" s="33" t="s">
        <v>465</v>
      </c>
      <c r="C4835" s="33">
        <v>1703</v>
      </c>
      <c r="D4835" s="33" t="s">
        <v>6312</v>
      </c>
      <c r="E4835" s="33">
        <v>4</v>
      </c>
      <c r="F4835" s="33">
        <v>0.2</v>
      </c>
    </row>
    <row r="4836" spans="1:6" x14ac:dyDescent="0.2">
      <c r="A4836" s="33">
        <v>17</v>
      </c>
      <c r="B4836" s="33" t="s">
        <v>465</v>
      </c>
      <c r="C4836" s="33">
        <v>532</v>
      </c>
      <c r="D4836" s="33" t="s">
        <v>4167</v>
      </c>
      <c r="E4836" s="33"/>
      <c r="F4836" s="33">
        <v>0.2</v>
      </c>
    </row>
    <row r="4837" spans="1:6" x14ac:dyDescent="0.2">
      <c r="A4837" s="33">
        <v>17</v>
      </c>
      <c r="B4837" s="33" t="s">
        <v>465</v>
      </c>
      <c r="C4837" s="33">
        <v>536</v>
      </c>
      <c r="D4837" s="33" t="s">
        <v>5866</v>
      </c>
      <c r="E4837" s="33">
        <v>4</v>
      </c>
      <c r="F4837" s="33">
        <v>0.2</v>
      </c>
    </row>
    <row r="4838" spans="1:6" x14ac:dyDescent="0.2">
      <c r="A4838" s="33">
        <v>17</v>
      </c>
      <c r="B4838" s="33" t="s">
        <v>465</v>
      </c>
      <c r="C4838" s="33">
        <v>1711</v>
      </c>
      <c r="D4838" s="33" t="s">
        <v>5867</v>
      </c>
      <c r="E4838" s="33">
        <v>3</v>
      </c>
      <c r="F4838" s="33">
        <v>0.2</v>
      </c>
    </row>
    <row r="4839" spans="1:6" x14ac:dyDescent="0.2">
      <c r="A4839" s="33">
        <v>17</v>
      </c>
      <c r="B4839" s="33" t="s">
        <v>465</v>
      </c>
      <c r="C4839" s="33">
        <v>558</v>
      </c>
      <c r="D4839" s="33" t="s">
        <v>6313</v>
      </c>
      <c r="E4839" s="33">
        <v>2</v>
      </c>
      <c r="F4839" s="33">
        <v>0.2</v>
      </c>
    </row>
    <row r="4840" spans="1:6" x14ac:dyDescent="0.2">
      <c r="A4840" s="33">
        <v>17</v>
      </c>
      <c r="B4840" s="33" t="s">
        <v>465</v>
      </c>
      <c r="C4840" s="33">
        <v>3540</v>
      </c>
      <c r="D4840" s="33" t="s">
        <v>6314</v>
      </c>
      <c r="E4840" s="33">
        <v>4</v>
      </c>
      <c r="F4840" s="33">
        <v>0.2</v>
      </c>
    </row>
    <row r="4841" spans="1:6" x14ac:dyDescent="0.2">
      <c r="A4841" s="33">
        <v>17</v>
      </c>
      <c r="B4841" s="33" t="s">
        <v>465</v>
      </c>
      <c r="C4841" s="33">
        <v>855</v>
      </c>
      <c r="D4841" s="33" t="s">
        <v>2124</v>
      </c>
      <c r="E4841" s="33"/>
      <c r="F4841" s="33">
        <v>0.2</v>
      </c>
    </row>
    <row r="4842" spans="1:6" x14ac:dyDescent="0.2">
      <c r="A4842" s="33">
        <v>17</v>
      </c>
      <c r="B4842" s="33" t="s">
        <v>465</v>
      </c>
      <c r="C4842" s="33">
        <v>857</v>
      </c>
      <c r="D4842" s="33" t="s">
        <v>860</v>
      </c>
      <c r="E4842" s="33">
        <v>3</v>
      </c>
      <c r="F4842" s="33">
        <v>0.2</v>
      </c>
    </row>
    <row r="4843" spans="1:6" x14ac:dyDescent="0.2">
      <c r="A4843" s="33">
        <v>17</v>
      </c>
      <c r="B4843" s="33" t="s">
        <v>465</v>
      </c>
      <c r="C4843" s="33">
        <v>858</v>
      </c>
      <c r="D4843" s="33" t="s">
        <v>6315</v>
      </c>
      <c r="E4843" s="33">
        <v>2</v>
      </c>
      <c r="F4843" s="33">
        <v>0.2</v>
      </c>
    </row>
    <row r="4844" spans="1:6" x14ac:dyDescent="0.2">
      <c r="A4844" s="33">
        <v>17</v>
      </c>
      <c r="B4844" s="33" t="s">
        <v>465</v>
      </c>
      <c r="C4844" s="33">
        <v>870</v>
      </c>
      <c r="D4844" s="33" t="s">
        <v>6316</v>
      </c>
      <c r="E4844" s="33"/>
      <c r="F4844" s="33">
        <v>0.2</v>
      </c>
    </row>
    <row r="4845" spans="1:6" x14ac:dyDescent="0.2">
      <c r="A4845" s="33">
        <v>17</v>
      </c>
      <c r="B4845" s="33" t="s">
        <v>465</v>
      </c>
      <c r="C4845" s="33">
        <v>1776</v>
      </c>
      <c r="D4845" s="33" t="s">
        <v>4169</v>
      </c>
      <c r="E4845" s="33">
        <v>4</v>
      </c>
      <c r="F4845" s="33">
        <v>0.2</v>
      </c>
    </row>
    <row r="4846" spans="1:6" x14ac:dyDescent="0.2">
      <c r="A4846" s="33">
        <v>17</v>
      </c>
      <c r="B4846" s="33" t="s">
        <v>465</v>
      </c>
      <c r="C4846" s="33">
        <v>1915</v>
      </c>
      <c r="D4846" s="33" t="s">
        <v>6317</v>
      </c>
      <c r="E4846" s="33"/>
      <c r="F4846" s="33">
        <v>0.2</v>
      </c>
    </row>
    <row r="4847" spans="1:6" x14ac:dyDescent="0.2">
      <c r="A4847" s="33">
        <v>17</v>
      </c>
      <c r="B4847" s="33" t="s">
        <v>465</v>
      </c>
      <c r="C4847" s="33">
        <v>320</v>
      </c>
      <c r="D4847" s="33" t="s">
        <v>6318</v>
      </c>
      <c r="E4847" s="33"/>
      <c r="F4847" s="33">
        <v>0.2</v>
      </c>
    </row>
    <row r="4848" spans="1:6" x14ac:dyDescent="0.2">
      <c r="A4848" s="33">
        <v>17</v>
      </c>
      <c r="B4848" s="33" t="s">
        <v>465</v>
      </c>
      <c r="C4848" s="33">
        <v>3620</v>
      </c>
      <c r="D4848" s="33" t="s">
        <v>2132</v>
      </c>
      <c r="E4848" s="33"/>
      <c r="F4848" s="33">
        <v>0.2</v>
      </c>
    </row>
    <row r="4849" spans="1:6" x14ac:dyDescent="0.2">
      <c r="A4849" s="33">
        <v>17</v>
      </c>
      <c r="B4849" s="33" t="s">
        <v>465</v>
      </c>
      <c r="C4849" s="33">
        <v>925</v>
      </c>
      <c r="D4849" s="33" t="s">
        <v>5869</v>
      </c>
      <c r="E4849" s="33">
        <v>3</v>
      </c>
      <c r="F4849" s="33">
        <v>0.2</v>
      </c>
    </row>
    <row r="4850" spans="1:6" x14ac:dyDescent="0.2">
      <c r="A4850" s="33">
        <v>17</v>
      </c>
      <c r="B4850" s="33" t="s">
        <v>465</v>
      </c>
      <c r="C4850" s="33">
        <v>972</v>
      </c>
      <c r="D4850" s="33" t="s">
        <v>5871</v>
      </c>
      <c r="E4850" s="33">
        <v>4</v>
      </c>
      <c r="F4850" s="33">
        <v>0.2</v>
      </c>
    </row>
    <row r="4851" spans="1:6" x14ac:dyDescent="0.2">
      <c r="A4851" s="33">
        <v>17</v>
      </c>
      <c r="B4851" s="33" t="s">
        <v>465</v>
      </c>
      <c r="C4851" s="33">
        <v>973</v>
      </c>
      <c r="D4851" s="33" t="s">
        <v>5872</v>
      </c>
      <c r="E4851" s="33">
        <v>2</v>
      </c>
      <c r="F4851" s="33">
        <v>0.2</v>
      </c>
    </row>
    <row r="4852" spans="1:6" x14ac:dyDescent="0.2">
      <c r="A4852" s="33">
        <v>17</v>
      </c>
      <c r="B4852" s="33" t="s">
        <v>465</v>
      </c>
      <c r="C4852" s="33">
        <v>3661</v>
      </c>
      <c r="D4852" s="33" t="s">
        <v>4170</v>
      </c>
      <c r="E4852" s="33">
        <v>3</v>
      </c>
      <c r="F4852" s="33">
        <v>0.2</v>
      </c>
    </row>
    <row r="4853" spans="1:6" x14ac:dyDescent="0.2">
      <c r="A4853" s="33">
        <v>17</v>
      </c>
      <c r="B4853" s="33" t="s">
        <v>465</v>
      </c>
      <c r="C4853" s="33">
        <v>974</v>
      </c>
      <c r="D4853" s="33" t="s">
        <v>2133</v>
      </c>
      <c r="E4853" s="33"/>
      <c r="F4853" s="33">
        <v>0.2</v>
      </c>
    </row>
    <row r="4854" spans="1:6" x14ac:dyDescent="0.2">
      <c r="A4854" s="33">
        <v>17</v>
      </c>
      <c r="B4854" s="33" t="s">
        <v>465</v>
      </c>
      <c r="C4854" s="33">
        <v>1001</v>
      </c>
      <c r="D4854" s="33" t="s">
        <v>6319</v>
      </c>
      <c r="E4854" s="33">
        <v>3</v>
      </c>
      <c r="F4854" s="33">
        <v>0.2</v>
      </c>
    </row>
    <row r="4855" spans="1:6" x14ac:dyDescent="0.2">
      <c r="A4855" s="33">
        <v>17</v>
      </c>
      <c r="B4855" s="33" t="s">
        <v>465</v>
      </c>
      <c r="C4855" s="33">
        <v>1064</v>
      </c>
      <c r="D4855" s="33" t="s">
        <v>4172</v>
      </c>
      <c r="E4855" s="33">
        <v>4</v>
      </c>
      <c r="F4855" s="33">
        <v>0.2</v>
      </c>
    </row>
    <row r="4856" spans="1:6" x14ac:dyDescent="0.2">
      <c r="A4856" s="33">
        <v>17</v>
      </c>
      <c r="B4856" s="33" t="s">
        <v>465</v>
      </c>
      <c r="C4856" s="33">
        <v>3733</v>
      </c>
      <c r="D4856" s="33" t="s">
        <v>4173</v>
      </c>
      <c r="E4856" s="33">
        <v>4</v>
      </c>
      <c r="F4856" s="33">
        <v>0.2</v>
      </c>
    </row>
    <row r="4857" spans="1:6" x14ac:dyDescent="0.2">
      <c r="A4857" s="33">
        <v>17</v>
      </c>
      <c r="B4857" s="33" t="s">
        <v>465</v>
      </c>
      <c r="C4857" s="33">
        <v>1087</v>
      </c>
      <c r="D4857" s="33" t="s">
        <v>4174</v>
      </c>
      <c r="E4857" s="33"/>
      <c r="F4857" s="33">
        <v>0.2</v>
      </c>
    </row>
    <row r="4858" spans="1:6" x14ac:dyDescent="0.2">
      <c r="A4858" s="33">
        <v>17</v>
      </c>
      <c r="B4858" s="33" t="s">
        <v>465</v>
      </c>
      <c r="C4858" s="33">
        <v>1093</v>
      </c>
      <c r="D4858" s="33" t="s">
        <v>5879</v>
      </c>
      <c r="E4858" s="33">
        <v>3</v>
      </c>
      <c r="F4858" s="33">
        <v>0.2</v>
      </c>
    </row>
    <row r="4859" spans="1:6" x14ac:dyDescent="0.2">
      <c r="A4859" s="33">
        <v>17</v>
      </c>
      <c r="B4859" s="33" t="s">
        <v>465</v>
      </c>
      <c r="C4859" s="33">
        <v>4031</v>
      </c>
      <c r="D4859" s="33" t="s">
        <v>4183</v>
      </c>
      <c r="E4859" s="33">
        <v>4</v>
      </c>
      <c r="F4859" s="33">
        <v>0.2</v>
      </c>
    </row>
    <row r="4860" spans="1:6" x14ac:dyDescent="0.2">
      <c r="A4860" s="33">
        <v>17</v>
      </c>
      <c r="B4860" s="33" t="s">
        <v>465</v>
      </c>
      <c r="C4860" s="33">
        <v>6008</v>
      </c>
      <c r="D4860" s="33" t="s">
        <v>4184</v>
      </c>
      <c r="E4860" s="33"/>
      <c r="F4860" s="33">
        <v>0.2</v>
      </c>
    </row>
    <row r="4861" spans="1:6" x14ac:dyDescent="0.2">
      <c r="A4861" s="33">
        <v>17</v>
      </c>
      <c r="B4861" s="33" t="s">
        <v>465</v>
      </c>
      <c r="C4861" s="33">
        <v>1315</v>
      </c>
      <c r="D4861" s="33" t="s">
        <v>4186</v>
      </c>
      <c r="E4861" s="33">
        <v>2</v>
      </c>
      <c r="F4861" s="33">
        <v>0.2</v>
      </c>
    </row>
    <row r="4862" spans="1:6" x14ac:dyDescent="0.2">
      <c r="A4862" s="33">
        <v>17</v>
      </c>
      <c r="B4862" s="33" t="s">
        <v>465</v>
      </c>
      <c r="C4862" s="33">
        <v>1316</v>
      </c>
      <c r="D4862" s="33" t="s">
        <v>6320</v>
      </c>
      <c r="E4862" s="33">
        <v>2</v>
      </c>
      <c r="F4862" s="33">
        <v>0.2</v>
      </c>
    </row>
    <row r="4863" spans="1:6" x14ac:dyDescent="0.2">
      <c r="A4863" s="33">
        <v>17</v>
      </c>
      <c r="B4863" s="33" t="s">
        <v>465</v>
      </c>
      <c r="C4863" s="33">
        <v>468</v>
      </c>
      <c r="D4863" s="33" t="s">
        <v>4187</v>
      </c>
      <c r="E4863" s="33"/>
      <c r="F4863" s="33">
        <v>0.2</v>
      </c>
    </row>
    <row r="4864" spans="1:6" x14ac:dyDescent="0.2">
      <c r="A4864" s="33">
        <v>17</v>
      </c>
      <c r="B4864" s="33" t="s">
        <v>465</v>
      </c>
      <c r="C4864" s="33">
        <v>1321</v>
      </c>
      <c r="D4864" s="33" t="s">
        <v>6321</v>
      </c>
      <c r="E4864" s="33">
        <v>3</v>
      </c>
      <c r="F4864" s="33">
        <v>0.2</v>
      </c>
    </row>
    <row r="4865" spans="1:6" x14ac:dyDescent="0.2">
      <c r="A4865" s="33">
        <v>17</v>
      </c>
      <c r="B4865" s="33" t="s">
        <v>465</v>
      </c>
      <c r="C4865" s="33">
        <v>1367</v>
      </c>
      <c r="D4865" s="33" t="s">
        <v>6322</v>
      </c>
      <c r="E4865" s="33">
        <v>2</v>
      </c>
      <c r="F4865" s="33">
        <v>0.2</v>
      </c>
    </row>
    <row r="4866" spans="1:6" x14ac:dyDescent="0.2">
      <c r="A4866" s="33">
        <v>17</v>
      </c>
      <c r="B4866" s="33" t="s">
        <v>465</v>
      </c>
      <c r="C4866" s="33">
        <v>1369</v>
      </c>
      <c r="D4866" s="33" t="s">
        <v>2145</v>
      </c>
      <c r="E4866" s="33">
        <v>2</v>
      </c>
      <c r="F4866" s="33">
        <v>0.2</v>
      </c>
    </row>
    <row r="4867" spans="1:6" x14ac:dyDescent="0.2">
      <c r="A4867" s="33">
        <v>17</v>
      </c>
      <c r="B4867" s="33" t="s">
        <v>465</v>
      </c>
      <c r="C4867" s="33">
        <v>3860</v>
      </c>
      <c r="D4867" s="33" t="s">
        <v>4189</v>
      </c>
      <c r="E4867" s="33">
        <v>4</v>
      </c>
      <c r="F4867" s="33">
        <v>0.2</v>
      </c>
    </row>
    <row r="4868" spans="1:6" x14ac:dyDescent="0.2">
      <c r="A4868" s="33">
        <v>17</v>
      </c>
      <c r="B4868" s="33" t="s">
        <v>465</v>
      </c>
      <c r="C4868" s="33">
        <v>1375</v>
      </c>
      <c r="D4868" s="33" t="s">
        <v>4190</v>
      </c>
      <c r="E4868" s="33">
        <v>2</v>
      </c>
      <c r="F4868" s="33">
        <v>0.2</v>
      </c>
    </row>
    <row r="4869" spans="1:6" x14ac:dyDescent="0.2">
      <c r="A4869" s="33">
        <v>17</v>
      </c>
      <c r="B4869" s="33" t="s">
        <v>465</v>
      </c>
      <c r="C4869" s="33">
        <v>1462</v>
      </c>
      <c r="D4869" s="33" t="s">
        <v>5886</v>
      </c>
      <c r="E4869" s="33">
        <v>3</v>
      </c>
      <c r="F4869" s="33">
        <v>0.2</v>
      </c>
    </row>
    <row r="4870" spans="1:6" x14ac:dyDescent="0.2">
      <c r="A4870" s="33">
        <v>17</v>
      </c>
      <c r="B4870" s="33" t="s">
        <v>465</v>
      </c>
      <c r="C4870" s="33">
        <v>4344</v>
      </c>
      <c r="D4870" s="33" t="s">
        <v>5887</v>
      </c>
      <c r="E4870" s="33">
        <v>4</v>
      </c>
      <c r="F4870" s="33">
        <v>0.2</v>
      </c>
    </row>
    <row r="4871" spans="1:6" x14ac:dyDescent="0.2">
      <c r="A4871" s="33">
        <v>17</v>
      </c>
      <c r="B4871" s="33" t="s">
        <v>37</v>
      </c>
      <c r="C4871" s="33">
        <v>8118</v>
      </c>
      <c r="D4871" s="33" t="s">
        <v>2182</v>
      </c>
      <c r="E4871" s="33">
        <v>3</v>
      </c>
      <c r="F4871" s="33">
        <v>0.2</v>
      </c>
    </row>
    <row r="4872" spans="1:6" x14ac:dyDescent="0.2">
      <c r="A4872" s="33">
        <v>17</v>
      </c>
      <c r="B4872" s="33" t="s">
        <v>37</v>
      </c>
      <c r="C4872" s="33">
        <v>8224</v>
      </c>
      <c r="D4872" s="33" t="s">
        <v>6323</v>
      </c>
      <c r="E4872" s="33">
        <v>4</v>
      </c>
      <c r="F4872" s="33">
        <v>0.2</v>
      </c>
    </row>
    <row r="4873" spans="1:6" x14ac:dyDescent="0.2">
      <c r="A4873" s="33">
        <v>17</v>
      </c>
      <c r="B4873" s="33" t="s">
        <v>37</v>
      </c>
      <c r="C4873" s="33">
        <v>8120</v>
      </c>
      <c r="D4873" s="33" t="s">
        <v>2185</v>
      </c>
      <c r="E4873" s="33">
        <v>2</v>
      </c>
      <c r="F4873" s="33">
        <v>1</v>
      </c>
    </row>
    <row r="4874" spans="1:6" x14ac:dyDescent="0.2">
      <c r="A4874" s="33">
        <v>17</v>
      </c>
      <c r="B4874" s="33" t="s">
        <v>37</v>
      </c>
      <c r="C4874" s="33">
        <v>8123</v>
      </c>
      <c r="D4874" s="33" t="s">
        <v>6324</v>
      </c>
      <c r="E4874" s="33">
        <v>1</v>
      </c>
      <c r="F4874" s="33">
        <v>0.2</v>
      </c>
    </row>
    <row r="4875" spans="1:6" x14ac:dyDescent="0.2">
      <c r="A4875" s="33">
        <v>17</v>
      </c>
      <c r="B4875" s="33" t="s">
        <v>37</v>
      </c>
      <c r="C4875" s="33">
        <v>8131</v>
      </c>
      <c r="D4875" s="33" t="s">
        <v>846</v>
      </c>
      <c r="E4875" s="33">
        <v>3</v>
      </c>
      <c r="F4875" s="33">
        <v>0.2</v>
      </c>
    </row>
    <row r="4876" spans="1:6" x14ac:dyDescent="0.2">
      <c r="A4876" s="33">
        <v>17</v>
      </c>
      <c r="B4876" s="33" t="s">
        <v>37</v>
      </c>
      <c r="C4876" s="33">
        <v>8189</v>
      </c>
      <c r="D4876" s="33" t="s">
        <v>6325</v>
      </c>
      <c r="E4876" s="33">
        <v>3</v>
      </c>
      <c r="F4876" s="33">
        <v>0.2</v>
      </c>
    </row>
    <row r="4877" spans="1:6" x14ac:dyDescent="0.2">
      <c r="A4877" s="33">
        <v>17</v>
      </c>
      <c r="B4877" s="33" t="s">
        <v>37</v>
      </c>
      <c r="C4877" s="33">
        <v>8190</v>
      </c>
      <c r="D4877" s="33" t="s">
        <v>6326</v>
      </c>
      <c r="E4877" s="33">
        <v>4</v>
      </c>
      <c r="F4877" s="33">
        <v>0.2</v>
      </c>
    </row>
    <row r="4878" spans="1:6" x14ac:dyDescent="0.2">
      <c r="A4878" s="33">
        <v>17</v>
      </c>
      <c r="B4878" s="33" t="s">
        <v>37</v>
      </c>
      <c r="C4878" s="33">
        <v>8214</v>
      </c>
      <c r="D4878" s="33" t="s">
        <v>6327</v>
      </c>
      <c r="E4878" s="33">
        <v>4</v>
      </c>
      <c r="F4878" s="33">
        <v>0.2</v>
      </c>
    </row>
    <row r="4879" spans="1:6" x14ac:dyDescent="0.2">
      <c r="A4879" s="33">
        <v>17</v>
      </c>
      <c r="B4879" s="33" t="s">
        <v>37</v>
      </c>
      <c r="C4879" s="33">
        <v>8164</v>
      </c>
      <c r="D4879" s="33" t="s">
        <v>6328</v>
      </c>
      <c r="E4879" s="33">
        <v>3</v>
      </c>
      <c r="F4879" s="33">
        <v>0.2</v>
      </c>
    </row>
    <row r="4880" spans="1:6" x14ac:dyDescent="0.2">
      <c r="A4880" s="33">
        <v>17</v>
      </c>
      <c r="B4880" s="33" t="s">
        <v>37</v>
      </c>
      <c r="C4880" s="33">
        <v>8141</v>
      </c>
      <c r="D4880" s="33" t="s">
        <v>2201</v>
      </c>
      <c r="E4880" s="33">
        <v>3</v>
      </c>
      <c r="F4880" s="33">
        <v>0.2</v>
      </c>
    </row>
    <row r="4881" spans="1:6" x14ac:dyDescent="0.2">
      <c r="A4881" s="33">
        <v>17</v>
      </c>
      <c r="B4881" s="33" t="s">
        <v>37</v>
      </c>
      <c r="C4881" s="33">
        <v>8166</v>
      </c>
      <c r="D4881" s="33" t="s">
        <v>6329</v>
      </c>
      <c r="E4881" s="33">
        <v>3</v>
      </c>
      <c r="F4881" s="33">
        <v>0.2</v>
      </c>
    </row>
    <row r="4882" spans="1:6" x14ac:dyDescent="0.2">
      <c r="A4882" s="33">
        <v>17</v>
      </c>
      <c r="B4882" s="33" t="s">
        <v>37</v>
      </c>
      <c r="C4882" s="33">
        <v>8247</v>
      </c>
      <c r="D4882" s="33" t="s">
        <v>6330</v>
      </c>
      <c r="E4882" s="33">
        <v>3</v>
      </c>
      <c r="F4882" s="33">
        <v>0.2</v>
      </c>
    </row>
    <row r="4883" spans="1:6" x14ac:dyDescent="0.2">
      <c r="A4883" s="33">
        <v>17</v>
      </c>
      <c r="B4883" s="33" t="s">
        <v>37</v>
      </c>
      <c r="C4883" s="33">
        <v>8112</v>
      </c>
      <c r="D4883" s="33" t="s">
        <v>6331</v>
      </c>
      <c r="E4883" s="33">
        <v>4</v>
      </c>
      <c r="F4883" s="33">
        <v>0.2</v>
      </c>
    </row>
    <row r="4884" spans="1:6" x14ac:dyDescent="0.2">
      <c r="A4884" s="33">
        <v>17</v>
      </c>
      <c r="B4884" s="33" t="s">
        <v>31</v>
      </c>
      <c r="C4884" s="33">
        <v>6300</v>
      </c>
      <c r="D4884" s="33" t="s">
        <v>6332</v>
      </c>
      <c r="E4884" s="33"/>
      <c r="F4884" s="33">
        <v>0.2</v>
      </c>
    </row>
    <row r="4885" spans="1:6" x14ac:dyDescent="0.2">
      <c r="A4885" s="33">
        <v>17</v>
      </c>
      <c r="B4885" s="33" t="s">
        <v>31</v>
      </c>
      <c r="C4885" s="33">
        <v>33700</v>
      </c>
      <c r="D4885" s="33" t="s">
        <v>6333</v>
      </c>
      <c r="E4885" s="33"/>
      <c r="F4885" s="33">
        <v>0.2</v>
      </c>
    </row>
    <row r="4886" spans="1:6" x14ac:dyDescent="0.2">
      <c r="A4886" s="33">
        <v>17</v>
      </c>
      <c r="B4886" s="33" t="s">
        <v>31</v>
      </c>
      <c r="C4886" s="33">
        <v>35800</v>
      </c>
      <c r="D4886" s="33" t="s">
        <v>6334</v>
      </c>
      <c r="E4886" s="33"/>
      <c r="F4886" s="33">
        <v>0.2</v>
      </c>
    </row>
    <row r="4887" spans="1:6" x14ac:dyDescent="0.2">
      <c r="A4887" s="33">
        <v>17</v>
      </c>
      <c r="B4887" s="33" t="s">
        <v>31</v>
      </c>
      <c r="C4887" s="33">
        <v>56500</v>
      </c>
      <c r="D4887" s="33" t="s">
        <v>6335</v>
      </c>
      <c r="E4887" s="33"/>
      <c r="F4887" s="33">
        <v>0.2</v>
      </c>
    </row>
    <row r="4888" spans="1:6" x14ac:dyDescent="0.2">
      <c r="A4888" s="33">
        <v>17</v>
      </c>
      <c r="B4888" s="33" t="s">
        <v>31</v>
      </c>
      <c r="C4888" s="33">
        <v>78500</v>
      </c>
      <c r="D4888" s="33" t="s">
        <v>6336</v>
      </c>
      <c r="E4888" s="33"/>
      <c r="F4888" s="33">
        <v>0.2</v>
      </c>
    </row>
    <row r="4889" spans="1:6" x14ac:dyDescent="0.2">
      <c r="A4889" s="33">
        <v>17</v>
      </c>
      <c r="B4889" s="33" t="s">
        <v>31</v>
      </c>
      <c r="C4889" s="33">
        <v>78800</v>
      </c>
      <c r="D4889" s="33" t="s">
        <v>6337</v>
      </c>
      <c r="E4889" s="33"/>
      <c r="F4889" s="33">
        <v>0.2</v>
      </c>
    </row>
    <row r="4890" spans="1:6" x14ac:dyDescent="0.2">
      <c r="A4890" s="33">
        <v>17</v>
      </c>
      <c r="B4890" s="33" t="s">
        <v>31</v>
      </c>
      <c r="C4890" s="33">
        <v>79600</v>
      </c>
      <c r="D4890" s="33" t="s">
        <v>845</v>
      </c>
      <c r="E4890" s="33"/>
      <c r="F4890" s="33">
        <v>0.2</v>
      </c>
    </row>
    <row r="4891" spans="1:6" x14ac:dyDescent="0.2">
      <c r="A4891" s="33">
        <v>17</v>
      </c>
      <c r="B4891" s="33" t="s">
        <v>31</v>
      </c>
      <c r="C4891" s="33">
        <v>80500</v>
      </c>
      <c r="D4891" s="33" t="s">
        <v>6338</v>
      </c>
      <c r="E4891" s="33">
        <v>4</v>
      </c>
      <c r="F4891" s="33">
        <v>0.2</v>
      </c>
    </row>
    <row r="4892" spans="1:6" x14ac:dyDescent="0.2">
      <c r="A4892" s="33">
        <v>17</v>
      </c>
      <c r="B4892" s="33" t="s">
        <v>31</v>
      </c>
      <c r="C4892" s="33">
        <v>92400</v>
      </c>
      <c r="D4892" s="33" t="s">
        <v>6339</v>
      </c>
      <c r="E4892" s="33"/>
      <c r="F4892" s="33">
        <v>0.2</v>
      </c>
    </row>
    <row r="4893" spans="1:6" x14ac:dyDescent="0.2">
      <c r="A4893" s="33">
        <v>17</v>
      </c>
      <c r="B4893" s="33" t="s">
        <v>31</v>
      </c>
      <c r="C4893" s="33">
        <v>113600</v>
      </c>
      <c r="D4893" s="33" t="s">
        <v>6340</v>
      </c>
      <c r="E4893" s="33"/>
      <c r="F4893" s="33">
        <v>0.2</v>
      </c>
    </row>
    <row r="4894" spans="1:6" x14ac:dyDescent="0.2">
      <c r="A4894" s="33">
        <v>17</v>
      </c>
      <c r="B4894" s="33" t="s">
        <v>31</v>
      </c>
      <c r="C4894" s="33">
        <v>121200</v>
      </c>
      <c r="D4894" s="33" t="s">
        <v>6341</v>
      </c>
      <c r="E4894" s="33"/>
      <c r="F4894" s="33">
        <v>0.2</v>
      </c>
    </row>
    <row r="4895" spans="1:6" x14ac:dyDescent="0.2">
      <c r="A4895" s="33">
        <v>17</v>
      </c>
      <c r="B4895" s="33" t="s">
        <v>31</v>
      </c>
      <c r="C4895" s="33">
        <v>142700</v>
      </c>
      <c r="D4895" s="33" t="s">
        <v>6342</v>
      </c>
      <c r="E4895" s="33"/>
      <c r="F4895" s="33">
        <v>0.2</v>
      </c>
    </row>
    <row r="4896" spans="1:6" x14ac:dyDescent="0.2">
      <c r="A4896" s="33">
        <v>17</v>
      </c>
      <c r="B4896" s="33" t="s">
        <v>31</v>
      </c>
      <c r="C4896" s="33">
        <v>143100</v>
      </c>
      <c r="D4896" s="33" t="s">
        <v>6343</v>
      </c>
      <c r="E4896" s="33"/>
      <c r="F4896" s="33">
        <v>0.2</v>
      </c>
    </row>
    <row r="4897" spans="1:6" x14ac:dyDescent="0.2">
      <c r="A4897" s="33">
        <v>17</v>
      </c>
      <c r="B4897" s="33" t="s">
        <v>31</v>
      </c>
      <c r="C4897" s="33">
        <v>149655</v>
      </c>
      <c r="D4897" s="33" t="s">
        <v>6344</v>
      </c>
      <c r="E4897" s="33">
        <v>4</v>
      </c>
      <c r="F4897" s="33">
        <v>0.2</v>
      </c>
    </row>
    <row r="4898" spans="1:6" x14ac:dyDescent="0.2">
      <c r="A4898" s="33">
        <v>17</v>
      </c>
      <c r="B4898" s="33" t="s">
        <v>31</v>
      </c>
      <c r="C4898" s="33">
        <v>150350</v>
      </c>
      <c r="D4898" s="33" t="s">
        <v>6345</v>
      </c>
      <c r="E4898" s="33">
        <v>3</v>
      </c>
      <c r="F4898" s="33">
        <v>0.2</v>
      </c>
    </row>
    <row r="4899" spans="1:6" x14ac:dyDescent="0.2">
      <c r="A4899" s="33">
        <v>17</v>
      </c>
      <c r="B4899" s="33" t="s">
        <v>31</v>
      </c>
      <c r="C4899" s="33">
        <v>159100</v>
      </c>
      <c r="D4899" s="33" t="s">
        <v>6346</v>
      </c>
      <c r="E4899" s="33"/>
      <c r="F4899" s="33">
        <v>0.2</v>
      </c>
    </row>
    <row r="4900" spans="1:6" x14ac:dyDescent="0.2">
      <c r="A4900" s="33">
        <v>17</v>
      </c>
      <c r="B4900" s="33" t="s">
        <v>31</v>
      </c>
      <c r="C4900" s="33">
        <v>159900</v>
      </c>
      <c r="D4900" s="33" t="s">
        <v>859</v>
      </c>
      <c r="E4900" s="33"/>
      <c r="F4900" s="33">
        <v>0.2</v>
      </c>
    </row>
    <row r="4901" spans="1:6" x14ac:dyDescent="0.2">
      <c r="A4901" s="33">
        <v>17</v>
      </c>
      <c r="B4901" s="33" t="s">
        <v>31</v>
      </c>
      <c r="C4901" s="33">
        <v>167400</v>
      </c>
      <c r="D4901" s="33" t="s">
        <v>6347</v>
      </c>
      <c r="E4901" s="33"/>
      <c r="F4901" s="33">
        <v>0.2</v>
      </c>
    </row>
    <row r="4902" spans="1:6" x14ac:dyDescent="0.2">
      <c r="A4902" s="33">
        <v>17</v>
      </c>
      <c r="B4902" s="33" t="s">
        <v>31</v>
      </c>
      <c r="C4902" s="33">
        <v>180400</v>
      </c>
      <c r="D4902" s="33" t="s">
        <v>5928</v>
      </c>
      <c r="E4902" s="33"/>
      <c r="F4902" s="33">
        <v>0.2</v>
      </c>
    </row>
    <row r="4903" spans="1:6" x14ac:dyDescent="0.2">
      <c r="A4903" s="33">
        <v>17</v>
      </c>
      <c r="B4903" s="33" t="s">
        <v>31</v>
      </c>
      <c r="C4903" s="33">
        <v>198700</v>
      </c>
      <c r="D4903" s="33" t="s">
        <v>6348</v>
      </c>
      <c r="E4903" s="33">
        <v>4</v>
      </c>
      <c r="F4903" s="33">
        <v>0.2</v>
      </c>
    </row>
    <row r="4904" spans="1:6" x14ac:dyDescent="0.2">
      <c r="A4904" s="33">
        <v>17</v>
      </c>
      <c r="B4904" s="33" t="s">
        <v>31</v>
      </c>
      <c r="C4904" s="33">
        <v>224200</v>
      </c>
      <c r="D4904" s="33" t="s">
        <v>6349</v>
      </c>
      <c r="E4904" s="33"/>
      <c r="F4904" s="33">
        <v>0.2</v>
      </c>
    </row>
    <row r="4905" spans="1:6" x14ac:dyDescent="0.2">
      <c r="A4905" s="33">
        <v>17</v>
      </c>
      <c r="B4905" s="33" t="s">
        <v>31</v>
      </c>
      <c r="C4905" s="33">
        <v>225900</v>
      </c>
      <c r="D4905" s="33" t="s">
        <v>6350</v>
      </c>
      <c r="E4905" s="33"/>
      <c r="F4905" s="33">
        <v>0.2</v>
      </c>
    </row>
    <row r="4906" spans="1:6" x14ac:dyDescent="0.2">
      <c r="A4906" s="33">
        <v>17</v>
      </c>
      <c r="B4906" s="33" t="s">
        <v>31</v>
      </c>
      <c r="C4906" s="33">
        <v>231200</v>
      </c>
      <c r="D4906" s="33" t="s">
        <v>6351</v>
      </c>
      <c r="E4906" s="33"/>
      <c r="F4906" s="33">
        <v>0.2</v>
      </c>
    </row>
    <row r="4907" spans="1:6" x14ac:dyDescent="0.2">
      <c r="A4907" s="33">
        <v>17</v>
      </c>
      <c r="B4907" s="33" t="s">
        <v>31</v>
      </c>
      <c r="C4907" s="33">
        <v>245500</v>
      </c>
      <c r="D4907" s="33" t="s">
        <v>6352</v>
      </c>
      <c r="E4907" s="33"/>
      <c r="F4907" s="33">
        <v>0.2</v>
      </c>
    </row>
    <row r="4908" spans="1:6" x14ac:dyDescent="0.2">
      <c r="A4908" s="33">
        <v>17</v>
      </c>
      <c r="B4908" s="33" t="s">
        <v>31</v>
      </c>
      <c r="C4908" s="33">
        <v>263800</v>
      </c>
      <c r="D4908" s="33" t="s">
        <v>6353</v>
      </c>
      <c r="E4908" s="33"/>
      <c r="F4908" s="33">
        <v>0.2</v>
      </c>
    </row>
    <row r="4909" spans="1:6" x14ac:dyDescent="0.2">
      <c r="A4909" s="33">
        <v>17</v>
      </c>
      <c r="B4909" s="33" t="s">
        <v>31</v>
      </c>
      <c r="C4909" s="33">
        <v>270100</v>
      </c>
      <c r="D4909" s="33" t="s">
        <v>6354</v>
      </c>
      <c r="E4909" s="33"/>
      <c r="F4909" s="33">
        <v>0.2</v>
      </c>
    </row>
    <row r="4910" spans="1:6" x14ac:dyDescent="0.2">
      <c r="A4910" s="33">
        <v>17</v>
      </c>
      <c r="B4910" s="33" t="s">
        <v>31</v>
      </c>
      <c r="C4910" s="33">
        <v>300500</v>
      </c>
      <c r="D4910" s="33" t="s">
        <v>2429</v>
      </c>
      <c r="E4910" s="33"/>
      <c r="F4910" s="33">
        <v>0.2</v>
      </c>
    </row>
    <row r="4911" spans="1:6" x14ac:dyDescent="0.2">
      <c r="A4911" s="33">
        <v>17</v>
      </c>
      <c r="B4911" s="33" t="s">
        <v>31</v>
      </c>
      <c r="C4911" s="33">
        <v>311000</v>
      </c>
      <c r="D4911" s="33" t="s">
        <v>4206</v>
      </c>
      <c r="E4911" s="33">
        <v>4</v>
      </c>
      <c r="F4911" s="33">
        <v>0.2</v>
      </c>
    </row>
    <row r="4912" spans="1:6" x14ac:dyDescent="0.2">
      <c r="A4912" s="33">
        <v>17</v>
      </c>
      <c r="B4912" s="33" t="s">
        <v>31</v>
      </c>
      <c r="C4912" s="33">
        <v>316600</v>
      </c>
      <c r="D4912" s="33" t="s">
        <v>6355</v>
      </c>
      <c r="E4912" s="33">
        <v>4</v>
      </c>
      <c r="F4912" s="33">
        <v>0.2</v>
      </c>
    </row>
    <row r="4913" spans="1:6" x14ac:dyDescent="0.2">
      <c r="A4913" s="33">
        <v>17</v>
      </c>
      <c r="B4913" s="33" t="s">
        <v>31</v>
      </c>
      <c r="C4913" s="33">
        <v>316900</v>
      </c>
      <c r="D4913" s="33" t="s">
        <v>6356</v>
      </c>
      <c r="E4913" s="33"/>
      <c r="F4913" s="33">
        <v>0.2</v>
      </c>
    </row>
    <row r="4914" spans="1:6" x14ac:dyDescent="0.2">
      <c r="A4914" s="33">
        <v>17</v>
      </c>
      <c r="B4914" s="33" t="s">
        <v>31</v>
      </c>
      <c r="C4914" s="33">
        <v>331600</v>
      </c>
      <c r="D4914" s="33" t="s">
        <v>6357</v>
      </c>
      <c r="E4914" s="33">
        <v>3</v>
      </c>
      <c r="F4914" s="33">
        <v>0.2</v>
      </c>
    </row>
    <row r="4915" spans="1:6" x14ac:dyDescent="0.2">
      <c r="A4915" s="33">
        <v>17</v>
      </c>
      <c r="B4915" s="33" t="s">
        <v>31</v>
      </c>
      <c r="C4915" s="33">
        <v>331800</v>
      </c>
      <c r="D4915" s="33" t="s">
        <v>6358</v>
      </c>
      <c r="E4915" s="33">
        <v>2</v>
      </c>
      <c r="F4915" s="33">
        <v>0.2</v>
      </c>
    </row>
    <row r="4916" spans="1:6" x14ac:dyDescent="0.2">
      <c r="A4916" s="33">
        <v>17</v>
      </c>
      <c r="B4916" s="33" t="s">
        <v>31</v>
      </c>
      <c r="C4916" s="33">
        <v>332800</v>
      </c>
      <c r="D4916" s="33" t="s">
        <v>872</v>
      </c>
      <c r="E4916" s="33"/>
      <c r="F4916" s="33">
        <v>0.2</v>
      </c>
    </row>
    <row r="4917" spans="1:6" x14ac:dyDescent="0.2">
      <c r="A4917" s="33">
        <v>17</v>
      </c>
      <c r="B4917" s="33" t="s">
        <v>31</v>
      </c>
      <c r="C4917" s="33">
        <v>332900</v>
      </c>
      <c r="D4917" s="33" t="s">
        <v>5957</v>
      </c>
      <c r="E4917" s="33"/>
      <c r="F4917" s="33">
        <v>0.2</v>
      </c>
    </row>
    <row r="4918" spans="1:6" x14ac:dyDescent="0.2">
      <c r="A4918" s="33">
        <v>17</v>
      </c>
      <c r="B4918" s="33" t="s">
        <v>31</v>
      </c>
      <c r="C4918" s="33">
        <v>367300</v>
      </c>
      <c r="D4918" s="33" t="s">
        <v>6359</v>
      </c>
      <c r="E4918" s="33"/>
      <c r="F4918" s="33">
        <v>0.2</v>
      </c>
    </row>
    <row r="4919" spans="1:6" x14ac:dyDescent="0.2">
      <c r="A4919" s="33">
        <v>17</v>
      </c>
      <c r="B4919" s="33" t="s">
        <v>31</v>
      </c>
      <c r="C4919" s="33">
        <v>369100</v>
      </c>
      <c r="D4919" s="33" t="s">
        <v>873</v>
      </c>
      <c r="E4919" s="33"/>
      <c r="F4919" s="33">
        <v>0.2</v>
      </c>
    </row>
    <row r="4920" spans="1:6" x14ac:dyDescent="0.2">
      <c r="A4920" s="33">
        <v>17</v>
      </c>
      <c r="B4920" s="33" t="s">
        <v>31</v>
      </c>
      <c r="C4920" s="33">
        <v>390200</v>
      </c>
      <c r="D4920" s="33" t="s">
        <v>6360</v>
      </c>
      <c r="E4920" s="33"/>
      <c r="F4920" s="33">
        <v>0.2</v>
      </c>
    </row>
    <row r="4921" spans="1:6" x14ac:dyDescent="0.2">
      <c r="A4921" s="33">
        <v>17</v>
      </c>
      <c r="B4921" s="33" t="s">
        <v>31</v>
      </c>
      <c r="C4921" s="33">
        <v>408250</v>
      </c>
      <c r="D4921" s="33" t="s">
        <v>6361</v>
      </c>
      <c r="E4921" s="33"/>
      <c r="F4921" s="33">
        <v>0.2</v>
      </c>
    </row>
    <row r="4922" spans="1:6" x14ac:dyDescent="0.2">
      <c r="A4922" s="33">
        <v>18</v>
      </c>
      <c r="B4922" s="33" t="s">
        <v>144</v>
      </c>
      <c r="C4922" s="33">
        <v>59913</v>
      </c>
      <c r="D4922" s="33" t="s">
        <v>6362</v>
      </c>
      <c r="E4922" s="33"/>
      <c r="F4922" s="33">
        <v>0.2</v>
      </c>
    </row>
    <row r="4923" spans="1:6" x14ac:dyDescent="0.2">
      <c r="A4923" s="33">
        <v>18</v>
      </c>
      <c r="B4923" s="33" t="s">
        <v>144</v>
      </c>
      <c r="C4923" s="33">
        <v>59620</v>
      </c>
      <c r="D4923" s="33" t="s">
        <v>6363</v>
      </c>
      <c r="E4923" s="33"/>
      <c r="F4923" s="33">
        <v>1</v>
      </c>
    </row>
    <row r="4924" spans="1:6" x14ac:dyDescent="0.2">
      <c r="A4924" s="33">
        <v>18</v>
      </c>
      <c r="B4924" s="33" t="s">
        <v>144</v>
      </c>
      <c r="C4924" s="33">
        <v>59615</v>
      </c>
      <c r="D4924" s="33" t="s">
        <v>6364</v>
      </c>
      <c r="E4924" s="33"/>
      <c r="F4924" s="33">
        <v>0.2</v>
      </c>
    </row>
    <row r="4925" spans="1:6" x14ac:dyDescent="0.2">
      <c r="A4925" s="33">
        <v>18</v>
      </c>
      <c r="B4925" s="33" t="s">
        <v>65</v>
      </c>
      <c r="C4925" s="33">
        <v>1510</v>
      </c>
      <c r="D4925" s="33" t="s">
        <v>897</v>
      </c>
      <c r="E4925" s="33">
        <v>1</v>
      </c>
      <c r="F4925" s="33">
        <v>0.2</v>
      </c>
    </row>
    <row r="4926" spans="1:6" x14ac:dyDescent="0.2">
      <c r="A4926" s="33">
        <v>18</v>
      </c>
      <c r="B4926" s="33" t="s">
        <v>23</v>
      </c>
      <c r="C4926" s="33">
        <v>12</v>
      </c>
      <c r="D4926" s="33" t="s">
        <v>6365</v>
      </c>
      <c r="E4926" s="33">
        <v>4</v>
      </c>
      <c r="F4926" s="33">
        <v>0.2</v>
      </c>
    </row>
    <row r="4927" spans="1:6" x14ac:dyDescent="0.2">
      <c r="A4927" s="33">
        <v>18</v>
      </c>
      <c r="B4927" s="33" t="s">
        <v>23</v>
      </c>
      <c r="C4927" s="33">
        <v>559</v>
      </c>
      <c r="D4927" s="33" t="s">
        <v>6366</v>
      </c>
      <c r="E4927" s="33">
        <v>4</v>
      </c>
      <c r="F4927" s="33">
        <v>0.2</v>
      </c>
    </row>
    <row r="4928" spans="1:6" x14ac:dyDescent="0.2">
      <c r="A4928" s="33">
        <v>18</v>
      </c>
      <c r="B4928" s="33" t="s">
        <v>23</v>
      </c>
      <c r="C4928" s="33">
        <v>56</v>
      </c>
      <c r="D4928" s="33" t="s">
        <v>3587</v>
      </c>
      <c r="E4928" s="33"/>
      <c r="F4928" s="33">
        <v>0.2</v>
      </c>
    </row>
    <row r="4929" spans="1:6" x14ac:dyDescent="0.2">
      <c r="A4929" s="33">
        <v>18</v>
      </c>
      <c r="B4929" s="33" t="s">
        <v>23</v>
      </c>
      <c r="C4929" s="33">
        <v>60</v>
      </c>
      <c r="D4929" s="33" t="s">
        <v>6367</v>
      </c>
      <c r="E4929" s="33"/>
      <c r="F4929" s="33">
        <v>0.2</v>
      </c>
    </row>
    <row r="4930" spans="1:6" x14ac:dyDescent="0.2">
      <c r="A4930" s="33">
        <v>18</v>
      </c>
      <c r="B4930" s="33" t="s">
        <v>23</v>
      </c>
      <c r="C4930" s="33">
        <v>880</v>
      </c>
      <c r="D4930" s="33" t="s">
        <v>6368</v>
      </c>
      <c r="E4930" s="33">
        <v>4</v>
      </c>
      <c r="F4930" s="33">
        <v>0.2</v>
      </c>
    </row>
    <row r="4931" spans="1:6" x14ac:dyDescent="0.2">
      <c r="A4931" s="33">
        <v>18</v>
      </c>
      <c r="B4931" s="33" t="s">
        <v>23</v>
      </c>
      <c r="C4931" s="33">
        <v>1007</v>
      </c>
      <c r="D4931" s="33" t="s">
        <v>878</v>
      </c>
      <c r="E4931" s="33">
        <v>3</v>
      </c>
      <c r="F4931" s="33">
        <v>0.2</v>
      </c>
    </row>
    <row r="4932" spans="1:6" x14ac:dyDescent="0.2">
      <c r="A4932" s="33">
        <v>18</v>
      </c>
      <c r="B4932" s="33" t="s">
        <v>23</v>
      </c>
      <c r="C4932" s="33">
        <v>77</v>
      </c>
      <c r="D4932" s="33" t="s">
        <v>6369</v>
      </c>
      <c r="E4932" s="33"/>
      <c r="F4932" s="33">
        <v>0.2</v>
      </c>
    </row>
    <row r="4933" spans="1:6" x14ac:dyDescent="0.2">
      <c r="A4933" s="33">
        <v>18</v>
      </c>
      <c r="B4933" s="33" t="s">
        <v>23</v>
      </c>
      <c r="C4933" s="33">
        <v>81</v>
      </c>
      <c r="D4933" s="33" t="s">
        <v>6370</v>
      </c>
      <c r="E4933" s="33"/>
      <c r="F4933" s="33">
        <v>0.2</v>
      </c>
    </row>
    <row r="4934" spans="1:6" x14ac:dyDescent="0.2">
      <c r="A4934" s="33">
        <v>18</v>
      </c>
      <c r="B4934" s="33" t="s">
        <v>23</v>
      </c>
      <c r="C4934" s="33">
        <v>1058</v>
      </c>
      <c r="D4934" s="33" t="s">
        <v>6371</v>
      </c>
      <c r="E4934" s="33">
        <v>3</v>
      </c>
      <c r="F4934" s="33">
        <v>0.2</v>
      </c>
    </row>
    <row r="4935" spans="1:6" x14ac:dyDescent="0.2">
      <c r="A4935" s="33">
        <v>18</v>
      </c>
      <c r="B4935" s="33" t="s">
        <v>23</v>
      </c>
      <c r="C4935" s="33">
        <v>1061</v>
      </c>
      <c r="D4935" s="33" t="s">
        <v>6372</v>
      </c>
      <c r="E4935" s="33"/>
      <c r="F4935" s="33">
        <v>0.2</v>
      </c>
    </row>
    <row r="4936" spans="1:6" x14ac:dyDescent="0.2">
      <c r="A4936" s="33">
        <v>18</v>
      </c>
      <c r="B4936" s="33" t="s">
        <v>23</v>
      </c>
      <c r="C4936" s="33">
        <v>93</v>
      </c>
      <c r="D4936" s="33" t="s">
        <v>4217</v>
      </c>
      <c r="E4936" s="33">
        <v>3</v>
      </c>
      <c r="F4936" s="33">
        <v>0.2</v>
      </c>
    </row>
    <row r="4937" spans="1:6" x14ac:dyDescent="0.2">
      <c r="A4937" s="33">
        <v>18</v>
      </c>
      <c r="B4937" s="33" t="s">
        <v>23</v>
      </c>
      <c r="C4937" s="33">
        <v>2689</v>
      </c>
      <c r="D4937" s="33" t="s">
        <v>6373</v>
      </c>
      <c r="E4937" s="33"/>
      <c r="F4937" s="33">
        <v>0.2</v>
      </c>
    </row>
    <row r="4938" spans="1:6" x14ac:dyDescent="0.2">
      <c r="A4938" s="33">
        <v>18</v>
      </c>
      <c r="B4938" s="33" t="s">
        <v>23</v>
      </c>
      <c r="C4938" s="33">
        <v>1223</v>
      </c>
      <c r="D4938" s="33" t="s">
        <v>6374</v>
      </c>
      <c r="E4938" s="33"/>
      <c r="F4938" s="33">
        <v>0.2</v>
      </c>
    </row>
    <row r="4939" spans="1:6" x14ac:dyDescent="0.2">
      <c r="A4939" s="33">
        <v>18</v>
      </c>
      <c r="B4939" s="33" t="s">
        <v>23</v>
      </c>
      <c r="C4939" s="33">
        <v>1215</v>
      </c>
      <c r="D4939" s="33" t="s">
        <v>6375</v>
      </c>
      <c r="E4939" s="33"/>
      <c r="F4939" s="33">
        <v>0.2</v>
      </c>
    </row>
    <row r="4940" spans="1:6" x14ac:dyDescent="0.2">
      <c r="A4940" s="33">
        <v>18</v>
      </c>
      <c r="B4940" s="33" t="s">
        <v>23</v>
      </c>
      <c r="C4940" s="33">
        <v>1222</v>
      </c>
      <c r="D4940" s="33" t="s">
        <v>6376</v>
      </c>
      <c r="E4940" s="33"/>
      <c r="F4940" s="33">
        <v>0.2</v>
      </c>
    </row>
    <row r="4941" spans="1:6" x14ac:dyDescent="0.2">
      <c r="A4941" s="33">
        <v>18</v>
      </c>
      <c r="B4941" s="33" t="s">
        <v>23</v>
      </c>
      <c r="C4941" s="33">
        <v>1234</v>
      </c>
      <c r="D4941" s="33" t="s">
        <v>884</v>
      </c>
      <c r="E4941" s="33">
        <v>4</v>
      </c>
      <c r="F4941" s="33">
        <v>1</v>
      </c>
    </row>
    <row r="4942" spans="1:6" x14ac:dyDescent="0.2">
      <c r="A4942" s="33">
        <v>18</v>
      </c>
      <c r="B4942" s="33" t="s">
        <v>23</v>
      </c>
      <c r="C4942" s="33">
        <v>1242</v>
      </c>
      <c r="D4942" s="33" t="s">
        <v>6377</v>
      </c>
      <c r="E4942" s="33"/>
      <c r="F4942" s="33">
        <v>0.2</v>
      </c>
    </row>
    <row r="4943" spans="1:6" x14ac:dyDescent="0.2">
      <c r="A4943" s="33">
        <v>18</v>
      </c>
      <c r="B4943" s="33" t="s">
        <v>23</v>
      </c>
      <c r="C4943" s="33">
        <v>139</v>
      </c>
      <c r="D4943" s="33" t="s">
        <v>6378</v>
      </c>
      <c r="E4943" s="33"/>
      <c r="F4943" s="33">
        <v>0.2</v>
      </c>
    </row>
    <row r="4944" spans="1:6" x14ac:dyDescent="0.2">
      <c r="A4944" s="33">
        <v>18</v>
      </c>
      <c r="B4944" s="33" t="s">
        <v>23</v>
      </c>
      <c r="C4944" s="33">
        <v>1254</v>
      </c>
      <c r="D4944" s="33" t="s">
        <v>2780</v>
      </c>
      <c r="E4944" s="33">
        <v>3</v>
      </c>
      <c r="F4944" s="33">
        <v>0.2</v>
      </c>
    </row>
    <row r="4945" spans="1:6" x14ac:dyDescent="0.2">
      <c r="A4945" s="33">
        <v>18</v>
      </c>
      <c r="B4945" s="33" t="s">
        <v>23</v>
      </c>
      <c r="C4945" s="33">
        <v>1454</v>
      </c>
      <c r="D4945" s="33" t="s">
        <v>6379</v>
      </c>
      <c r="E4945" s="33"/>
      <c r="F4945" s="33">
        <v>0.2</v>
      </c>
    </row>
    <row r="4946" spans="1:6" x14ac:dyDescent="0.2">
      <c r="A4946" s="33">
        <v>18</v>
      </c>
      <c r="B4946" s="33" t="s">
        <v>23</v>
      </c>
      <c r="C4946" s="33">
        <v>164</v>
      </c>
      <c r="D4946" s="33" t="s">
        <v>6380</v>
      </c>
      <c r="E4946" s="33"/>
      <c r="F4946" s="33">
        <v>0.2</v>
      </c>
    </row>
    <row r="4947" spans="1:6" x14ac:dyDescent="0.2">
      <c r="A4947" s="33">
        <v>18</v>
      </c>
      <c r="B4947" s="33" t="s">
        <v>23</v>
      </c>
      <c r="C4947" s="33">
        <v>1501</v>
      </c>
      <c r="D4947" s="33" t="s">
        <v>889</v>
      </c>
      <c r="E4947" s="33">
        <v>3</v>
      </c>
      <c r="F4947" s="33">
        <v>1</v>
      </c>
    </row>
    <row r="4948" spans="1:6" x14ac:dyDescent="0.2">
      <c r="A4948" s="33">
        <v>18</v>
      </c>
      <c r="B4948" s="33" t="s">
        <v>23</v>
      </c>
      <c r="C4948" s="33">
        <v>1578</v>
      </c>
      <c r="D4948" s="33" t="s">
        <v>6381</v>
      </c>
      <c r="E4948" s="33"/>
      <c r="F4948" s="33">
        <v>0.2</v>
      </c>
    </row>
    <row r="4949" spans="1:6" x14ac:dyDescent="0.2">
      <c r="A4949" s="33">
        <v>18</v>
      </c>
      <c r="B4949" s="33" t="s">
        <v>23</v>
      </c>
      <c r="C4949" s="33">
        <v>1633</v>
      </c>
      <c r="D4949" s="33" t="s">
        <v>6382</v>
      </c>
      <c r="E4949" s="33">
        <v>2</v>
      </c>
      <c r="F4949" s="33">
        <v>0.2</v>
      </c>
    </row>
    <row r="4950" spans="1:6" x14ac:dyDescent="0.2">
      <c r="A4950" s="33">
        <v>18</v>
      </c>
      <c r="B4950" s="33" t="s">
        <v>23</v>
      </c>
      <c r="C4950" s="33">
        <v>1641</v>
      </c>
      <c r="D4950" s="33" t="s">
        <v>6383</v>
      </c>
      <c r="E4950" s="33"/>
      <c r="F4950" s="33">
        <v>0.2</v>
      </c>
    </row>
    <row r="4951" spans="1:6" x14ac:dyDescent="0.2">
      <c r="A4951" s="33">
        <v>18</v>
      </c>
      <c r="B4951" s="33" t="s">
        <v>23</v>
      </c>
      <c r="C4951" s="33">
        <v>1656</v>
      </c>
      <c r="D4951" s="33" t="s">
        <v>6384</v>
      </c>
      <c r="E4951" s="33"/>
      <c r="F4951" s="33">
        <v>0.2</v>
      </c>
    </row>
    <row r="4952" spans="1:6" x14ac:dyDescent="0.2">
      <c r="A4952" s="33">
        <v>18</v>
      </c>
      <c r="B4952" s="33" t="s">
        <v>23</v>
      </c>
      <c r="C4952" s="33">
        <v>225</v>
      </c>
      <c r="D4952" s="33" t="s">
        <v>891</v>
      </c>
      <c r="E4952" s="33">
        <v>4</v>
      </c>
      <c r="F4952" s="33">
        <v>0.2</v>
      </c>
    </row>
    <row r="4953" spans="1:6" x14ac:dyDescent="0.2">
      <c r="A4953" s="33">
        <v>18</v>
      </c>
      <c r="B4953" s="33" t="s">
        <v>23</v>
      </c>
      <c r="C4953" s="33">
        <v>236</v>
      </c>
      <c r="D4953" s="33" t="s">
        <v>6385</v>
      </c>
      <c r="E4953" s="33"/>
      <c r="F4953" s="33">
        <v>0.2</v>
      </c>
    </row>
    <row r="4954" spans="1:6" x14ac:dyDescent="0.2">
      <c r="A4954" s="33">
        <v>18</v>
      </c>
      <c r="B4954" s="33" t="s">
        <v>23</v>
      </c>
      <c r="C4954" s="33">
        <v>242</v>
      </c>
      <c r="D4954" s="33" t="s">
        <v>6386</v>
      </c>
      <c r="E4954" s="33">
        <v>4</v>
      </c>
      <c r="F4954" s="33">
        <v>0.2</v>
      </c>
    </row>
    <row r="4955" spans="1:6" x14ac:dyDescent="0.2">
      <c r="A4955" s="33">
        <v>18</v>
      </c>
      <c r="B4955" s="33" t="s">
        <v>23</v>
      </c>
      <c r="C4955" s="33">
        <v>266</v>
      </c>
      <c r="D4955" s="33" t="s">
        <v>6387</v>
      </c>
      <c r="E4955" s="33"/>
      <c r="F4955" s="33">
        <v>0.2</v>
      </c>
    </row>
    <row r="4956" spans="1:6" x14ac:dyDescent="0.2">
      <c r="A4956" s="33">
        <v>18</v>
      </c>
      <c r="B4956" s="33" t="s">
        <v>23</v>
      </c>
      <c r="C4956" s="33">
        <v>309</v>
      </c>
      <c r="D4956" s="33" t="s">
        <v>6388</v>
      </c>
      <c r="E4956" s="33"/>
      <c r="F4956" s="33">
        <v>0.2</v>
      </c>
    </row>
    <row r="4957" spans="1:6" x14ac:dyDescent="0.2">
      <c r="A4957" s="33">
        <v>18</v>
      </c>
      <c r="B4957" s="33" t="s">
        <v>23</v>
      </c>
      <c r="C4957" s="33">
        <v>254</v>
      </c>
      <c r="D4957" s="33" t="s">
        <v>6389</v>
      </c>
      <c r="E4957" s="33">
        <v>4</v>
      </c>
      <c r="F4957" s="33">
        <v>1</v>
      </c>
    </row>
    <row r="4958" spans="1:6" x14ac:dyDescent="0.2">
      <c r="A4958" s="33">
        <v>18</v>
      </c>
      <c r="B4958" s="33" t="s">
        <v>23</v>
      </c>
      <c r="C4958" s="33">
        <v>327</v>
      </c>
      <c r="D4958" s="33" t="s">
        <v>6390</v>
      </c>
      <c r="E4958" s="33">
        <v>4</v>
      </c>
      <c r="F4958" s="33">
        <v>0.2</v>
      </c>
    </row>
    <row r="4959" spans="1:6" x14ac:dyDescent="0.2">
      <c r="A4959" s="33">
        <v>18</v>
      </c>
      <c r="B4959" s="33" t="s">
        <v>23</v>
      </c>
      <c r="C4959" s="33">
        <v>127</v>
      </c>
      <c r="D4959" s="33" t="s">
        <v>3614</v>
      </c>
      <c r="E4959" s="33">
        <v>4</v>
      </c>
      <c r="F4959" s="33">
        <v>0.2</v>
      </c>
    </row>
    <row r="4960" spans="1:6" x14ac:dyDescent="0.2">
      <c r="A4960" s="33">
        <v>18</v>
      </c>
      <c r="B4960" s="33" t="s">
        <v>23</v>
      </c>
      <c r="C4960" s="33">
        <v>343</v>
      </c>
      <c r="D4960" s="33" t="s">
        <v>6391</v>
      </c>
      <c r="E4960" s="33">
        <v>4</v>
      </c>
      <c r="F4960" s="33">
        <v>0.2</v>
      </c>
    </row>
    <row r="4961" spans="1:6" x14ac:dyDescent="0.2">
      <c r="A4961" s="33">
        <v>18</v>
      </c>
      <c r="B4961" s="33" t="s">
        <v>23</v>
      </c>
      <c r="C4961" s="33">
        <v>1797</v>
      </c>
      <c r="D4961" s="33" t="s">
        <v>6392</v>
      </c>
      <c r="E4961" s="33"/>
      <c r="F4961" s="33">
        <v>0.2</v>
      </c>
    </row>
    <row r="4962" spans="1:6" x14ac:dyDescent="0.2">
      <c r="A4962" s="33">
        <v>18</v>
      </c>
      <c r="B4962" s="33" t="s">
        <v>23</v>
      </c>
      <c r="C4962" s="33">
        <v>1976</v>
      </c>
      <c r="D4962" s="33" t="s">
        <v>6393</v>
      </c>
      <c r="E4962" s="33">
        <v>4</v>
      </c>
      <c r="F4962" s="33">
        <v>0.2</v>
      </c>
    </row>
    <row r="4963" spans="1:6" x14ac:dyDescent="0.2">
      <c r="A4963" s="33">
        <v>18</v>
      </c>
      <c r="B4963" s="33" t="s">
        <v>23</v>
      </c>
      <c r="C4963" s="33">
        <v>2028</v>
      </c>
      <c r="D4963" s="33" t="s">
        <v>6394</v>
      </c>
      <c r="E4963" s="33"/>
      <c r="F4963" s="33">
        <v>0.2</v>
      </c>
    </row>
    <row r="4964" spans="1:6" x14ac:dyDescent="0.2">
      <c r="A4964" s="33">
        <v>18</v>
      </c>
      <c r="B4964" s="33" t="s">
        <v>23</v>
      </c>
      <c r="C4964" s="33">
        <v>2085</v>
      </c>
      <c r="D4964" s="33" t="s">
        <v>6395</v>
      </c>
      <c r="E4964" s="33"/>
      <c r="F4964" s="33">
        <v>0.2</v>
      </c>
    </row>
    <row r="4965" spans="1:6" x14ac:dyDescent="0.2">
      <c r="A4965" s="33">
        <v>18</v>
      </c>
      <c r="B4965" s="33" t="s">
        <v>23</v>
      </c>
      <c r="C4965" s="33">
        <v>2086</v>
      </c>
      <c r="D4965" s="33" t="s">
        <v>6396</v>
      </c>
      <c r="E4965" s="33">
        <v>4</v>
      </c>
      <c r="F4965" s="33">
        <v>0.2</v>
      </c>
    </row>
    <row r="4966" spans="1:6" x14ac:dyDescent="0.2">
      <c r="A4966" s="33">
        <v>18</v>
      </c>
      <c r="B4966" s="33" t="s">
        <v>23</v>
      </c>
      <c r="C4966" s="33">
        <v>2096</v>
      </c>
      <c r="D4966" s="33" t="s">
        <v>6397</v>
      </c>
      <c r="E4966" s="33">
        <v>4</v>
      </c>
      <c r="F4966" s="33">
        <v>0.2</v>
      </c>
    </row>
    <row r="4967" spans="1:6" x14ac:dyDescent="0.2">
      <c r="A4967" s="33">
        <v>18</v>
      </c>
      <c r="B4967" s="33" t="s">
        <v>23</v>
      </c>
      <c r="C4967" s="33">
        <v>2098</v>
      </c>
      <c r="D4967" s="33" t="s">
        <v>6398</v>
      </c>
      <c r="E4967" s="33">
        <v>3</v>
      </c>
      <c r="F4967" s="33">
        <v>0.2</v>
      </c>
    </row>
    <row r="4968" spans="1:6" x14ac:dyDescent="0.2">
      <c r="A4968" s="33">
        <v>18</v>
      </c>
      <c r="B4968" s="33" t="s">
        <v>23</v>
      </c>
      <c r="C4968" s="33">
        <v>432</v>
      </c>
      <c r="D4968" s="33" t="s">
        <v>6399</v>
      </c>
      <c r="E4968" s="33">
        <v>4</v>
      </c>
      <c r="F4968" s="33">
        <v>0.2</v>
      </c>
    </row>
    <row r="4969" spans="1:6" x14ac:dyDescent="0.2">
      <c r="A4969" s="33">
        <v>18</v>
      </c>
      <c r="B4969" s="33" t="s">
        <v>23</v>
      </c>
      <c r="C4969" s="33">
        <v>731</v>
      </c>
      <c r="D4969" s="33" t="s">
        <v>6400</v>
      </c>
      <c r="E4969" s="33">
        <v>4</v>
      </c>
      <c r="F4969" s="33">
        <v>1</v>
      </c>
    </row>
    <row r="4970" spans="1:6" x14ac:dyDescent="0.2">
      <c r="A4970" s="33">
        <v>18</v>
      </c>
      <c r="B4970" s="33" t="s">
        <v>23</v>
      </c>
      <c r="C4970" s="33">
        <v>213</v>
      </c>
      <c r="D4970" s="33" t="s">
        <v>6401</v>
      </c>
      <c r="E4970" s="33">
        <v>4</v>
      </c>
      <c r="F4970" s="33">
        <v>0.2</v>
      </c>
    </row>
    <row r="4971" spans="1:6" x14ac:dyDescent="0.2">
      <c r="A4971" s="33">
        <v>18</v>
      </c>
      <c r="B4971" s="33" t="s">
        <v>23</v>
      </c>
      <c r="C4971" s="33">
        <v>2292</v>
      </c>
      <c r="D4971" s="33" t="s">
        <v>6402</v>
      </c>
      <c r="E4971" s="33">
        <v>2</v>
      </c>
      <c r="F4971" s="33">
        <v>0.2</v>
      </c>
    </row>
    <row r="4972" spans="1:6" x14ac:dyDescent="0.2">
      <c r="A4972" s="33">
        <v>18</v>
      </c>
      <c r="B4972" s="33" t="s">
        <v>23</v>
      </c>
      <c r="C4972" s="33">
        <v>2304</v>
      </c>
      <c r="D4972" s="33" t="s">
        <v>6403</v>
      </c>
      <c r="E4972" s="33">
        <v>1</v>
      </c>
      <c r="F4972" s="33">
        <v>0.2</v>
      </c>
    </row>
    <row r="4973" spans="1:6" x14ac:dyDescent="0.2">
      <c r="A4973" s="33">
        <v>18</v>
      </c>
      <c r="B4973" s="33" t="s">
        <v>23</v>
      </c>
      <c r="C4973" s="33">
        <v>2302</v>
      </c>
      <c r="D4973" s="33" t="s">
        <v>6404</v>
      </c>
      <c r="E4973" s="33"/>
      <c r="F4973" s="33">
        <v>0.2</v>
      </c>
    </row>
    <row r="4974" spans="1:6" x14ac:dyDescent="0.2">
      <c r="A4974" s="33">
        <v>18</v>
      </c>
      <c r="B4974" s="33" t="s">
        <v>23</v>
      </c>
      <c r="C4974" s="33">
        <v>2308</v>
      </c>
      <c r="D4974" s="33" t="s">
        <v>6405</v>
      </c>
      <c r="E4974" s="33">
        <v>4</v>
      </c>
      <c r="F4974" s="33">
        <v>0.2</v>
      </c>
    </row>
    <row r="4975" spans="1:6" x14ac:dyDescent="0.2">
      <c r="A4975" s="33">
        <v>18</v>
      </c>
      <c r="B4975" s="33" t="s">
        <v>23</v>
      </c>
      <c r="C4975" s="33">
        <v>2310</v>
      </c>
      <c r="D4975" s="33" t="s">
        <v>1824</v>
      </c>
      <c r="E4975" s="33">
        <v>2</v>
      </c>
      <c r="F4975" s="33">
        <v>1</v>
      </c>
    </row>
    <row r="4976" spans="1:6" x14ac:dyDescent="0.2">
      <c r="A4976" s="33">
        <v>18</v>
      </c>
      <c r="B4976" s="33" t="s">
        <v>894</v>
      </c>
      <c r="C4976" s="33">
        <v>157</v>
      </c>
      <c r="D4976" s="33" t="s">
        <v>6406</v>
      </c>
      <c r="E4976" s="33"/>
      <c r="F4976" s="33">
        <v>0.2</v>
      </c>
    </row>
    <row r="4977" spans="1:6" x14ac:dyDescent="0.2">
      <c r="A4977" s="33">
        <v>18</v>
      </c>
      <c r="B4977" s="33" t="s">
        <v>894</v>
      </c>
      <c r="C4977" s="33">
        <v>25594</v>
      </c>
      <c r="D4977" s="33" t="s">
        <v>6407</v>
      </c>
      <c r="E4977" s="33"/>
      <c r="F4977" s="33">
        <v>0.2</v>
      </c>
    </row>
    <row r="4978" spans="1:6" x14ac:dyDescent="0.2">
      <c r="A4978" s="33">
        <v>18</v>
      </c>
      <c r="B4978" s="33" t="s">
        <v>894</v>
      </c>
      <c r="C4978" s="33">
        <v>858</v>
      </c>
      <c r="D4978" s="33" t="s">
        <v>6408</v>
      </c>
      <c r="E4978" s="33"/>
      <c r="F4978" s="33">
        <v>0.2</v>
      </c>
    </row>
    <row r="4979" spans="1:6" x14ac:dyDescent="0.2">
      <c r="A4979" s="33">
        <v>18</v>
      </c>
      <c r="B4979" s="33" t="s">
        <v>894</v>
      </c>
      <c r="C4979" s="33">
        <v>7550</v>
      </c>
      <c r="D4979" s="33" t="s">
        <v>6409</v>
      </c>
      <c r="E4979" s="33"/>
      <c r="F4979" s="33">
        <v>0.2</v>
      </c>
    </row>
    <row r="4980" spans="1:6" x14ac:dyDescent="0.2">
      <c r="A4980" s="33">
        <v>18</v>
      </c>
      <c r="B4980" s="33" t="s">
        <v>894</v>
      </c>
      <c r="C4980" s="33">
        <v>995</v>
      </c>
      <c r="D4980" s="33" t="s">
        <v>3958</v>
      </c>
      <c r="E4980" s="33"/>
      <c r="F4980" s="33">
        <v>0.2</v>
      </c>
    </row>
    <row r="4981" spans="1:6" x14ac:dyDescent="0.2">
      <c r="A4981" s="33">
        <v>18</v>
      </c>
      <c r="B4981" s="33" t="s">
        <v>894</v>
      </c>
      <c r="C4981" s="33">
        <v>1128</v>
      </c>
      <c r="D4981" s="33" t="s">
        <v>6410</v>
      </c>
      <c r="E4981" s="33"/>
      <c r="F4981" s="33">
        <v>0.2</v>
      </c>
    </row>
    <row r="4982" spans="1:6" x14ac:dyDescent="0.2">
      <c r="A4982" s="33">
        <v>18</v>
      </c>
      <c r="B4982" s="33" t="s">
        <v>894</v>
      </c>
      <c r="C4982" s="33">
        <v>15529</v>
      </c>
      <c r="D4982" s="33" t="s">
        <v>6411</v>
      </c>
      <c r="E4982" s="33"/>
      <c r="F4982" s="33">
        <v>0.2</v>
      </c>
    </row>
    <row r="4983" spans="1:6" x14ac:dyDescent="0.2">
      <c r="A4983" s="33">
        <v>18</v>
      </c>
      <c r="B4983" s="33" t="s">
        <v>894</v>
      </c>
      <c r="C4983" s="33">
        <v>7569</v>
      </c>
      <c r="D4983" s="33" t="s">
        <v>6412</v>
      </c>
      <c r="E4983" s="33"/>
      <c r="F4983" s="33">
        <v>0.2</v>
      </c>
    </row>
    <row r="4984" spans="1:6" x14ac:dyDescent="0.2">
      <c r="A4984" s="33">
        <v>18</v>
      </c>
      <c r="B4984" s="33" t="s">
        <v>894</v>
      </c>
      <c r="C4984" s="33">
        <v>12203</v>
      </c>
      <c r="D4984" s="33" t="s">
        <v>1975</v>
      </c>
      <c r="E4984" s="33"/>
      <c r="F4984" s="33">
        <v>0.2</v>
      </c>
    </row>
    <row r="4985" spans="1:6" x14ac:dyDescent="0.2">
      <c r="A4985" s="33">
        <v>18</v>
      </c>
      <c r="B4985" s="33" t="s">
        <v>894</v>
      </c>
      <c r="C4985" s="33">
        <v>1755</v>
      </c>
      <c r="D4985" s="33" t="s">
        <v>6413</v>
      </c>
      <c r="E4985" s="33"/>
      <c r="F4985" s="33">
        <v>0.2</v>
      </c>
    </row>
    <row r="4986" spans="1:6" x14ac:dyDescent="0.2">
      <c r="A4986" s="33">
        <v>18</v>
      </c>
      <c r="B4986" s="33" t="s">
        <v>894</v>
      </c>
      <c r="C4986" s="33">
        <v>7582</v>
      </c>
      <c r="D4986" s="33" t="s">
        <v>6414</v>
      </c>
      <c r="E4986" s="33"/>
      <c r="F4986" s="33">
        <v>0.2</v>
      </c>
    </row>
    <row r="4987" spans="1:6" x14ac:dyDescent="0.2">
      <c r="A4987" s="33">
        <v>18</v>
      </c>
      <c r="B4987" s="33" t="s">
        <v>894</v>
      </c>
      <c r="C4987" s="33">
        <v>1649</v>
      </c>
      <c r="D4987" s="33" t="s">
        <v>6415</v>
      </c>
      <c r="E4987" s="33"/>
      <c r="F4987" s="33">
        <v>0.2</v>
      </c>
    </row>
    <row r="4988" spans="1:6" x14ac:dyDescent="0.2">
      <c r="A4988" s="33">
        <v>18</v>
      </c>
      <c r="B4988" s="33" t="s">
        <v>894</v>
      </c>
      <c r="C4988" s="33">
        <v>1405</v>
      </c>
      <c r="D4988" s="33" t="s">
        <v>6416</v>
      </c>
      <c r="E4988" s="33"/>
      <c r="F4988" s="33">
        <v>0.2</v>
      </c>
    </row>
    <row r="4989" spans="1:6" x14ac:dyDescent="0.2">
      <c r="A4989" s="33">
        <v>18</v>
      </c>
      <c r="B4989" s="33" t="s">
        <v>894</v>
      </c>
      <c r="C4989" s="33">
        <v>1431</v>
      </c>
      <c r="D4989" s="33" t="s">
        <v>6417</v>
      </c>
      <c r="E4989" s="33"/>
      <c r="F4989" s="33">
        <v>0.2</v>
      </c>
    </row>
    <row r="4990" spans="1:6" x14ac:dyDescent="0.2">
      <c r="A4990" s="33">
        <v>18</v>
      </c>
      <c r="B4990" s="33" t="s">
        <v>894</v>
      </c>
      <c r="C4990" s="33">
        <v>1455</v>
      </c>
      <c r="D4990" s="33" t="s">
        <v>6418</v>
      </c>
      <c r="E4990" s="33"/>
      <c r="F4990" s="33">
        <v>0.2</v>
      </c>
    </row>
    <row r="4991" spans="1:6" x14ac:dyDescent="0.2">
      <c r="A4991" s="33">
        <v>18</v>
      </c>
      <c r="B4991" s="33" t="s">
        <v>894</v>
      </c>
      <c r="C4991" s="33">
        <v>1615</v>
      </c>
      <c r="D4991" s="33" t="s">
        <v>6419</v>
      </c>
      <c r="E4991" s="33"/>
      <c r="F4991" s="33">
        <v>0.2</v>
      </c>
    </row>
    <row r="4992" spans="1:6" x14ac:dyDescent="0.2">
      <c r="A4992" s="33">
        <v>18</v>
      </c>
      <c r="B4992" s="33" t="s">
        <v>894</v>
      </c>
      <c r="C4992" s="33">
        <v>7612</v>
      </c>
      <c r="D4992" s="33" t="s">
        <v>6420</v>
      </c>
      <c r="E4992" s="33"/>
      <c r="F4992" s="33">
        <v>0.2</v>
      </c>
    </row>
    <row r="4993" spans="1:6" x14ac:dyDescent="0.2">
      <c r="A4993" s="33">
        <v>18</v>
      </c>
      <c r="B4993" s="33" t="s">
        <v>894</v>
      </c>
      <c r="C4993" s="33">
        <v>7614</v>
      </c>
      <c r="D4993" s="33" t="s">
        <v>6421</v>
      </c>
      <c r="E4993" s="33"/>
      <c r="F4993" s="33">
        <v>0.2</v>
      </c>
    </row>
    <row r="4994" spans="1:6" x14ac:dyDescent="0.2">
      <c r="A4994" s="33">
        <v>18</v>
      </c>
      <c r="B4994" s="33" t="s">
        <v>894</v>
      </c>
      <c r="C4994" s="33">
        <v>2203</v>
      </c>
      <c r="D4994" s="33" t="s">
        <v>6422</v>
      </c>
      <c r="E4994" s="33"/>
      <c r="F4994" s="33">
        <v>0.2</v>
      </c>
    </row>
    <row r="4995" spans="1:6" x14ac:dyDescent="0.2">
      <c r="A4995" s="33">
        <v>18</v>
      </c>
      <c r="B4995" s="33" t="s">
        <v>894</v>
      </c>
      <c r="C4995" s="33">
        <v>11508</v>
      </c>
      <c r="D4995" s="33" t="s">
        <v>6423</v>
      </c>
      <c r="E4995" s="33"/>
      <c r="F4995" s="33">
        <v>0.2</v>
      </c>
    </row>
    <row r="4996" spans="1:6" x14ac:dyDescent="0.2">
      <c r="A4996" s="33">
        <v>18</v>
      </c>
      <c r="B4996" s="33" t="s">
        <v>894</v>
      </c>
      <c r="C4996" s="33">
        <v>11764</v>
      </c>
      <c r="D4996" s="33" t="s">
        <v>1986</v>
      </c>
      <c r="E4996" s="33"/>
      <c r="F4996" s="33">
        <v>0.2</v>
      </c>
    </row>
    <row r="4997" spans="1:6" x14ac:dyDescent="0.2">
      <c r="A4997" s="33">
        <v>18</v>
      </c>
      <c r="B4997" s="33" t="s">
        <v>894</v>
      </c>
      <c r="C4997" s="33">
        <v>2401</v>
      </c>
      <c r="D4997" s="33" t="s">
        <v>6424</v>
      </c>
      <c r="E4997" s="33">
        <v>4</v>
      </c>
      <c r="F4997" s="33">
        <v>0.2</v>
      </c>
    </row>
    <row r="4998" spans="1:6" x14ac:dyDescent="0.2">
      <c r="A4998" s="33">
        <v>18</v>
      </c>
      <c r="B4998" s="33" t="s">
        <v>894</v>
      </c>
      <c r="C4998" s="33">
        <v>2511</v>
      </c>
      <c r="D4998" s="33" t="s">
        <v>6425</v>
      </c>
      <c r="E4998" s="33">
        <v>3</v>
      </c>
      <c r="F4998" s="33">
        <v>0.2</v>
      </c>
    </row>
    <row r="4999" spans="1:6" x14ac:dyDescent="0.2">
      <c r="A4999" s="33">
        <v>18</v>
      </c>
      <c r="B4999" s="33" t="s">
        <v>894</v>
      </c>
      <c r="C4999" s="33">
        <v>2576</v>
      </c>
      <c r="D4999" s="33" t="s">
        <v>6426</v>
      </c>
      <c r="E4999" s="33"/>
      <c r="F4999" s="33">
        <v>0.2</v>
      </c>
    </row>
    <row r="5000" spans="1:6" x14ac:dyDescent="0.2">
      <c r="A5000" s="33">
        <v>18</v>
      </c>
      <c r="B5000" s="33" t="s">
        <v>894</v>
      </c>
      <c r="C5000" s="33">
        <v>2578</v>
      </c>
      <c r="D5000" s="33" t="s">
        <v>6427</v>
      </c>
      <c r="E5000" s="33"/>
      <c r="F5000" s="33">
        <v>0.2</v>
      </c>
    </row>
    <row r="5001" spans="1:6" x14ac:dyDescent="0.2">
      <c r="A5001" s="33">
        <v>18</v>
      </c>
      <c r="B5001" s="33" t="s">
        <v>894</v>
      </c>
      <c r="C5001" s="33">
        <v>2580</v>
      </c>
      <c r="D5001" s="33" t="s">
        <v>4286</v>
      </c>
      <c r="E5001" s="33">
        <v>4</v>
      </c>
      <c r="F5001" s="33">
        <v>0.2</v>
      </c>
    </row>
    <row r="5002" spans="1:6" x14ac:dyDescent="0.2">
      <c r="A5002" s="33">
        <v>18</v>
      </c>
      <c r="B5002" s="33" t="s">
        <v>894</v>
      </c>
      <c r="C5002" s="33">
        <v>22224</v>
      </c>
      <c r="D5002" s="33" t="s">
        <v>6428</v>
      </c>
      <c r="E5002" s="33"/>
      <c r="F5002" s="33">
        <v>0.2</v>
      </c>
    </row>
    <row r="5003" spans="1:6" x14ac:dyDescent="0.2">
      <c r="A5003" s="33">
        <v>18</v>
      </c>
      <c r="B5003" s="33" t="s">
        <v>894</v>
      </c>
      <c r="C5003" s="33">
        <v>21557</v>
      </c>
      <c r="D5003" s="33" t="s">
        <v>6429</v>
      </c>
      <c r="E5003" s="33"/>
      <c r="F5003" s="33">
        <v>0.2</v>
      </c>
    </row>
    <row r="5004" spans="1:6" x14ac:dyDescent="0.2">
      <c r="A5004" s="33">
        <v>18</v>
      </c>
      <c r="B5004" s="33" t="s">
        <v>894</v>
      </c>
      <c r="C5004" s="33">
        <v>21701</v>
      </c>
      <c r="D5004" s="33" t="s">
        <v>6430</v>
      </c>
      <c r="E5004" s="33"/>
      <c r="F5004" s="33">
        <v>0.2</v>
      </c>
    </row>
    <row r="5005" spans="1:6" x14ac:dyDescent="0.2">
      <c r="A5005" s="33">
        <v>18</v>
      </c>
      <c r="B5005" s="33" t="s">
        <v>894</v>
      </c>
      <c r="C5005" s="33">
        <v>3090</v>
      </c>
      <c r="D5005" s="33" t="s">
        <v>6431</v>
      </c>
      <c r="E5005" s="33"/>
      <c r="F5005" s="33">
        <v>0.2</v>
      </c>
    </row>
    <row r="5006" spans="1:6" x14ac:dyDescent="0.2">
      <c r="A5006" s="33">
        <v>18</v>
      </c>
      <c r="B5006" s="33" t="s">
        <v>894</v>
      </c>
      <c r="C5006" s="33">
        <v>21128</v>
      </c>
      <c r="D5006" s="33" t="s">
        <v>6432</v>
      </c>
      <c r="E5006" s="33"/>
      <c r="F5006" s="33">
        <v>0.2</v>
      </c>
    </row>
    <row r="5007" spans="1:6" x14ac:dyDescent="0.2">
      <c r="A5007" s="33">
        <v>18</v>
      </c>
      <c r="B5007" s="33" t="s">
        <v>894</v>
      </c>
      <c r="C5007" s="33">
        <v>11356</v>
      </c>
      <c r="D5007" s="33" t="s">
        <v>6433</v>
      </c>
      <c r="E5007" s="33"/>
      <c r="F5007" s="33">
        <v>0.2</v>
      </c>
    </row>
    <row r="5008" spans="1:6" x14ac:dyDescent="0.2">
      <c r="A5008" s="33">
        <v>18</v>
      </c>
      <c r="B5008" s="33" t="s">
        <v>894</v>
      </c>
      <c r="C5008" s="33">
        <v>3663</v>
      </c>
      <c r="D5008" s="33" t="s">
        <v>3700</v>
      </c>
      <c r="E5008" s="33">
        <v>3</v>
      </c>
      <c r="F5008" s="33">
        <v>0.2</v>
      </c>
    </row>
    <row r="5009" spans="1:6" x14ac:dyDescent="0.2">
      <c r="A5009" s="33">
        <v>18</v>
      </c>
      <c r="B5009" s="33" t="s">
        <v>894</v>
      </c>
      <c r="C5009" s="33">
        <v>3956</v>
      </c>
      <c r="D5009" s="33" t="s">
        <v>2009</v>
      </c>
      <c r="E5009" s="33"/>
      <c r="F5009" s="33">
        <v>0.2</v>
      </c>
    </row>
    <row r="5010" spans="1:6" x14ac:dyDescent="0.2">
      <c r="A5010" s="33">
        <v>18</v>
      </c>
      <c r="B5010" s="33" t="s">
        <v>894</v>
      </c>
      <c r="C5010" s="33">
        <v>4002</v>
      </c>
      <c r="D5010" s="33" t="s">
        <v>6434</v>
      </c>
      <c r="E5010" s="33"/>
      <c r="F5010" s="33">
        <v>0.2</v>
      </c>
    </row>
    <row r="5011" spans="1:6" x14ac:dyDescent="0.2">
      <c r="A5011" s="33">
        <v>18</v>
      </c>
      <c r="B5011" s="33" t="s">
        <v>894</v>
      </c>
      <c r="C5011" s="33">
        <v>4013</v>
      </c>
      <c r="D5011" s="33" t="s">
        <v>6435</v>
      </c>
      <c r="E5011" s="33"/>
      <c r="F5011" s="33">
        <v>0.2</v>
      </c>
    </row>
    <row r="5012" spans="1:6" x14ac:dyDescent="0.2">
      <c r="A5012" s="33">
        <v>18</v>
      </c>
      <c r="B5012" s="33" t="s">
        <v>894</v>
      </c>
      <c r="C5012" s="33">
        <v>4014</v>
      </c>
      <c r="D5012" s="33" t="s">
        <v>6436</v>
      </c>
      <c r="E5012" s="33">
        <v>4</v>
      </c>
      <c r="F5012" s="33">
        <v>0.2</v>
      </c>
    </row>
    <row r="5013" spans="1:6" x14ac:dyDescent="0.2">
      <c r="A5013" s="33">
        <v>18</v>
      </c>
      <c r="B5013" s="33" t="s">
        <v>894</v>
      </c>
      <c r="C5013" s="33">
        <v>13378</v>
      </c>
      <c r="D5013" s="33" t="s">
        <v>2017</v>
      </c>
      <c r="E5013" s="33">
        <v>4</v>
      </c>
      <c r="F5013" s="33">
        <v>0.2</v>
      </c>
    </row>
    <row r="5014" spans="1:6" x14ac:dyDescent="0.2">
      <c r="A5014" s="33">
        <v>18</v>
      </c>
      <c r="B5014" s="33" t="s">
        <v>894</v>
      </c>
      <c r="C5014" s="33">
        <v>7774</v>
      </c>
      <c r="D5014" s="33" t="s">
        <v>6437</v>
      </c>
      <c r="E5014" s="33"/>
      <c r="F5014" s="33">
        <v>0.2</v>
      </c>
    </row>
    <row r="5015" spans="1:6" x14ac:dyDescent="0.2">
      <c r="A5015" s="33">
        <v>18</v>
      </c>
      <c r="B5015" s="33" t="s">
        <v>894</v>
      </c>
      <c r="C5015" s="33">
        <v>4400</v>
      </c>
      <c r="D5015" s="33" t="s">
        <v>6438</v>
      </c>
      <c r="E5015" s="33"/>
      <c r="F5015" s="33">
        <v>0.2</v>
      </c>
    </row>
    <row r="5016" spans="1:6" x14ac:dyDescent="0.2">
      <c r="A5016" s="33">
        <v>18</v>
      </c>
      <c r="B5016" s="33" t="s">
        <v>894</v>
      </c>
      <c r="C5016" s="33">
        <v>12236</v>
      </c>
      <c r="D5016" s="33" t="s">
        <v>6439</v>
      </c>
      <c r="E5016" s="33"/>
      <c r="F5016" s="33">
        <v>0.2</v>
      </c>
    </row>
    <row r="5017" spans="1:6" x14ac:dyDescent="0.2">
      <c r="A5017" s="33">
        <v>18</v>
      </c>
      <c r="B5017" s="33" t="s">
        <v>894</v>
      </c>
      <c r="C5017" s="33">
        <v>4510</v>
      </c>
      <c r="D5017" s="33" t="s">
        <v>6440</v>
      </c>
      <c r="E5017" s="33"/>
      <c r="F5017" s="33">
        <v>0.2</v>
      </c>
    </row>
    <row r="5018" spans="1:6" x14ac:dyDescent="0.2">
      <c r="A5018" s="33">
        <v>18</v>
      </c>
      <c r="B5018" s="33" t="s">
        <v>894</v>
      </c>
      <c r="C5018" s="33">
        <v>4527</v>
      </c>
      <c r="D5018" s="33" t="s">
        <v>6441</v>
      </c>
      <c r="E5018" s="33"/>
      <c r="F5018" s="33">
        <v>0.2</v>
      </c>
    </row>
    <row r="5019" spans="1:6" x14ac:dyDescent="0.2">
      <c r="A5019" s="33">
        <v>18</v>
      </c>
      <c r="B5019" s="33" t="s">
        <v>894</v>
      </c>
      <c r="C5019" s="33">
        <v>4568</v>
      </c>
      <c r="D5019" s="33" t="s">
        <v>6442</v>
      </c>
      <c r="E5019" s="33"/>
      <c r="F5019" s="33">
        <v>0.2</v>
      </c>
    </row>
    <row r="5020" spans="1:6" x14ac:dyDescent="0.2">
      <c r="A5020" s="33">
        <v>18</v>
      </c>
      <c r="B5020" s="33" t="s">
        <v>894</v>
      </c>
      <c r="C5020" s="33">
        <v>10097</v>
      </c>
      <c r="D5020" s="33" t="s">
        <v>6443</v>
      </c>
      <c r="E5020" s="33"/>
      <c r="F5020" s="33">
        <v>0.2</v>
      </c>
    </row>
    <row r="5021" spans="1:6" x14ac:dyDescent="0.2">
      <c r="A5021" s="33">
        <v>18</v>
      </c>
      <c r="B5021" s="33" t="s">
        <v>894</v>
      </c>
      <c r="C5021" s="33">
        <v>7801</v>
      </c>
      <c r="D5021" s="33" t="s">
        <v>6444</v>
      </c>
      <c r="E5021" s="33"/>
      <c r="F5021" s="33">
        <v>0.2</v>
      </c>
    </row>
    <row r="5022" spans="1:6" x14ac:dyDescent="0.2">
      <c r="A5022" s="33">
        <v>18</v>
      </c>
      <c r="B5022" s="33" t="s">
        <v>894</v>
      </c>
      <c r="C5022" s="33">
        <v>4757</v>
      </c>
      <c r="D5022" s="33" t="s">
        <v>6445</v>
      </c>
      <c r="E5022" s="33"/>
      <c r="F5022" s="33">
        <v>0.2</v>
      </c>
    </row>
    <row r="5023" spans="1:6" x14ac:dyDescent="0.2">
      <c r="A5023" s="33">
        <v>18</v>
      </c>
      <c r="B5023" s="33" t="s">
        <v>894</v>
      </c>
      <c r="C5023" s="33">
        <v>4809</v>
      </c>
      <c r="D5023" s="33" t="s">
        <v>6446</v>
      </c>
      <c r="E5023" s="33"/>
      <c r="F5023" s="33">
        <v>0.2</v>
      </c>
    </row>
    <row r="5024" spans="1:6" x14ac:dyDescent="0.2">
      <c r="A5024" s="33">
        <v>18</v>
      </c>
      <c r="B5024" s="33" t="s">
        <v>894</v>
      </c>
      <c r="C5024" s="33">
        <v>4824</v>
      </c>
      <c r="D5024" s="33" t="s">
        <v>6447</v>
      </c>
      <c r="E5024" s="33">
        <v>3</v>
      </c>
      <c r="F5024" s="33">
        <v>0.2</v>
      </c>
    </row>
    <row r="5025" spans="1:6" x14ac:dyDescent="0.2">
      <c r="A5025" s="33">
        <v>18</v>
      </c>
      <c r="B5025" s="33" t="s">
        <v>894</v>
      </c>
      <c r="C5025" s="33">
        <v>4879</v>
      </c>
      <c r="D5025" s="33" t="s">
        <v>2916</v>
      </c>
      <c r="E5025" s="33">
        <v>4</v>
      </c>
      <c r="F5025" s="33">
        <v>0.2</v>
      </c>
    </row>
    <row r="5026" spans="1:6" x14ac:dyDescent="0.2">
      <c r="A5026" s="33">
        <v>18</v>
      </c>
      <c r="B5026" s="33" t="s">
        <v>894</v>
      </c>
      <c r="C5026" s="33">
        <v>4938</v>
      </c>
      <c r="D5026" s="33" t="s">
        <v>6448</v>
      </c>
      <c r="E5026" s="33"/>
      <c r="F5026" s="33">
        <v>0.2</v>
      </c>
    </row>
    <row r="5027" spans="1:6" x14ac:dyDescent="0.2">
      <c r="A5027" s="33">
        <v>18</v>
      </c>
      <c r="B5027" s="33" t="s">
        <v>894</v>
      </c>
      <c r="C5027" s="33">
        <v>4946</v>
      </c>
      <c r="D5027" s="33" t="s">
        <v>6449</v>
      </c>
      <c r="E5027" s="33"/>
      <c r="F5027" s="33">
        <v>0.2</v>
      </c>
    </row>
    <row r="5028" spans="1:6" x14ac:dyDescent="0.2">
      <c r="A5028" s="33">
        <v>18</v>
      </c>
      <c r="B5028" s="33" t="s">
        <v>894</v>
      </c>
      <c r="C5028" s="33">
        <v>4948</v>
      </c>
      <c r="D5028" s="33" t="s">
        <v>6450</v>
      </c>
      <c r="E5028" s="33"/>
      <c r="F5028" s="33">
        <v>0.2</v>
      </c>
    </row>
    <row r="5029" spans="1:6" x14ac:dyDescent="0.2">
      <c r="A5029" s="33">
        <v>18</v>
      </c>
      <c r="B5029" s="33" t="s">
        <v>894</v>
      </c>
      <c r="C5029" s="33">
        <v>4949</v>
      </c>
      <c r="D5029" s="33" t="s">
        <v>6451</v>
      </c>
      <c r="E5029" s="33"/>
      <c r="F5029" s="33">
        <v>0.2</v>
      </c>
    </row>
    <row r="5030" spans="1:6" x14ac:dyDescent="0.2">
      <c r="A5030" s="33">
        <v>18</v>
      </c>
      <c r="B5030" s="33" t="s">
        <v>894</v>
      </c>
      <c r="C5030" s="33">
        <v>4970</v>
      </c>
      <c r="D5030" s="33" t="s">
        <v>6452</v>
      </c>
      <c r="E5030" s="33"/>
      <c r="F5030" s="33">
        <v>0.2</v>
      </c>
    </row>
    <row r="5031" spans="1:6" x14ac:dyDescent="0.2">
      <c r="A5031" s="33">
        <v>18</v>
      </c>
      <c r="B5031" s="33" t="s">
        <v>894</v>
      </c>
      <c r="C5031" s="33">
        <v>12096</v>
      </c>
      <c r="D5031" s="33" t="s">
        <v>6453</v>
      </c>
      <c r="E5031" s="33">
        <v>4</v>
      </c>
      <c r="F5031" s="33">
        <v>0.2</v>
      </c>
    </row>
    <row r="5032" spans="1:6" x14ac:dyDescent="0.2">
      <c r="A5032" s="33">
        <v>18</v>
      </c>
      <c r="B5032" s="33" t="s">
        <v>894</v>
      </c>
      <c r="C5032" s="33">
        <v>5063</v>
      </c>
      <c r="D5032" s="33" t="s">
        <v>6454</v>
      </c>
      <c r="E5032" s="33"/>
      <c r="F5032" s="33">
        <v>0.2</v>
      </c>
    </row>
    <row r="5033" spans="1:6" x14ac:dyDescent="0.2">
      <c r="A5033" s="33">
        <v>18</v>
      </c>
      <c r="B5033" s="33" t="s">
        <v>894</v>
      </c>
      <c r="C5033" s="33">
        <v>5251</v>
      </c>
      <c r="D5033" s="33" t="s">
        <v>893</v>
      </c>
      <c r="E5033" s="33"/>
      <c r="F5033" s="33">
        <v>0.2</v>
      </c>
    </row>
    <row r="5034" spans="1:6" x14ac:dyDescent="0.2">
      <c r="A5034" s="33">
        <v>18</v>
      </c>
      <c r="B5034" s="33" t="s">
        <v>894</v>
      </c>
      <c r="C5034" s="33">
        <v>22489</v>
      </c>
      <c r="D5034" s="33" t="s">
        <v>6455</v>
      </c>
      <c r="E5034" s="33"/>
      <c r="F5034" s="33">
        <v>0.2</v>
      </c>
    </row>
    <row r="5035" spans="1:6" x14ac:dyDescent="0.2">
      <c r="A5035" s="33">
        <v>18</v>
      </c>
      <c r="B5035" s="33" t="s">
        <v>894</v>
      </c>
      <c r="C5035" s="33">
        <v>12494</v>
      </c>
      <c r="D5035" s="33" t="s">
        <v>6456</v>
      </c>
      <c r="E5035" s="33"/>
      <c r="F5035" s="33">
        <v>0.2</v>
      </c>
    </row>
    <row r="5036" spans="1:6" x14ac:dyDescent="0.2">
      <c r="A5036" s="33">
        <v>18</v>
      </c>
      <c r="B5036" s="33" t="s">
        <v>894</v>
      </c>
      <c r="C5036" s="33">
        <v>7925</v>
      </c>
      <c r="D5036" s="33" t="s">
        <v>6457</v>
      </c>
      <c r="E5036" s="33"/>
      <c r="F5036" s="33">
        <v>0.2</v>
      </c>
    </row>
    <row r="5037" spans="1:6" x14ac:dyDescent="0.2">
      <c r="A5037" s="33">
        <v>18</v>
      </c>
      <c r="B5037" s="33" t="s">
        <v>894</v>
      </c>
      <c r="C5037" s="33">
        <v>5692</v>
      </c>
      <c r="D5037" s="33" t="s">
        <v>6458</v>
      </c>
      <c r="E5037" s="33"/>
      <c r="F5037" s="33">
        <v>0.2</v>
      </c>
    </row>
    <row r="5038" spans="1:6" x14ac:dyDescent="0.2">
      <c r="A5038" s="33">
        <v>18</v>
      </c>
      <c r="B5038" s="33" t="s">
        <v>894</v>
      </c>
      <c r="C5038" s="33">
        <v>10032</v>
      </c>
      <c r="D5038" s="33" t="s">
        <v>6459</v>
      </c>
      <c r="E5038" s="33"/>
      <c r="F5038" s="33">
        <v>0.2</v>
      </c>
    </row>
    <row r="5039" spans="1:6" x14ac:dyDescent="0.2">
      <c r="A5039" s="33">
        <v>18</v>
      </c>
      <c r="B5039" s="33" t="s">
        <v>894</v>
      </c>
      <c r="C5039" s="33">
        <v>12196</v>
      </c>
      <c r="D5039" s="33" t="s">
        <v>6460</v>
      </c>
      <c r="E5039" s="33"/>
      <c r="F5039" s="33">
        <v>0.2</v>
      </c>
    </row>
    <row r="5040" spans="1:6" x14ac:dyDescent="0.2">
      <c r="A5040" s="33">
        <v>18</v>
      </c>
      <c r="B5040" s="33" t="s">
        <v>894</v>
      </c>
      <c r="C5040" s="33">
        <v>22850</v>
      </c>
      <c r="D5040" s="33" t="s">
        <v>6461</v>
      </c>
      <c r="E5040" s="33"/>
      <c r="F5040" s="33">
        <v>0.2</v>
      </c>
    </row>
    <row r="5041" spans="1:6" x14ac:dyDescent="0.2">
      <c r="A5041" s="33">
        <v>18</v>
      </c>
      <c r="B5041" s="33" t="s">
        <v>894</v>
      </c>
      <c r="C5041" s="33">
        <v>6239</v>
      </c>
      <c r="D5041" s="33" t="s">
        <v>4103</v>
      </c>
      <c r="E5041" s="33"/>
      <c r="F5041" s="33">
        <v>0.2</v>
      </c>
    </row>
    <row r="5042" spans="1:6" x14ac:dyDescent="0.2">
      <c r="A5042" s="33">
        <v>18</v>
      </c>
      <c r="B5042" s="33" t="s">
        <v>894</v>
      </c>
      <c r="C5042" s="33">
        <v>890</v>
      </c>
      <c r="D5042" s="33" t="s">
        <v>6462</v>
      </c>
      <c r="E5042" s="33"/>
      <c r="F5042" s="33">
        <v>0.2</v>
      </c>
    </row>
    <row r="5043" spans="1:6" x14ac:dyDescent="0.2">
      <c r="A5043" s="33">
        <v>18</v>
      </c>
      <c r="B5043" s="33" t="s">
        <v>894</v>
      </c>
      <c r="C5043" s="33">
        <v>6434</v>
      </c>
      <c r="D5043" s="33" t="s">
        <v>6463</v>
      </c>
      <c r="E5043" s="33"/>
      <c r="F5043" s="33">
        <v>0.2</v>
      </c>
    </row>
    <row r="5044" spans="1:6" x14ac:dyDescent="0.2">
      <c r="A5044" s="33">
        <v>18</v>
      </c>
      <c r="B5044" s="33" t="s">
        <v>894</v>
      </c>
      <c r="C5044" s="33">
        <v>11707</v>
      </c>
      <c r="D5044" s="33" t="s">
        <v>6464</v>
      </c>
      <c r="E5044" s="33"/>
      <c r="F5044" s="33">
        <v>0.2</v>
      </c>
    </row>
    <row r="5045" spans="1:6" x14ac:dyDescent="0.2">
      <c r="A5045" s="33">
        <v>18</v>
      </c>
      <c r="B5045" s="33" t="s">
        <v>894</v>
      </c>
      <c r="C5045" s="33">
        <v>10606</v>
      </c>
      <c r="D5045" s="33" t="s">
        <v>6465</v>
      </c>
      <c r="E5045" s="33"/>
      <c r="F5045" s="33">
        <v>0.2</v>
      </c>
    </row>
    <row r="5046" spans="1:6" x14ac:dyDescent="0.2">
      <c r="A5046" s="33">
        <v>18</v>
      </c>
      <c r="B5046" s="33" t="s">
        <v>894</v>
      </c>
      <c r="C5046" s="33">
        <v>6750</v>
      </c>
      <c r="D5046" s="33" t="s">
        <v>6466</v>
      </c>
      <c r="E5046" s="33"/>
      <c r="F5046" s="33">
        <v>0.2</v>
      </c>
    </row>
    <row r="5047" spans="1:6" x14ac:dyDescent="0.2">
      <c r="A5047" s="33">
        <v>18</v>
      </c>
      <c r="B5047" s="33" t="s">
        <v>894</v>
      </c>
      <c r="C5047" s="33">
        <v>7054</v>
      </c>
      <c r="D5047" s="33" t="s">
        <v>6467</v>
      </c>
      <c r="E5047" s="33"/>
      <c r="F5047" s="33">
        <v>0.2</v>
      </c>
    </row>
    <row r="5048" spans="1:6" x14ac:dyDescent="0.2">
      <c r="A5048" s="33">
        <v>18</v>
      </c>
      <c r="B5048" s="33" t="s">
        <v>894</v>
      </c>
      <c r="C5048" s="33">
        <v>7165</v>
      </c>
      <c r="D5048" s="33" t="s">
        <v>6468</v>
      </c>
      <c r="E5048" s="33"/>
      <c r="F5048" s="33">
        <v>0.2</v>
      </c>
    </row>
    <row r="5049" spans="1:6" x14ac:dyDescent="0.2">
      <c r="A5049" s="33">
        <v>18</v>
      </c>
      <c r="B5049" s="33" t="s">
        <v>894</v>
      </c>
      <c r="C5049" s="33">
        <v>7189</v>
      </c>
      <c r="D5049" s="33" t="s">
        <v>6469</v>
      </c>
      <c r="E5049" s="33"/>
      <c r="F5049" s="33">
        <v>0.2</v>
      </c>
    </row>
    <row r="5050" spans="1:6" x14ac:dyDescent="0.2">
      <c r="A5050" s="33">
        <v>18</v>
      </c>
      <c r="B5050" s="33" t="s">
        <v>894</v>
      </c>
      <c r="C5050" s="33">
        <v>7227</v>
      </c>
      <c r="D5050" s="33" t="s">
        <v>6470</v>
      </c>
      <c r="E5050" s="33"/>
      <c r="F5050" s="33">
        <v>0.2</v>
      </c>
    </row>
    <row r="5051" spans="1:6" x14ac:dyDescent="0.2">
      <c r="A5051" s="33">
        <v>18</v>
      </c>
      <c r="B5051" s="33" t="s">
        <v>894</v>
      </c>
      <c r="C5051" s="33">
        <v>15777</v>
      </c>
      <c r="D5051" s="33" t="s">
        <v>6471</v>
      </c>
      <c r="E5051" s="33"/>
      <c r="F5051" s="33">
        <v>0.2</v>
      </c>
    </row>
    <row r="5052" spans="1:6" x14ac:dyDescent="0.2">
      <c r="A5052" s="33">
        <v>18</v>
      </c>
      <c r="B5052" s="33" t="s">
        <v>894</v>
      </c>
      <c r="C5052" s="33">
        <v>7276</v>
      </c>
      <c r="D5052" s="33" t="s">
        <v>6472</v>
      </c>
      <c r="E5052" s="33"/>
      <c r="F5052" s="33">
        <v>0.2</v>
      </c>
    </row>
    <row r="5053" spans="1:6" x14ac:dyDescent="0.2">
      <c r="A5053" s="33">
        <v>18</v>
      </c>
      <c r="B5053" s="33" t="s">
        <v>436</v>
      </c>
      <c r="C5053" s="33">
        <v>31134</v>
      </c>
      <c r="D5053" s="33" t="s">
        <v>875</v>
      </c>
      <c r="E5053" s="33"/>
      <c r="F5053" s="33">
        <v>0.2</v>
      </c>
    </row>
    <row r="5054" spans="1:6" x14ac:dyDescent="0.2">
      <c r="A5054" s="33">
        <v>18</v>
      </c>
      <c r="B5054" s="33" t="s">
        <v>436</v>
      </c>
      <c r="C5054" s="33">
        <v>31055</v>
      </c>
      <c r="D5054" s="33" t="s">
        <v>880</v>
      </c>
      <c r="E5054" s="33">
        <v>4</v>
      </c>
      <c r="F5054" s="33">
        <v>0.2</v>
      </c>
    </row>
    <row r="5055" spans="1:6" x14ac:dyDescent="0.2">
      <c r="A5055" s="33">
        <v>18</v>
      </c>
      <c r="B5055" s="33" t="s">
        <v>436</v>
      </c>
      <c r="C5055" s="33">
        <v>32811</v>
      </c>
      <c r="D5055" s="33" t="s">
        <v>6473</v>
      </c>
      <c r="E5055" s="33">
        <v>4</v>
      </c>
      <c r="F5055" s="33">
        <v>0.2</v>
      </c>
    </row>
    <row r="5056" spans="1:6" x14ac:dyDescent="0.2">
      <c r="A5056" s="33">
        <v>18</v>
      </c>
      <c r="B5056" s="33" t="s">
        <v>436</v>
      </c>
      <c r="C5056" s="33">
        <v>31218</v>
      </c>
      <c r="D5056" s="33" t="s">
        <v>885</v>
      </c>
      <c r="E5056" s="33"/>
      <c r="F5056" s="33">
        <v>0.2</v>
      </c>
    </row>
    <row r="5057" spans="1:6" x14ac:dyDescent="0.2">
      <c r="A5057" s="33">
        <v>18</v>
      </c>
      <c r="B5057" s="33" t="s">
        <v>436</v>
      </c>
      <c r="C5057" s="33">
        <v>31236</v>
      </c>
      <c r="D5057" s="33" t="s">
        <v>6474</v>
      </c>
      <c r="E5057" s="33">
        <v>2</v>
      </c>
      <c r="F5057" s="33">
        <v>1</v>
      </c>
    </row>
    <row r="5058" spans="1:6" x14ac:dyDescent="0.2">
      <c r="A5058" s="33">
        <v>18</v>
      </c>
      <c r="B5058" s="33" t="s">
        <v>436</v>
      </c>
      <c r="C5058" s="33">
        <v>30902</v>
      </c>
      <c r="D5058" s="33" t="s">
        <v>2073</v>
      </c>
      <c r="E5058" s="33"/>
      <c r="F5058" s="33">
        <v>1</v>
      </c>
    </row>
    <row r="5059" spans="1:6" x14ac:dyDescent="0.2">
      <c r="A5059" s="33">
        <v>18</v>
      </c>
      <c r="B5059" s="33" t="s">
        <v>436</v>
      </c>
      <c r="C5059" s="33">
        <v>31172</v>
      </c>
      <c r="D5059" s="33" t="s">
        <v>2074</v>
      </c>
      <c r="E5059" s="33">
        <v>4</v>
      </c>
      <c r="F5059" s="33">
        <v>1</v>
      </c>
    </row>
    <row r="5060" spans="1:6" x14ac:dyDescent="0.2">
      <c r="A5060" s="33">
        <v>18</v>
      </c>
      <c r="B5060" s="33" t="s">
        <v>465</v>
      </c>
      <c r="C5060" s="33">
        <v>39</v>
      </c>
      <c r="D5060" s="33" t="s">
        <v>6475</v>
      </c>
      <c r="E5060" s="33"/>
      <c r="F5060" s="33">
        <v>0.2</v>
      </c>
    </row>
    <row r="5061" spans="1:6" x14ac:dyDescent="0.2">
      <c r="A5061" s="33">
        <v>18</v>
      </c>
      <c r="B5061" s="33" t="s">
        <v>465</v>
      </c>
      <c r="C5061" s="33">
        <v>40</v>
      </c>
      <c r="D5061" s="33" t="s">
        <v>2095</v>
      </c>
      <c r="E5061" s="33"/>
      <c r="F5061" s="33">
        <v>0.2</v>
      </c>
    </row>
    <row r="5062" spans="1:6" x14ac:dyDescent="0.2">
      <c r="A5062" s="33">
        <v>18</v>
      </c>
      <c r="B5062" s="33" t="s">
        <v>465</v>
      </c>
      <c r="C5062" s="33">
        <v>1829</v>
      </c>
      <c r="D5062" s="33" t="s">
        <v>6476</v>
      </c>
      <c r="E5062" s="33">
        <v>1</v>
      </c>
      <c r="F5062" s="33">
        <v>0.2</v>
      </c>
    </row>
    <row r="5063" spans="1:6" x14ac:dyDescent="0.2">
      <c r="A5063" s="33">
        <v>18</v>
      </c>
      <c r="B5063" s="33" t="s">
        <v>465</v>
      </c>
      <c r="C5063" s="33">
        <v>174</v>
      </c>
      <c r="D5063" s="33" t="s">
        <v>6477</v>
      </c>
      <c r="E5063" s="33"/>
      <c r="F5063" s="33">
        <v>0.2</v>
      </c>
    </row>
    <row r="5064" spans="1:6" x14ac:dyDescent="0.2">
      <c r="A5064" s="33">
        <v>18</v>
      </c>
      <c r="B5064" s="33" t="s">
        <v>465</v>
      </c>
      <c r="C5064" s="33">
        <v>188</v>
      </c>
      <c r="D5064" s="33" t="s">
        <v>6478</v>
      </c>
      <c r="E5064" s="33">
        <v>4</v>
      </c>
      <c r="F5064" s="33">
        <v>0.2</v>
      </c>
    </row>
    <row r="5065" spans="1:6" x14ac:dyDescent="0.2">
      <c r="A5065" s="33">
        <v>18</v>
      </c>
      <c r="B5065" s="33" t="s">
        <v>465</v>
      </c>
      <c r="C5065" s="33">
        <v>1957</v>
      </c>
      <c r="D5065" s="33" t="s">
        <v>6479</v>
      </c>
      <c r="E5065" s="33"/>
      <c r="F5065" s="33">
        <v>0.2</v>
      </c>
    </row>
    <row r="5066" spans="1:6" x14ac:dyDescent="0.2">
      <c r="A5066" s="33">
        <v>18</v>
      </c>
      <c r="B5066" s="33" t="s">
        <v>465</v>
      </c>
      <c r="C5066" s="33">
        <v>3097</v>
      </c>
      <c r="D5066" s="33" t="s">
        <v>6480</v>
      </c>
      <c r="E5066" s="33"/>
      <c r="F5066" s="33">
        <v>0.2</v>
      </c>
    </row>
    <row r="5067" spans="1:6" x14ac:dyDescent="0.2">
      <c r="A5067" s="33">
        <v>18</v>
      </c>
      <c r="B5067" s="33" t="s">
        <v>465</v>
      </c>
      <c r="C5067" s="33">
        <v>3049</v>
      </c>
      <c r="D5067" s="33" t="s">
        <v>6481</v>
      </c>
      <c r="E5067" s="33"/>
      <c r="F5067" s="33">
        <v>0.2</v>
      </c>
    </row>
    <row r="5068" spans="1:6" x14ac:dyDescent="0.2">
      <c r="A5068" s="33">
        <v>18</v>
      </c>
      <c r="B5068" s="33" t="s">
        <v>465</v>
      </c>
      <c r="C5068" s="33">
        <v>3085</v>
      </c>
      <c r="D5068" s="33" t="s">
        <v>6482</v>
      </c>
      <c r="E5068" s="33"/>
      <c r="F5068" s="33">
        <v>0.2</v>
      </c>
    </row>
    <row r="5069" spans="1:6" x14ac:dyDescent="0.2">
      <c r="A5069" s="33">
        <v>18</v>
      </c>
      <c r="B5069" s="33" t="s">
        <v>465</v>
      </c>
      <c r="C5069" s="33">
        <v>3090</v>
      </c>
      <c r="D5069" s="33" t="s">
        <v>6483</v>
      </c>
      <c r="E5069" s="33"/>
      <c r="F5069" s="33">
        <v>0.2</v>
      </c>
    </row>
    <row r="5070" spans="1:6" x14ac:dyDescent="0.2">
      <c r="A5070" s="33">
        <v>18</v>
      </c>
      <c r="B5070" s="33" t="s">
        <v>465</v>
      </c>
      <c r="C5070" s="33">
        <v>3148</v>
      </c>
      <c r="D5070" s="33" t="s">
        <v>6484</v>
      </c>
      <c r="E5070" s="33"/>
      <c r="F5070" s="33">
        <v>0.2</v>
      </c>
    </row>
    <row r="5071" spans="1:6" x14ac:dyDescent="0.2">
      <c r="A5071" s="33">
        <v>18</v>
      </c>
      <c r="B5071" s="33" t="s">
        <v>465</v>
      </c>
      <c r="C5071" s="33">
        <v>331</v>
      </c>
      <c r="D5071" s="33" t="s">
        <v>6485</v>
      </c>
      <c r="E5071" s="33"/>
      <c r="F5071" s="33">
        <v>0.2</v>
      </c>
    </row>
    <row r="5072" spans="1:6" x14ac:dyDescent="0.2">
      <c r="A5072" s="33">
        <v>18</v>
      </c>
      <c r="B5072" s="33" t="s">
        <v>465</v>
      </c>
      <c r="C5072" s="33">
        <v>333</v>
      </c>
      <c r="D5072" s="33" t="s">
        <v>2105</v>
      </c>
      <c r="E5072" s="33"/>
      <c r="F5072" s="33">
        <v>0.2</v>
      </c>
    </row>
    <row r="5073" spans="1:6" x14ac:dyDescent="0.2">
      <c r="A5073" s="33">
        <v>18</v>
      </c>
      <c r="B5073" s="33" t="s">
        <v>465</v>
      </c>
      <c r="C5073" s="33">
        <v>336</v>
      </c>
      <c r="D5073" s="33" t="s">
        <v>2106</v>
      </c>
      <c r="E5073" s="33"/>
      <c r="F5073" s="33">
        <v>0.2</v>
      </c>
    </row>
    <row r="5074" spans="1:6" x14ac:dyDescent="0.2">
      <c r="A5074" s="33">
        <v>18</v>
      </c>
      <c r="B5074" s="33" t="s">
        <v>465</v>
      </c>
      <c r="C5074" s="33">
        <v>6047</v>
      </c>
      <c r="D5074" s="33" t="s">
        <v>6486</v>
      </c>
      <c r="E5074" s="33"/>
      <c r="F5074" s="33">
        <v>0.2</v>
      </c>
    </row>
    <row r="5075" spans="1:6" x14ac:dyDescent="0.2">
      <c r="A5075" s="33">
        <v>18</v>
      </c>
      <c r="B5075" s="33" t="s">
        <v>465</v>
      </c>
      <c r="C5075" s="33">
        <v>413</v>
      </c>
      <c r="D5075" s="33" t="s">
        <v>2111</v>
      </c>
      <c r="E5075" s="33">
        <v>3</v>
      </c>
      <c r="F5075" s="33">
        <v>0.2</v>
      </c>
    </row>
    <row r="5076" spans="1:6" x14ac:dyDescent="0.2">
      <c r="A5076" s="33">
        <v>18</v>
      </c>
      <c r="B5076" s="33" t="s">
        <v>465</v>
      </c>
      <c r="C5076" s="33">
        <v>162</v>
      </c>
      <c r="D5076" s="33" t="s">
        <v>6487</v>
      </c>
      <c r="E5076" s="33"/>
      <c r="F5076" s="33">
        <v>0.2</v>
      </c>
    </row>
    <row r="5077" spans="1:6" x14ac:dyDescent="0.2">
      <c r="A5077" s="33">
        <v>18</v>
      </c>
      <c r="B5077" s="33" t="s">
        <v>465</v>
      </c>
      <c r="C5077" s="33">
        <v>2723</v>
      </c>
      <c r="D5077" s="33" t="s">
        <v>6488</v>
      </c>
      <c r="E5077" s="33">
        <v>3</v>
      </c>
      <c r="F5077" s="33">
        <v>0.2</v>
      </c>
    </row>
    <row r="5078" spans="1:6" x14ac:dyDescent="0.2">
      <c r="A5078" s="33">
        <v>18</v>
      </c>
      <c r="B5078" s="33" t="s">
        <v>465</v>
      </c>
      <c r="C5078" s="33">
        <v>537</v>
      </c>
      <c r="D5078" s="33" t="s">
        <v>6489</v>
      </c>
      <c r="E5078" s="33"/>
      <c r="F5078" s="33">
        <v>0.2</v>
      </c>
    </row>
    <row r="5079" spans="1:6" x14ac:dyDescent="0.2">
      <c r="A5079" s="33">
        <v>18</v>
      </c>
      <c r="B5079" s="33" t="s">
        <v>465</v>
      </c>
      <c r="C5079" s="33">
        <v>4723</v>
      </c>
      <c r="D5079" s="33" t="s">
        <v>6490</v>
      </c>
      <c r="E5079" s="33"/>
      <c r="F5079" s="33">
        <v>0.2</v>
      </c>
    </row>
    <row r="5080" spans="1:6" x14ac:dyDescent="0.2">
      <c r="A5080" s="33">
        <v>18</v>
      </c>
      <c r="B5080" s="33" t="s">
        <v>465</v>
      </c>
      <c r="C5080" s="33">
        <v>6040</v>
      </c>
      <c r="D5080" s="33" t="s">
        <v>6491</v>
      </c>
      <c r="E5080" s="33"/>
      <c r="F5080" s="33">
        <v>0.2</v>
      </c>
    </row>
    <row r="5081" spans="1:6" x14ac:dyDescent="0.2">
      <c r="A5081" s="33">
        <v>18</v>
      </c>
      <c r="B5081" s="33" t="s">
        <v>465</v>
      </c>
      <c r="C5081" s="33">
        <v>6021</v>
      </c>
      <c r="D5081" s="33" t="s">
        <v>6492</v>
      </c>
      <c r="E5081" s="33"/>
      <c r="F5081" s="33">
        <v>0.2</v>
      </c>
    </row>
    <row r="5082" spans="1:6" x14ac:dyDescent="0.2">
      <c r="A5082" s="33">
        <v>18</v>
      </c>
      <c r="B5082" s="33" t="s">
        <v>465</v>
      </c>
      <c r="C5082" s="33">
        <v>3513</v>
      </c>
      <c r="D5082" s="33" t="s">
        <v>6493</v>
      </c>
      <c r="E5082" s="33"/>
      <c r="F5082" s="33">
        <v>0.2</v>
      </c>
    </row>
    <row r="5083" spans="1:6" x14ac:dyDescent="0.2">
      <c r="A5083" s="33">
        <v>18</v>
      </c>
      <c r="B5083" s="33" t="s">
        <v>465</v>
      </c>
      <c r="C5083" s="33">
        <v>806</v>
      </c>
      <c r="D5083" s="33" t="s">
        <v>6494</v>
      </c>
      <c r="E5083" s="33"/>
      <c r="F5083" s="33">
        <v>0.2</v>
      </c>
    </row>
    <row r="5084" spans="1:6" x14ac:dyDescent="0.2">
      <c r="A5084" s="33">
        <v>18</v>
      </c>
      <c r="B5084" s="33" t="s">
        <v>465</v>
      </c>
      <c r="C5084" s="33">
        <v>3563</v>
      </c>
      <c r="D5084" s="33" t="s">
        <v>2125</v>
      </c>
      <c r="E5084" s="33">
        <v>4</v>
      </c>
      <c r="F5084" s="33">
        <v>0.2</v>
      </c>
    </row>
    <row r="5085" spans="1:6" x14ac:dyDescent="0.2">
      <c r="A5085" s="33">
        <v>18</v>
      </c>
      <c r="B5085" s="33" t="s">
        <v>465</v>
      </c>
      <c r="C5085" s="33">
        <v>3619</v>
      </c>
      <c r="D5085" s="33" t="s">
        <v>6495</v>
      </c>
      <c r="E5085" s="33">
        <v>3</v>
      </c>
      <c r="F5085" s="33">
        <v>0.2</v>
      </c>
    </row>
    <row r="5086" spans="1:6" x14ac:dyDescent="0.2">
      <c r="A5086" s="33">
        <v>18</v>
      </c>
      <c r="B5086" s="33" t="s">
        <v>465</v>
      </c>
      <c r="C5086" s="33">
        <v>3637</v>
      </c>
      <c r="D5086" s="33" t="s">
        <v>6496</v>
      </c>
      <c r="E5086" s="33"/>
      <c r="F5086" s="33">
        <v>0.2</v>
      </c>
    </row>
    <row r="5087" spans="1:6" x14ac:dyDescent="0.2">
      <c r="A5087" s="33">
        <v>18</v>
      </c>
      <c r="B5087" s="33" t="s">
        <v>465</v>
      </c>
      <c r="C5087" s="33">
        <v>1038</v>
      </c>
      <c r="D5087" s="33" t="s">
        <v>2136</v>
      </c>
      <c r="E5087" s="33"/>
      <c r="F5087" s="33">
        <v>0.2</v>
      </c>
    </row>
    <row r="5088" spans="1:6" x14ac:dyDescent="0.2">
      <c r="A5088" s="33">
        <v>18</v>
      </c>
      <c r="B5088" s="33" t="s">
        <v>465</v>
      </c>
      <c r="C5088" s="33">
        <v>1045</v>
      </c>
      <c r="D5088" s="33" t="s">
        <v>6497</v>
      </c>
      <c r="E5088" s="33"/>
      <c r="F5088" s="33">
        <v>0.2</v>
      </c>
    </row>
    <row r="5089" spans="1:6" x14ac:dyDescent="0.2">
      <c r="A5089" s="33">
        <v>18</v>
      </c>
      <c r="B5089" s="33" t="s">
        <v>465</v>
      </c>
      <c r="C5089" s="33">
        <v>1046</v>
      </c>
      <c r="D5089" s="33" t="s">
        <v>6498</v>
      </c>
      <c r="E5089" s="33"/>
      <c r="F5089" s="33">
        <v>0.2</v>
      </c>
    </row>
    <row r="5090" spans="1:6" x14ac:dyDescent="0.2">
      <c r="A5090" s="33">
        <v>18</v>
      </c>
      <c r="B5090" s="33" t="s">
        <v>465</v>
      </c>
      <c r="C5090" s="33">
        <v>1084</v>
      </c>
      <c r="D5090" s="33" t="s">
        <v>6499</v>
      </c>
      <c r="E5090" s="33">
        <v>4</v>
      </c>
      <c r="F5090" s="33">
        <v>0.2</v>
      </c>
    </row>
    <row r="5091" spans="1:6" x14ac:dyDescent="0.2">
      <c r="A5091" s="33">
        <v>18</v>
      </c>
      <c r="B5091" s="33" t="s">
        <v>465</v>
      </c>
      <c r="C5091" s="33">
        <v>3717</v>
      </c>
      <c r="D5091" s="33" t="s">
        <v>6500</v>
      </c>
      <c r="E5091" s="33">
        <v>2</v>
      </c>
      <c r="F5091" s="33">
        <v>0.2</v>
      </c>
    </row>
    <row r="5092" spans="1:6" x14ac:dyDescent="0.2">
      <c r="A5092" s="33">
        <v>18</v>
      </c>
      <c r="B5092" s="33" t="s">
        <v>465</v>
      </c>
      <c r="C5092" s="33">
        <v>4030</v>
      </c>
      <c r="D5092" s="33" t="s">
        <v>6501</v>
      </c>
      <c r="E5092" s="33"/>
      <c r="F5092" s="33">
        <v>0.2</v>
      </c>
    </row>
    <row r="5093" spans="1:6" x14ac:dyDescent="0.2">
      <c r="A5093" s="33">
        <v>18</v>
      </c>
      <c r="B5093" s="33" t="s">
        <v>465</v>
      </c>
      <c r="C5093" s="33">
        <v>2932</v>
      </c>
      <c r="D5093" s="33" t="s">
        <v>6502</v>
      </c>
      <c r="E5093" s="33">
        <v>4</v>
      </c>
      <c r="F5093" s="33">
        <v>0.2</v>
      </c>
    </row>
    <row r="5094" spans="1:6" x14ac:dyDescent="0.2">
      <c r="A5094" s="33">
        <v>18</v>
      </c>
      <c r="B5094" s="33" t="s">
        <v>465</v>
      </c>
      <c r="C5094" s="33">
        <v>7010</v>
      </c>
      <c r="D5094" s="33" t="s">
        <v>6503</v>
      </c>
      <c r="E5094" s="33">
        <v>4</v>
      </c>
      <c r="F5094" s="33">
        <v>0.2</v>
      </c>
    </row>
    <row r="5095" spans="1:6" x14ac:dyDescent="0.2">
      <c r="A5095" s="33">
        <v>18</v>
      </c>
      <c r="B5095" s="33" t="s">
        <v>465</v>
      </c>
      <c r="C5095" s="33">
        <v>1342</v>
      </c>
      <c r="D5095" s="33" t="s">
        <v>6504</v>
      </c>
      <c r="E5095" s="33">
        <v>4</v>
      </c>
      <c r="F5095" s="33">
        <v>0.2</v>
      </c>
    </row>
    <row r="5096" spans="1:6" x14ac:dyDescent="0.2">
      <c r="A5096" s="33">
        <v>18</v>
      </c>
      <c r="B5096" s="33" t="s">
        <v>465</v>
      </c>
      <c r="C5096" s="33">
        <v>4189</v>
      </c>
      <c r="D5096" s="33" t="s">
        <v>6505</v>
      </c>
      <c r="E5096" s="33">
        <v>4</v>
      </c>
      <c r="F5096" s="33">
        <v>0.2</v>
      </c>
    </row>
    <row r="5097" spans="1:6" x14ac:dyDescent="0.2">
      <c r="A5097" s="33">
        <v>18</v>
      </c>
      <c r="B5097" s="33" t="s">
        <v>465</v>
      </c>
      <c r="C5097" s="33">
        <v>1407</v>
      </c>
      <c r="D5097" s="33" t="s">
        <v>6506</v>
      </c>
      <c r="E5097" s="33">
        <v>2</v>
      </c>
      <c r="F5097" s="33">
        <v>0.2</v>
      </c>
    </row>
    <row r="5098" spans="1:6" x14ac:dyDescent="0.2">
      <c r="A5098" s="33">
        <v>18</v>
      </c>
      <c r="B5098" s="33" t="s">
        <v>465</v>
      </c>
      <c r="C5098" s="33">
        <v>4298</v>
      </c>
      <c r="D5098" s="33" t="s">
        <v>6507</v>
      </c>
      <c r="E5098" s="33">
        <v>4</v>
      </c>
      <c r="F5098" s="33">
        <v>0.2</v>
      </c>
    </row>
    <row r="5099" spans="1:6" x14ac:dyDescent="0.2">
      <c r="A5099" s="33">
        <v>18</v>
      </c>
      <c r="B5099" s="33" t="s">
        <v>465</v>
      </c>
      <c r="C5099" s="33">
        <v>4346</v>
      </c>
      <c r="D5099" s="33" t="s">
        <v>6508</v>
      </c>
      <c r="E5099" s="33"/>
      <c r="F5099" s="33">
        <v>0.2</v>
      </c>
    </row>
    <row r="5100" spans="1:6" x14ac:dyDescent="0.2">
      <c r="A5100" s="33">
        <v>18</v>
      </c>
      <c r="B5100" s="33" t="s">
        <v>465</v>
      </c>
      <c r="C5100" s="33">
        <v>337</v>
      </c>
      <c r="D5100" s="33" t="s">
        <v>902</v>
      </c>
      <c r="E5100" s="33"/>
      <c r="F5100" s="33">
        <v>0.2</v>
      </c>
    </row>
    <row r="5101" spans="1:6" x14ac:dyDescent="0.2">
      <c r="A5101" s="33">
        <v>18</v>
      </c>
      <c r="B5101" s="33" t="s">
        <v>37</v>
      </c>
      <c r="C5101" s="33">
        <v>8095</v>
      </c>
      <c r="D5101" s="33" t="s">
        <v>6509</v>
      </c>
      <c r="E5101" s="33">
        <v>1</v>
      </c>
      <c r="F5101" s="33">
        <v>0.2</v>
      </c>
    </row>
    <row r="5102" spans="1:6" x14ac:dyDescent="0.2">
      <c r="A5102" s="33">
        <v>18</v>
      </c>
      <c r="B5102" s="33" t="s">
        <v>31</v>
      </c>
      <c r="C5102" s="33">
        <v>4800</v>
      </c>
      <c r="D5102" s="33" t="s">
        <v>6510</v>
      </c>
      <c r="E5102" s="33"/>
      <c r="F5102" s="33">
        <v>0.2</v>
      </c>
    </row>
    <row r="5103" spans="1:6" x14ac:dyDescent="0.2">
      <c r="A5103" s="33">
        <v>18</v>
      </c>
      <c r="B5103" s="33" t="s">
        <v>31</v>
      </c>
      <c r="C5103" s="33">
        <v>38800</v>
      </c>
      <c r="D5103" s="33" t="s">
        <v>6511</v>
      </c>
      <c r="E5103" s="33">
        <v>4</v>
      </c>
      <c r="F5103" s="33">
        <v>0.2</v>
      </c>
    </row>
    <row r="5104" spans="1:6" x14ac:dyDescent="0.2">
      <c r="A5104" s="33">
        <v>18</v>
      </c>
      <c r="B5104" s="33" t="s">
        <v>31</v>
      </c>
      <c r="C5104" s="33">
        <v>63600</v>
      </c>
      <c r="D5104" s="33" t="s">
        <v>6512</v>
      </c>
      <c r="E5104" s="33">
        <v>1</v>
      </c>
      <c r="F5104" s="33">
        <v>0.2</v>
      </c>
    </row>
    <row r="5105" spans="1:6" x14ac:dyDescent="0.2">
      <c r="A5105" s="33">
        <v>18</v>
      </c>
      <c r="B5105" s="33" t="s">
        <v>31</v>
      </c>
      <c r="C5105" s="33">
        <v>106600</v>
      </c>
      <c r="D5105" s="33" t="s">
        <v>6513</v>
      </c>
      <c r="E5105" s="33">
        <v>2</v>
      </c>
      <c r="F5105" s="33">
        <v>0.2</v>
      </c>
    </row>
    <row r="5106" spans="1:6" x14ac:dyDescent="0.2">
      <c r="A5106" s="33">
        <v>18</v>
      </c>
      <c r="B5106" s="33" t="s">
        <v>31</v>
      </c>
      <c r="C5106" s="33">
        <v>113000</v>
      </c>
      <c r="D5106" s="33" t="s">
        <v>6514</v>
      </c>
      <c r="E5106" s="33"/>
      <c r="F5106" s="33">
        <v>0.2</v>
      </c>
    </row>
    <row r="5107" spans="1:6" x14ac:dyDescent="0.2">
      <c r="A5107" s="33">
        <v>18</v>
      </c>
      <c r="B5107" s="33" t="s">
        <v>31</v>
      </c>
      <c r="C5107" s="33">
        <v>121000</v>
      </c>
      <c r="D5107" s="33" t="s">
        <v>6515</v>
      </c>
      <c r="E5107" s="33"/>
      <c r="F5107" s="33">
        <v>0.2</v>
      </c>
    </row>
    <row r="5108" spans="1:6" x14ac:dyDescent="0.2">
      <c r="A5108" s="33">
        <v>18</v>
      </c>
      <c r="B5108" s="33" t="s">
        <v>31</v>
      </c>
      <c r="C5108" s="33">
        <v>134300</v>
      </c>
      <c r="D5108" s="33" t="s">
        <v>883</v>
      </c>
      <c r="E5108" s="33"/>
      <c r="F5108" s="33">
        <v>0.2</v>
      </c>
    </row>
    <row r="5109" spans="1:6" x14ac:dyDescent="0.2">
      <c r="A5109" s="33">
        <v>18</v>
      </c>
      <c r="B5109" s="33" t="s">
        <v>31</v>
      </c>
      <c r="C5109" s="33">
        <v>138100</v>
      </c>
      <c r="D5109" s="33" t="s">
        <v>5219</v>
      </c>
      <c r="E5109" s="33">
        <v>2</v>
      </c>
      <c r="F5109" s="33">
        <v>0.2</v>
      </c>
    </row>
    <row r="5110" spans="1:6" x14ac:dyDescent="0.2">
      <c r="A5110" s="33">
        <v>18</v>
      </c>
      <c r="B5110" s="33" t="s">
        <v>31</v>
      </c>
      <c r="C5110" s="33">
        <v>137800</v>
      </c>
      <c r="D5110" s="33" t="s">
        <v>2413</v>
      </c>
      <c r="E5110" s="33"/>
      <c r="F5110" s="33">
        <v>0.2</v>
      </c>
    </row>
    <row r="5111" spans="1:6" x14ac:dyDescent="0.2">
      <c r="A5111" s="33">
        <v>18</v>
      </c>
      <c r="B5111" s="33" t="s">
        <v>31</v>
      </c>
      <c r="C5111" s="33">
        <v>138000</v>
      </c>
      <c r="D5111" s="33" t="s">
        <v>6516</v>
      </c>
      <c r="E5111" s="33">
        <v>1</v>
      </c>
      <c r="F5111" s="33">
        <v>0.2</v>
      </c>
    </row>
    <row r="5112" spans="1:6" x14ac:dyDescent="0.2">
      <c r="A5112" s="33">
        <v>18</v>
      </c>
      <c r="B5112" s="33" t="s">
        <v>31</v>
      </c>
      <c r="C5112" s="33">
        <v>148100</v>
      </c>
      <c r="D5112" s="33" t="s">
        <v>6517</v>
      </c>
      <c r="E5112" s="33">
        <v>4</v>
      </c>
      <c r="F5112" s="33">
        <v>0.2</v>
      </c>
    </row>
    <row r="5113" spans="1:6" x14ac:dyDescent="0.2">
      <c r="A5113" s="33">
        <v>18</v>
      </c>
      <c r="B5113" s="33" t="s">
        <v>31</v>
      </c>
      <c r="C5113" s="33">
        <v>157200</v>
      </c>
      <c r="D5113" s="33" t="s">
        <v>886</v>
      </c>
      <c r="E5113" s="33">
        <v>3</v>
      </c>
      <c r="F5113" s="33">
        <v>0.2</v>
      </c>
    </row>
    <row r="5114" spans="1:6" x14ac:dyDescent="0.2">
      <c r="A5114" s="33">
        <v>18</v>
      </c>
      <c r="B5114" s="33" t="s">
        <v>31</v>
      </c>
      <c r="C5114" s="33">
        <v>181800</v>
      </c>
      <c r="D5114" s="33" t="s">
        <v>4743</v>
      </c>
      <c r="E5114" s="33">
        <v>4</v>
      </c>
      <c r="F5114" s="33">
        <v>0.2</v>
      </c>
    </row>
    <row r="5115" spans="1:6" x14ac:dyDescent="0.2">
      <c r="A5115" s="33">
        <v>18</v>
      </c>
      <c r="B5115" s="33" t="s">
        <v>31</v>
      </c>
      <c r="C5115" s="33">
        <v>208700</v>
      </c>
      <c r="D5115" s="33" t="s">
        <v>6518</v>
      </c>
      <c r="E5115" s="33">
        <v>2</v>
      </c>
      <c r="F5115" s="33">
        <v>0.2</v>
      </c>
    </row>
    <row r="5116" spans="1:6" x14ac:dyDescent="0.2">
      <c r="A5116" s="33">
        <v>18</v>
      </c>
      <c r="B5116" s="33" t="s">
        <v>31</v>
      </c>
      <c r="C5116" s="33">
        <v>249900</v>
      </c>
      <c r="D5116" s="33" t="s">
        <v>916</v>
      </c>
      <c r="E5116" s="33"/>
      <c r="F5116" s="33">
        <v>0.2</v>
      </c>
    </row>
    <row r="5117" spans="1:6" x14ac:dyDescent="0.2">
      <c r="A5117" s="33">
        <v>18</v>
      </c>
      <c r="B5117" s="33" t="s">
        <v>31</v>
      </c>
      <c r="C5117" s="33">
        <v>263600</v>
      </c>
      <c r="D5117" s="33" t="s">
        <v>892</v>
      </c>
      <c r="E5117" s="33"/>
      <c r="F5117" s="33">
        <v>0.2</v>
      </c>
    </row>
    <row r="5118" spans="1:6" x14ac:dyDescent="0.2">
      <c r="A5118" s="33">
        <v>18</v>
      </c>
      <c r="B5118" s="33" t="s">
        <v>31</v>
      </c>
      <c r="C5118" s="33">
        <v>268000</v>
      </c>
      <c r="D5118" s="33" t="s">
        <v>6519</v>
      </c>
      <c r="E5118" s="33"/>
      <c r="F5118" s="33">
        <v>0.2</v>
      </c>
    </row>
    <row r="5119" spans="1:6" x14ac:dyDescent="0.2">
      <c r="A5119" s="33">
        <v>18</v>
      </c>
      <c r="B5119" s="33" t="s">
        <v>31</v>
      </c>
      <c r="C5119" s="33">
        <v>295300</v>
      </c>
      <c r="D5119" s="33" t="s">
        <v>3825</v>
      </c>
      <c r="E5119" s="33">
        <v>4</v>
      </c>
      <c r="F5119" s="33">
        <v>0.2</v>
      </c>
    </row>
    <row r="5120" spans="1:6" x14ac:dyDescent="0.2">
      <c r="A5120" s="33">
        <v>18</v>
      </c>
      <c r="B5120" s="33" t="s">
        <v>31</v>
      </c>
      <c r="C5120" s="33">
        <v>310100</v>
      </c>
      <c r="D5120" s="33" t="s">
        <v>6520</v>
      </c>
      <c r="E5120" s="33"/>
      <c r="F5120" s="33">
        <v>0.2</v>
      </c>
    </row>
    <row r="5121" spans="1:6" x14ac:dyDescent="0.2">
      <c r="A5121" s="33">
        <v>18</v>
      </c>
      <c r="B5121" s="33" t="s">
        <v>31</v>
      </c>
      <c r="C5121" s="33">
        <v>340300</v>
      </c>
      <c r="D5121" s="33" t="s">
        <v>6521</v>
      </c>
      <c r="E5121" s="33"/>
      <c r="F5121" s="33">
        <v>0.2</v>
      </c>
    </row>
    <row r="5122" spans="1:6" x14ac:dyDescent="0.2">
      <c r="A5122" s="33">
        <v>18</v>
      </c>
      <c r="B5122" s="33" t="s">
        <v>31</v>
      </c>
      <c r="C5122" s="33">
        <v>346200</v>
      </c>
      <c r="D5122" s="33" t="s">
        <v>6522</v>
      </c>
      <c r="E5122" s="33"/>
      <c r="F5122" s="33">
        <v>0.2</v>
      </c>
    </row>
    <row r="5123" spans="1:6" x14ac:dyDescent="0.2">
      <c r="A5123" s="33">
        <v>18</v>
      </c>
      <c r="B5123" s="33" t="s">
        <v>31</v>
      </c>
      <c r="C5123" s="33">
        <v>387500</v>
      </c>
      <c r="D5123" s="33" t="s">
        <v>2434</v>
      </c>
      <c r="E5123" s="33">
        <v>4</v>
      </c>
      <c r="F5123" s="33">
        <v>0.2</v>
      </c>
    </row>
    <row r="5124" spans="1:6" x14ac:dyDescent="0.2">
      <c r="A5124" s="33">
        <v>18</v>
      </c>
      <c r="B5124" s="33" t="s">
        <v>31</v>
      </c>
      <c r="C5124" s="33">
        <v>408800</v>
      </c>
      <c r="D5124" s="33" t="s">
        <v>6523</v>
      </c>
      <c r="E5124" s="33">
        <v>3</v>
      </c>
      <c r="F5124" s="33">
        <v>0.2</v>
      </c>
    </row>
    <row r="5125" spans="1:6" x14ac:dyDescent="0.2">
      <c r="A5125" s="33">
        <v>18</v>
      </c>
      <c r="B5125" s="33" t="s">
        <v>31</v>
      </c>
      <c r="C5125" s="33">
        <v>422400</v>
      </c>
      <c r="D5125" s="33" t="s">
        <v>6524</v>
      </c>
      <c r="E5125" s="33"/>
      <c r="F5125" s="33">
        <v>0.2</v>
      </c>
    </row>
    <row r="5126" spans="1:6" x14ac:dyDescent="0.2">
      <c r="A5126" s="33">
        <v>19</v>
      </c>
      <c r="B5126" s="33" t="s">
        <v>65</v>
      </c>
      <c r="C5126" s="33">
        <v>3200</v>
      </c>
      <c r="D5126" s="33" t="s">
        <v>6525</v>
      </c>
      <c r="E5126" s="33">
        <v>3</v>
      </c>
      <c r="F5126" s="33">
        <v>0.2</v>
      </c>
    </row>
    <row r="5127" spans="1:6" x14ac:dyDescent="0.2">
      <c r="A5127" s="33">
        <v>19</v>
      </c>
      <c r="B5127" s="33" t="s">
        <v>65</v>
      </c>
      <c r="C5127" s="33">
        <v>3120</v>
      </c>
      <c r="D5127" s="33" t="s">
        <v>911</v>
      </c>
      <c r="E5127" s="33">
        <v>3</v>
      </c>
      <c r="F5127" s="33">
        <v>0.2</v>
      </c>
    </row>
    <row r="5128" spans="1:6" x14ac:dyDescent="0.2">
      <c r="A5128" s="33">
        <v>19</v>
      </c>
      <c r="B5128" s="33" t="s">
        <v>65</v>
      </c>
      <c r="C5128" s="33">
        <v>3740</v>
      </c>
      <c r="D5128" s="33" t="s">
        <v>920</v>
      </c>
      <c r="E5128" s="33">
        <v>3</v>
      </c>
      <c r="F5128" s="33">
        <v>0.2</v>
      </c>
    </row>
    <row r="5129" spans="1:6" x14ac:dyDescent="0.2">
      <c r="A5129" s="33">
        <v>19</v>
      </c>
      <c r="B5129" s="33" t="s">
        <v>65</v>
      </c>
      <c r="C5129" s="33">
        <v>3460</v>
      </c>
      <c r="D5129" s="33" t="s">
        <v>924</v>
      </c>
      <c r="E5129" s="33">
        <v>3</v>
      </c>
      <c r="F5129" s="33">
        <v>1</v>
      </c>
    </row>
    <row r="5130" spans="1:6" x14ac:dyDescent="0.2">
      <c r="A5130" s="33">
        <v>19</v>
      </c>
      <c r="B5130" s="33" t="s">
        <v>65</v>
      </c>
      <c r="C5130" s="33">
        <v>2230</v>
      </c>
      <c r="D5130" s="33" t="s">
        <v>6526</v>
      </c>
      <c r="E5130" s="33">
        <v>1</v>
      </c>
      <c r="F5130" s="33">
        <v>0.2</v>
      </c>
    </row>
    <row r="5131" spans="1:6" x14ac:dyDescent="0.2">
      <c r="A5131" s="33">
        <v>19</v>
      </c>
      <c r="B5131" s="33" t="s">
        <v>65</v>
      </c>
      <c r="C5131" s="33">
        <v>5450</v>
      </c>
      <c r="D5131" s="33" t="s">
        <v>928</v>
      </c>
      <c r="E5131" s="33">
        <v>3</v>
      </c>
      <c r="F5131" s="33">
        <v>0.2</v>
      </c>
    </row>
    <row r="5132" spans="1:6" x14ac:dyDescent="0.2">
      <c r="A5132" s="33">
        <v>19</v>
      </c>
      <c r="B5132" s="33" t="s">
        <v>65</v>
      </c>
      <c r="C5132" s="33">
        <v>4620</v>
      </c>
      <c r="D5132" s="33" t="s">
        <v>6527</v>
      </c>
      <c r="E5132" s="33"/>
      <c r="F5132" s="33">
        <v>0.2</v>
      </c>
    </row>
    <row r="5133" spans="1:6" x14ac:dyDescent="0.2">
      <c r="A5133" s="33">
        <v>19</v>
      </c>
      <c r="B5133" s="33" t="s">
        <v>65</v>
      </c>
      <c r="C5133" s="33">
        <v>1500</v>
      </c>
      <c r="D5133" s="33" t="s">
        <v>933</v>
      </c>
      <c r="E5133" s="33">
        <v>1</v>
      </c>
      <c r="F5133" s="33">
        <v>1</v>
      </c>
    </row>
    <row r="5134" spans="1:6" x14ac:dyDescent="0.2">
      <c r="A5134" s="33">
        <v>19</v>
      </c>
      <c r="B5134" s="33" t="s">
        <v>65</v>
      </c>
      <c r="C5134" s="33">
        <v>1550</v>
      </c>
      <c r="D5134" s="33" t="s">
        <v>6528</v>
      </c>
      <c r="E5134" s="33">
        <v>1</v>
      </c>
      <c r="F5134" s="33">
        <v>0.2</v>
      </c>
    </row>
    <row r="5135" spans="1:6" x14ac:dyDescent="0.2">
      <c r="A5135" s="33">
        <v>19</v>
      </c>
      <c r="B5135" s="33" t="s">
        <v>23</v>
      </c>
      <c r="C5135" s="33">
        <v>542</v>
      </c>
      <c r="D5135" s="33" t="s">
        <v>5978</v>
      </c>
      <c r="E5135" s="33">
        <v>2</v>
      </c>
      <c r="F5135" s="33">
        <v>0.2</v>
      </c>
    </row>
    <row r="5136" spans="1:6" x14ac:dyDescent="0.2">
      <c r="A5136" s="33">
        <v>19</v>
      </c>
      <c r="B5136" s="33" t="s">
        <v>23</v>
      </c>
      <c r="C5136" s="33">
        <v>12</v>
      </c>
      <c r="D5136" s="33" t="s">
        <v>6365</v>
      </c>
      <c r="E5136" s="33">
        <v>4</v>
      </c>
      <c r="F5136" s="33">
        <v>0.2</v>
      </c>
    </row>
    <row r="5137" spans="1:6" x14ac:dyDescent="0.2">
      <c r="A5137" s="33">
        <v>19</v>
      </c>
      <c r="B5137" s="33" t="s">
        <v>23</v>
      </c>
      <c r="C5137" s="33">
        <v>15</v>
      </c>
      <c r="D5137" s="33" t="s">
        <v>904</v>
      </c>
      <c r="E5137" s="33">
        <v>3</v>
      </c>
      <c r="F5137" s="33">
        <v>0.2</v>
      </c>
    </row>
    <row r="5138" spans="1:6" x14ac:dyDescent="0.2">
      <c r="A5138" s="33">
        <v>19</v>
      </c>
      <c r="B5138" s="33" t="s">
        <v>23</v>
      </c>
      <c r="C5138" s="33">
        <v>591</v>
      </c>
      <c r="D5138" s="33" t="s">
        <v>5980</v>
      </c>
      <c r="E5138" s="33"/>
      <c r="F5138" s="33">
        <v>0.2</v>
      </c>
    </row>
    <row r="5139" spans="1:6" x14ac:dyDescent="0.2">
      <c r="A5139" s="33">
        <v>19</v>
      </c>
      <c r="B5139" s="33" t="s">
        <v>23</v>
      </c>
      <c r="C5139" s="33">
        <v>613</v>
      </c>
      <c r="D5139" s="33" t="s">
        <v>5982</v>
      </c>
      <c r="E5139" s="33"/>
      <c r="F5139" s="33">
        <v>0.2</v>
      </c>
    </row>
    <row r="5140" spans="1:6" x14ac:dyDescent="0.2">
      <c r="A5140" s="33">
        <v>19</v>
      </c>
      <c r="B5140" s="33" t="s">
        <v>23</v>
      </c>
      <c r="C5140" s="33">
        <v>615</v>
      </c>
      <c r="D5140" s="33" t="s">
        <v>6529</v>
      </c>
      <c r="E5140" s="33">
        <v>4</v>
      </c>
      <c r="F5140" s="33">
        <v>0.2</v>
      </c>
    </row>
    <row r="5141" spans="1:6" x14ac:dyDescent="0.2">
      <c r="A5141" s="33">
        <v>19</v>
      </c>
      <c r="B5141" s="33" t="s">
        <v>23</v>
      </c>
      <c r="C5141" s="33">
        <v>44</v>
      </c>
      <c r="D5141" s="33" t="s">
        <v>6530</v>
      </c>
      <c r="E5141" s="33">
        <v>4</v>
      </c>
      <c r="F5141" s="33">
        <v>0.2</v>
      </c>
    </row>
    <row r="5142" spans="1:6" x14ac:dyDescent="0.2">
      <c r="A5142" s="33">
        <v>19</v>
      </c>
      <c r="B5142" s="33" t="s">
        <v>23</v>
      </c>
      <c r="C5142" s="33">
        <v>46</v>
      </c>
      <c r="D5142" s="33" t="s">
        <v>6531</v>
      </c>
      <c r="E5142" s="33"/>
      <c r="F5142" s="33">
        <v>0.2</v>
      </c>
    </row>
    <row r="5143" spans="1:6" x14ac:dyDescent="0.2">
      <c r="A5143" s="33">
        <v>19</v>
      </c>
      <c r="B5143" s="33" t="s">
        <v>23</v>
      </c>
      <c r="C5143" s="33">
        <v>62</v>
      </c>
      <c r="D5143" s="33" t="s">
        <v>906</v>
      </c>
      <c r="E5143" s="33"/>
      <c r="F5143" s="33">
        <v>0.2</v>
      </c>
    </row>
    <row r="5144" spans="1:6" x14ac:dyDescent="0.2">
      <c r="A5144" s="33">
        <v>19</v>
      </c>
      <c r="B5144" s="33" t="s">
        <v>23</v>
      </c>
      <c r="C5144" s="33">
        <v>65</v>
      </c>
      <c r="D5144" s="33" t="s">
        <v>5983</v>
      </c>
      <c r="E5144" s="33"/>
      <c r="F5144" s="33">
        <v>0.2</v>
      </c>
    </row>
    <row r="5145" spans="1:6" x14ac:dyDescent="0.2">
      <c r="A5145" s="33">
        <v>19</v>
      </c>
      <c r="B5145" s="33" t="s">
        <v>23</v>
      </c>
      <c r="C5145" s="33">
        <v>713</v>
      </c>
      <c r="D5145" s="33" t="s">
        <v>843</v>
      </c>
      <c r="E5145" s="33">
        <v>2</v>
      </c>
      <c r="F5145" s="33">
        <v>0.2</v>
      </c>
    </row>
    <row r="5146" spans="1:6" x14ac:dyDescent="0.2">
      <c r="A5146" s="33">
        <v>19</v>
      </c>
      <c r="B5146" s="33" t="s">
        <v>23</v>
      </c>
      <c r="C5146" s="33">
        <v>717</v>
      </c>
      <c r="D5146" s="33" t="s">
        <v>4853</v>
      </c>
      <c r="E5146" s="33">
        <v>4</v>
      </c>
      <c r="F5146" s="33">
        <v>0.2</v>
      </c>
    </row>
    <row r="5147" spans="1:6" x14ac:dyDescent="0.2">
      <c r="A5147" s="33">
        <v>19</v>
      </c>
      <c r="B5147" s="33" t="s">
        <v>23</v>
      </c>
      <c r="C5147" s="33">
        <v>1518</v>
      </c>
      <c r="D5147" s="33" t="s">
        <v>6532</v>
      </c>
      <c r="E5147" s="33">
        <v>1</v>
      </c>
      <c r="F5147" s="33">
        <v>0.2</v>
      </c>
    </row>
    <row r="5148" spans="1:6" x14ac:dyDescent="0.2">
      <c r="A5148" s="33">
        <v>19</v>
      </c>
      <c r="B5148" s="33" t="s">
        <v>23</v>
      </c>
      <c r="C5148" s="33">
        <v>776</v>
      </c>
      <c r="D5148" s="33" t="s">
        <v>1783</v>
      </c>
      <c r="E5148" s="33">
        <v>1</v>
      </c>
      <c r="F5148" s="33">
        <v>0.2</v>
      </c>
    </row>
    <row r="5149" spans="1:6" x14ac:dyDescent="0.2">
      <c r="A5149" s="33">
        <v>19</v>
      </c>
      <c r="B5149" s="33" t="s">
        <v>23</v>
      </c>
      <c r="C5149" s="33">
        <v>1007</v>
      </c>
      <c r="D5149" s="33" t="s">
        <v>878</v>
      </c>
      <c r="E5149" s="33">
        <v>3</v>
      </c>
      <c r="F5149" s="33">
        <v>0.2</v>
      </c>
    </row>
    <row r="5150" spans="1:6" x14ac:dyDescent="0.2">
      <c r="A5150" s="33">
        <v>19</v>
      </c>
      <c r="B5150" s="33" t="s">
        <v>23</v>
      </c>
      <c r="C5150" s="33">
        <v>1008</v>
      </c>
      <c r="D5150" s="33" t="s">
        <v>5986</v>
      </c>
      <c r="E5150" s="33">
        <v>4</v>
      </c>
      <c r="F5150" s="33">
        <v>0.2</v>
      </c>
    </row>
    <row r="5151" spans="1:6" x14ac:dyDescent="0.2">
      <c r="A5151" s="33">
        <v>19</v>
      </c>
      <c r="B5151" s="33" t="s">
        <v>23</v>
      </c>
      <c r="C5151" s="33">
        <v>1062</v>
      </c>
      <c r="D5151" s="33" t="s">
        <v>3912</v>
      </c>
      <c r="E5151" s="33">
        <v>3</v>
      </c>
      <c r="F5151" s="33">
        <v>0.2</v>
      </c>
    </row>
    <row r="5152" spans="1:6" x14ac:dyDescent="0.2">
      <c r="A5152" s="33">
        <v>19</v>
      </c>
      <c r="B5152" s="33" t="s">
        <v>23</v>
      </c>
      <c r="C5152" s="33">
        <v>93</v>
      </c>
      <c r="D5152" s="33" t="s">
        <v>4217</v>
      </c>
      <c r="E5152" s="33">
        <v>3</v>
      </c>
      <c r="F5152" s="33">
        <v>0.2</v>
      </c>
    </row>
    <row r="5153" spans="1:6" x14ac:dyDescent="0.2">
      <c r="A5153" s="33">
        <v>19</v>
      </c>
      <c r="B5153" s="33" t="s">
        <v>23</v>
      </c>
      <c r="C5153" s="33">
        <v>106</v>
      </c>
      <c r="D5153" s="33" t="s">
        <v>2776</v>
      </c>
      <c r="E5153" s="33">
        <v>2</v>
      </c>
      <c r="F5153" s="33">
        <v>1</v>
      </c>
    </row>
    <row r="5154" spans="1:6" x14ac:dyDescent="0.2">
      <c r="A5154" s="33">
        <v>19</v>
      </c>
      <c r="B5154" s="33" t="s">
        <v>23</v>
      </c>
      <c r="C5154" s="33">
        <v>108</v>
      </c>
      <c r="D5154" s="33" t="s">
        <v>3599</v>
      </c>
      <c r="E5154" s="33">
        <v>3</v>
      </c>
      <c r="F5154" s="33">
        <v>0.2</v>
      </c>
    </row>
    <row r="5155" spans="1:6" x14ac:dyDescent="0.2">
      <c r="A5155" s="33">
        <v>19</v>
      </c>
      <c r="B5155" s="33" t="s">
        <v>23</v>
      </c>
      <c r="C5155" s="33">
        <v>129</v>
      </c>
      <c r="D5155" s="33" t="s">
        <v>6533</v>
      </c>
      <c r="E5155" s="33"/>
      <c r="F5155" s="33">
        <v>0.2</v>
      </c>
    </row>
    <row r="5156" spans="1:6" x14ac:dyDescent="0.2">
      <c r="A5156" s="33">
        <v>19</v>
      </c>
      <c r="B5156" s="33" t="s">
        <v>23</v>
      </c>
      <c r="C5156" s="33">
        <v>1142</v>
      </c>
      <c r="D5156" s="33" t="s">
        <v>6534</v>
      </c>
      <c r="E5156" s="33">
        <v>3</v>
      </c>
      <c r="F5156" s="33">
        <v>0.2</v>
      </c>
    </row>
    <row r="5157" spans="1:6" x14ac:dyDescent="0.2">
      <c r="A5157" s="33">
        <v>19</v>
      </c>
      <c r="B5157" s="33" t="s">
        <v>23</v>
      </c>
      <c r="C5157" s="33">
        <v>1148</v>
      </c>
      <c r="D5157" s="33" t="s">
        <v>6535</v>
      </c>
      <c r="E5157" s="33">
        <v>4</v>
      </c>
      <c r="F5157" s="33">
        <v>0.2</v>
      </c>
    </row>
    <row r="5158" spans="1:6" x14ac:dyDescent="0.2">
      <c r="A5158" s="33">
        <v>19</v>
      </c>
      <c r="B5158" s="33" t="s">
        <v>23</v>
      </c>
      <c r="C5158" s="33">
        <v>1150</v>
      </c>
      <c r="D5158" s="33" t="s">
        <v>6536</v>
      </c>
      <c r="E5158" s="33">
        <v>3</v>
      </c>
      <c r="F5158" s="33">
        <v>0.2</v>
      </c>
    </row>
    <row r="5159" spans="1:6" x14ac:dyDescent="0.2">
      <c r="A5159" s="33">
        <v>19</v>
      </c>
      <c r="B5159" s="33" t="s">
        <v>23</v>
      </c>
      <c r="C5159" s="33">
        <v>2590</v>
      </c>
      <c r="D5159" s="33" t="s">
        <v>6537</v>
      </c>
      <c r="E5159" s="33">
        <v>1</v>
      </c>
      <c r="F5159" s="33">
        <v>1</v>
      </c>
    </row>
    <row r="5160" spans="1:6" x14ac:dyDescent="0.2">
      <c r="A5160" s="33">
        <v>19</v>
      </c>
      <c r="B5160" s="33" t="s">
        <v>23</v>
      </c>
      <c r="C5160" s="33">
        <v>1188</v>
      </c>
      <c r="D5160" s="33" t="s">
        <v>6538</v>
      </c>
      <c r="E5160" s="33">
        <v>2</v>
      </c>
      <c r="F5160" s="33">
        <v>0.2</v>
      </c>
    </row>
    <row r="5161" spans="1:6" x14ac:dyDescent="0.2">
      <c r="A5161" s="33">
        <v>19</v>
      </c>
      <c r="B5161" s="33" t="s">
        <v>23</v>
      </c>
      <c r="C5161" s="33">
        <v>1193</v>
      </c>
      <c r="D5161" s="33" t="s">
        <v>6539</v>
      </c>
      <c r="E5161" s="33">
        <v>2</v>
      </c>
      <c r="F5161" s="33">
        <v>0.2</v>
      </c>
    </row>
    <row r="5162" spans="1:6" x14ac:dyDescent="0.2">
      <c r="A5162" s="33">
        <v>19</v>
      </c>
      <c r="B5162" s="33" t="s">
        <v>23</v>
      </c>
      <c r="C5162" s="33">
        <v>1208</v>
      </c>
      <c r="D5162" s="33" t="s">
        <v>6540</v>
      </c>
      <c r="E5162" s="33">
        <v>3</v>
      </c>
      <c r="F5162" s="33">
        <v>0.2</v>
      </c>
    </row>
    <row r="5163" spans="1:6" x14ac:dyDescent="0.2">
      <c r="A5163" s="33">
        <v>19</v>
      </c>
      <c r="B5163" s="33" t="s">
        <v>23</v>
      </c>
      <c r="C5163" s="33">
        <v>1219</v>
      </c>
      <c r="D5163" s="33" t="s">
        <v>6541</v>
      </c>
      <c r="E5163" s="33"/>
      <c r="F5163" s="33">
        <v>0.2</v>
      </c>
    </row>
    <row r="5164" spans="1:6" x14ac:dyDescent="0.2">
      <c r="A5164" s="33">
        <v>19</v>
      </c>
      <c r="B5164" s="33" t="s">
        <v>23</v>
      </c>
      <c r="C5164" s="33">
        <v>1240</v>
      </c>
      <c r="D5164" s="33" t="s">
        <v>5992</v>
      </c>
      <c r="E5164" s="33"/>
      <c r="F5164" s="33">
        <v>0.2</v>
      </c>
    </row>
    <row r="5165" spans="1:6" x14ac:dyDescent="0.2">
      <c r="A5165" s="33">
        <v>19</v>
      </c>
      <c r="B5165" s="33" t="s">
        <v>23</v>
      </c>
      <c r="C5165" s="33">
        <v>1247</v>
      </c>
      <c r="D5165" s="33" t="s">
        <v>5993</v>
      </c>
      <c r="E5165" s="33">
        <v>1</v>
      </c>
      <c r="F5165" s="33">
        <v>1</v>
      </c>
    </row>
    <row r="5166" spans="1:6" x14ac:dyDescent="0.2">
      <c r="A5166" s="33">
        <v>19</v>
      </c>
      <c r="B5166" s="33" t="s">
        <v>23</v>
      </c>
      <c r="C5166" s="33">
        <v>143</v>
      </c>
      <c r="D5166" s="33" t="s">
        <v>6542</v>
      </c>
      <c r="E5166" s="33"/>
      <c r="F5166" s="33">
        <v>0.2</v>
      </c>
    </row>
    <row r="5167" spans="1:6" x14ac:dyDescent="0.2">
      <c r="A5167" s="33">
        <v>19</v>
      </c>
      <c r="B5167" s="33" t="s">
        <v>23</v>
      </c>
      <c r="C5167" s="33">
        <v>1392</v>
      </c>
      <c r="D5167" s="33" t="s">
        <v>5994</v>
      </c>
      <c r="E5167" s="33"/>
      <c r="F5167" s="33">
        <v>0.2</v>
      </c>
    </row>
    <row r="5168" spans="1:6" x14ac:dyDescent="0.2">
      <c r="A5168" s="33">
        <v>19</v>
      </c>
      <c r="B5168" s="33" t="s">
        <v>23</v>
      </c>
      <c r="C5168" s="33">
        <v>152</v>
      </c>
      <c r="D5168" s="33" t="s">
        <v>5996</v>
      </c>
      <c r="E5168" s="33"/>
      <c r="F5168" s="33">
        <v>0.2</v>
      </c>
    </row>
    <row r="5169" spans="1:6" x14ac:dyDescent="0.2">
      <c r="A5169" s="33">
        <v>19</v>
      </c>
      <c r="B5169" s="33" t="s">
        <v>23</v>
      </c>
      <c r="C5169" s="33">
        <v>155</v>
      </c>
      <c r="D5169" s="33" t="s">
        <v>6543</v>
      </c>
      <c r="E5169" s="33"/>
      <c r="F5169" s="33">
        <v>0.2</v>
      </c>
    </row>
    <row r="5170" spans="1:6" x14ac:dyDescent="0.2">
      <c r="A5170" s="33">
        <v>19</v>
      </c>
      <c r="B5170" s="33" t="s">
        <v>23</v>
      </c>
      <c r="C5170" s="33">
        <v>2492</v>
      </c>
      <c r="D5170" s="33" t="s">
        <v>1797</v>
      </c>
      <c r="E5170" s="33">
        <v>1</v>
      </c>
      <c r="F5170" s="33">
        <v>0.2</v>
      </c>
    </row>
    <row r="5171" spans="1:6" x14ac:dyDescent="0.2">
      <c r="A5171" s="33">
        <v>19</v>
      </c>
      <c r="B5171" s="33" t="s">
        <v>23</v>
      </c>
      <c r="C5171" s="33">
        <v>158</v>
      </c>
      <c r="D5171" s="33" t="s">
        <v>5997</v>
      </c>
      <c r="E5171" s="33">
        <v>2</v>
      </c>
      <c r="F5171" s="33">
        <v>0.2</v>
      </c>
    </row>
    <row r="5172" spans="1:6" x14ac:dyDescent="0.2">
      <c r="A5172" s="33">
        <v>19</v>
      </c>
      <c r="B5172" s="33" t="s">
        <v>23</v>
      </c>
      <c r="C5172" s="33">
        <v>166</v>
      </c>
      <c r="D5172" s="33" t="s">
        <v>6544</v>
      </c>
      <c r="E5172" s="33">
        <v>3</v>
      </c>
      <c r="F5172" s="33">
        <v>0.2</v>
      </c>
    </row>
    <row r="5173" spans="1:6" x14ac:dyDescent="0.2">
      <c r="A5173" s="33">
        <v>19</v>
      </c>
      <c r="B5173" s="33" t="s">
        <v>23</v>
      </c>
      <c r="C5173" s="33">
        <v>169</v>
      </c>
      <c r="D5173" s="33" t="s">
        <v>5998</v>
      </c>
      <c r="E5173" s="33">
        <v>3</v>
      </c>
      <c r="F5173" s="33">
        <v>0.2</v>
      </c>
    </row>
    <row r="5174" spans="1:6" x14ac:dyDescent="0.2">
      <c r="A5174" s="33">
        <v>19</v>
      </c>
      <c r="B5174" s="33" t="s">
        <v>23</v>
      </c>
      <c r="C5174" s="33">
        <v>3532</v>
      </c>
      <c r="D5174" s="33" t="s">
        <v>5999</v>
      </c>
      <c r="E5174" s="33"/>
      <c r="F5174" s="33">
        <v>0.2</v>
      </c>
    </row>
    <row r="5175" spans="1:6" x14ac:dyDescent="0.2">
      <c r="A5175" s="33">
        <v>19</v>
      </c>
      <c r="B5175" s="33" t="s">
        <v>23</v>
      </c>
      <c r="C5175" s="33">
        <v>1527</v>
      </c>
      <c r="D5175" s="33" t="s">
        <v>6545</v>
      </c>
      <c r="E5175" s="33"/>
      <c r="F5175" s="33">
        <v>0.2</v>
      </c>
    </row>
    <row r="5176" spans="1:6" x14ac:dyDescent="0.2">
      <c r="A5176" s="33">
        <v>19</v>
      </c>
      <c r="B5176" s="33" t="s">
        <v>23</v>
      </c>
      <c r="C5176" s="33">
        <v>1597</v>
      </c>
      <c r="D5176" s="33" t="s">
        <v>6001</v>
      </c>
      <c r="E5176" s="33">
        <v>3</v>
      </c>
      <c r="F5176" s="33">
        <v>1</v>
      </c>
    </row>
    <row r="5177" spans="1:6" x14ac:dyDescent="0.2">
      <c r="A5177" s="33">
        <v>19</v>
      </c>
      <c r="B5177" s="33" t="s">
        <v>23</v>
      </c>
      <c r="C5177" s="33">
        <v>1609</v>
      </c>
      <c r="D5177" s="33" t="s">
        <v>6546</v>
      </c>
      <c r="E5177" s="33"/>
      <c r="F5177" s="33">
        <v>0.2</v>
      </c>
    </row>
    <row r="5178" spans="1:6" x14ac:dyDescent="0.2">
      <c r="A5178" s="33">
        <v>19</v>
      </c>
      <c r="B5178" s="33" t="s">
        <v>23</v>
      </c>
      <c r="C5178" s="33">
        <v>1650</v>
      </c>
      <c r="D5178" s="33" t="s">
        <v>6003</v>
      </c>
      <c r="E5178" s="33"/>
      <c r="F5178" s="33">
        <v>0.2</v>
      </c>
    </row>
    <row r="5179" spans="1:6" x14ac:dyDescent="0.2">
      <c r="A5179" s="33">
        <v>19</v>
      </c>
      <c r="B5179" s="33" t="s">
        <v>23</v>
      </c>
      <c r="C5179" s="33">
        <v>3567</v>
      </c>
      <c r="D5179" s="33" t="s">
        <v>6004</v>
      </c>
      <c r="E5179" s="33"/>
      <c r="F5179" s="33">
        <v>0.2</v>
      </c>
    </row>
    <row r="5180" spans="1:6" x14ac:dyDescent="0.2">
      <c r="A5180" s="33">
        <v>19</v>
      </c>
      <c r="B5180" s="33" t="s">
        <v>23</v>
      </c>
      <c r="C5180" s="33">
        <v>1663</v>
      </c>
      <c r="D5180" s="33" t="s">
        <v>6547</v>
      </c>
      <c r="E5180" s="33"/>
      <c r="F5180" s="33">
        <v>0.2</v>
      </c>
    </row>
    <row r="5181" spans="1:6" x14ac:dyDescent="0.2">
      <c r="A5181" s="33">
        <v>19</v>
      </c>
      <c r="B5181" s="33" t="s">
        <v>23</v>
      </c>
      <c r="C5181" s="33">
        <v>196</v>
      </c>
      <c r="D5181" s="33" t="s">
        <v>6005</v>
      </c>
      <c r="E5181" s="33">
        <v>4</v>
      </c>
      <c r="F5181" s="33">
        <v>0.2</v>
      </c>
    </row>
    <row r="5182" spans="1:6" x14ac:dyDescent="0.2">
      <c r="A5182" s="33">
        <v>19</v>
      </c>
      <c r="B5182" s="33" t="s">
        <v>23</v>
      </c>
      <c r="C5182" s="33">
        <v>236</v>
      </c>
      <c r="D5182" s="33" t="s">
        <v>6385</v>
      </c>
      <c r="E5182" s="33"/>
      <c r="F5182" s="33">
        <v>0.2</v>
      </c>
    </row>
    <row r="5183" spans="1:6" x14ac:dyDescent="0.2">
      <c r="A5183" s="33">
        <v>19</v>
      </c>
      <c r="B5183" s="33" t="s">
        <v>23</v>
      </c>
      <c r="C5183" s="33">
        <v>242</v>
      </c>
      <c r="D5183" s="33" t="s">
        <v>6386</v>
      </c>
      <c r="E5183" s="33">
        <v>4</v>
      </c>
      <c r="F5183" s="33">
        <v>0.2</v>
      </c>
    </row>
    <row r="5184" spans="1:6" x14ac:dyDescent="0.2">
      <c r="A5184" s="33">
        <v>19</v>
      </c>
      <c r="B5184" s="33" t="s">
        <v>23</v>
      </c>
      <c r="C5184" s="33">
        <v>261</v>
      </c>
      <c r="D5184" s="33" t="s">
        <v>6548</v>
      </c>
      <c r="E5184" s="33"/>
      <c r="F5184" s="33">
        <v>0.2</v>
      </c>
    </row>
    <row r="5185" spans="1:6" x14ac:dyDescent="0.2">
      <c r="A5185" s="33">
        <v>19</v>
      </c>
      <c r="B5185" s="33" t="s">
        <v>23</v>
      </c>
      <c r="C5185" s="33">
        <v>3679</v>
      </c>
      <c r="D5185" s="33" t="s">
        <v>6549</v>
      </c>
      <c r="E5185" s="33"/>
      <c r="F5185" s="33">
        <v>0.2</v>
      </c>
    </row>
    <row r="5186" spans="1:6" x14ac:dyDescent="0.2">
      <c r="A5186" s="33">
        <v>19</v>
      </c>
      <c r="B5186" s="33" t="s">
        <v>23</v>
      </c>
      <c r="C5186" s="33">
        <v>263</v>
      </c>
      <c r="D5186" s="33" t="s">
        <v>6550</v>
      </c>
      <c r="E5186" s="33"/>
      <c r="F5186" s="33">
        <v>0.2</v>
      </c>
    </row>
    <row r="5187" spans="1:6" x14ac:dyDescent="0.2">
      <c r="A5187" s="33">
        <v>19</v>
      </c>
      <c r="B5187" s="33" t="s">
        <v>23</v>
      </c>
      <c r="C5187" s="33">
        <v>266</v>
      </c>
      <c r="D5187" s="33" t="s">
        <v>6387</v>
      </c>
      <c r="E5187" s="33"/>
      <c r="F5187" s="33">
        <v>0.2</v>
      </c>
    </row>
    <row r="5188" spans="1:6" x14ac:dyDescent="0.2">
      <c r="A5188" s="33">
        <v>19</v>
      </c>
      <c r="B5188" s="33" t="s">
        <v>23</v>
      </c>
      <c r="C5188" s="33">
        <v>274</v>
      </c>
      <c r="D5188" s="33" t="s">
        <v>6551</v>
      </c>
      <c r="E5188" s="33"/>
      <c r="F5188" s="33">
        <v>0.2</v>
      </c>
    </row>
    <row r="5189" spans="1:6" x14ac:dyDescent="0.2">
      <c r="A5189" s="33">
        <v>19</v>
      </c>
      <c r="B5189" s="33" t="s">
        <v>23</v>
      </c>
      <c r="C5189" s="33">
        <v>257</v>
      </c>
      <c r="D5189" s="33" t="s">
        <v>6552</v>
      </c>
      <c r="E5189" s="33"/>
      <c r="F5189" s="33">
        <v>0.2</v>
      </c>
    </row>
    <row r="5190" spans="1:6" x14ac:dyDescent="0.2">
      <c r="A5190" s="33">
        <v>19</v>
      </c>
      <c r="B5190" s="33" t="s">
        <v>23</v>
      </c>
      <c r="C5190" s="33">
        <v>30</v>
      </c>
      <c r="D5190" s="33" t="s">
        <v>6007</v>
      </c>
      <c r="E5190" s="33"/>
      <c r="F5190" s="33">
        <v>0.2</v>
      </c>
    </row>
    <row r="5191" spans="1:6" x14ac:dyDescent="0.2">
      <c r="A5191" s="33">
        <v>19</v>
      </c>
      <c r="B5191" s="33" t="s">
        <v>23</v>
      </c>
      <c r="C5191" s="33">
        <v>321</v>
      </c>
      <c r="D5191" s="33" t="s">
        <v>863</v>
      </c>
      <c r="E5191" s="33"/>
      <c r="F5191" s="33">
        <v>0.2</v>
      </c>
    </row>
    <row r="5192" spans="1:6" x14ac:dyDescent="0.2">
      <c r="A5192" s="33">
        <v>19</v>
      </c>
      <c r="B5192" s="33" t="s">
        <v>23</v>
      </c>
      <c r="C5192" s="33">
        <v>2724</v>
      </c>
      <c r="D5192" s="33" t="s">
        <v>3917</v>
      </c>
      <c r="E5192" s="33"/>
      <c r="F5192" s="33">
        <v>0.2</v>
      </c>
    </row>
    <row r="5193" spans="1:6" x14ac:dyDescent="0.2">
      <c r="A5193" s="33">
        <v>19</v>
      </c>
      <c r="B5193" s="33" t="s">
        <v>23</v>
      </c>
      <c r="C5193" s="33">
        <v>1696</v>
      </c>
      <c r="D5193" s="33" t="s">
        <v>6553</v>
      </c>
      <c r="E5193" s="33"/>
      <c r="F5193" s="33">
        <v>0.2</v>
      </c>
    </row>
    <row r="5194" spans="1:6" x14ac:dyDescent="0.2">
      <c r="A5194" s="33">
        <v>19</v>
      </c>
      <c r="B5194" s="33" t="s">
        <v>23</v>
      </c>
      <c r="C5194" s="33">
        <v>1707</v>
      </c>
      <c r="D5194" s="33" t="s">
        <v>6554</v>
      </c>
      <c r="E5194" s="33">
        <v>2</v>
      </c>
      <c r="F5194" s="33">
        <v>1</v>
      </c>
    </row>
    <row r="5195" spans="1:6" x14ac:dyDescent="0.2">
      <c r="A5195" s="33">
        <v>19</v>
      </c>
      <c r="B5195" s="33" t="s">
        <v>23</v>
      </c>
      <c r="C5195" s="33">
        <v>1715</v>
      </c>
      <c r="D5195" s="33" t="s">
        <v>865</v>
      </c>
      <c r="E5195" s="33">
        <v>2</v>
      </c>
      <c r="F5195" s="33">
        <v>0.2</v>
      </c>
    </row>
    <row r="5196" spans="1:6" x14ac:dyDescent="0.2">
      <c r="A5196" s="33">
        <v>19</v>
      </c>
      <c r="B5196" s="33" t="s">
        <v>23</v>
      </c>
      <c r="C5196" s="33">
        <v>1716</v>
      </c>
      <c r="D5196" s="33" t="s">
        <v>3918</v>
      </c>
      <c r="E5196" s="33">
        <v>4</v>
      </c>
      <c r="F5196" s="33">
        <v>0.2</v>
      </c>
    </row>
    <row r="5197" spans="1:6" x14ac:dyDescent="0.2">
      <c r="A5197" s="33">
        <v>19</v>
      </c>
      <c r="B5197" s="33" t="s">
        <v>23</v>
      </c>
      <c r="C5197" s="33">
        <v>1746</v>
      </c>
      <c r="D5197" s="33" t="s">
        <v>4589</v>
      </c>
      <c r="E5197" s="33">
        <v>1</v>
      </c>
      <c r="F5197" s="33">
        <v>0.2</v>
      </c>
    </row>
    <row r="5198" spans="1:6" x14ac:dyDescent="0.2">
      <c r="A5198" s="33">
        <v>19</v>
      </c>
      <c r="B5198" s="33" t="s">
        <v>23</v>
      </c>
      <c r="C5198" s="33">
        <v>1773</v>
      </c>
      <c r="D5198" s="33" t="s">
        <v>1807</v>
      </c>
      <c r="E5198" s="33">
        <v>3</v>
      </c>
      <c r="F5198" s="33">
        <v>0.2</v>
      </c>
    </row>
    <row r="5199" spans="1:6" x14ac:dyDescent="0.2">
      <c r="A5199" s="33">
        <v>19</v>
      </c>
      <c r="B5199" s="33" t="s">
        <v>23</v>
      </c>
      <c r="C5199" s="33">
        <v>1777</v>
      </c>
      <c r="D5199" s="33" t="s">
        <v>1808</v>
      </c>
      <c r="E5199" s="33">
        <v>1</v>
      </c>
      <c r="F5199" s="33">
        <v>0.2</v>
      </c>
    </row>
    <row r="5200" spans="1:6" x14ac:dyDescent="0.2">
      <c r="A5200" s="33">
        <v>19</v>
      </c>
      <c r="B5200" s="33" t="s">
        <v>23</v>
      </c>
      <c r="C5200" s="33">
        <v>1788</v>
      </c>
      <c r="D5200" s="33" t="s">
        <v>1813</v>
      </c>
      <c r="E5200" s="33">
        <v>2</v>
      </c>
      <c r="F5200" s="33">
        <v>1</v>
      </c>
    </row>
    <row r="5201" spans="1:6" x14ac:dyDescent="0.2">
      <c r="A5201" s="33">
        <v>19</v>
      </c>
      <c r="B5201" s="33" t="s">
        <v>23</v>
      </c>
      <c r="C5201" s="33">
        <v>1802</v>
      </c>
      <c r="D5201" s="33" t="s">
        <v>6555</v>
      </c>
      <c r="E5201" s="33"/>
      <c r="F5201" s="33">
        <v>0.2</v>
      </c>
    </row>
    <row r="5202" spans="1:6" x14ac:dyDescent="0.2">
      <c r="A5202" s="33">
        <v>19</v>
      </c>
      <c r="B5202" s="33" t="s">
        <v>23</v>
      </c>
      <c r="C5202" s="33">
        <v>349</v>
      </c>
      <c r="D5202" s="33" t="s">
        <v>6556</v>
      </c>
      <c r="E5202" s="33"/>
      <c r="F5202" s="33">
        <v>0.2</v>
      </c>
    </row>
    <row r="5203" spans="1:6" x14ac:dyDescent="0.2">
      <c r="A5203" s="33">
        <v>19</v>
      </c>
      <c r="B5203" s="33" t="s">
        <v>23</v>
      </c>
      <c r="C5203" s="33">
        <v>6529</v>
      </c>
      <c r="D5203" s="33" t="s">
        <v>6557</v>
      </c>
      <c r="E5203" s="33"/>
      <c r="F5203" s="33">
        <v>1</v>
      </c>
    </row>
    <row r="5204" spans="1:6" x14ac:dyDescent="0.2">
      <c r="A5204" s="33">
        <v>19</v>
      </c>
      <c r="B5204" s="33" t="s">
        <v>23</v>
      </c>
      <c r="C5204" s="33">
        <v>1868</v>
      </c>
      <c r="D5204" s="33" t="s">
        <v>6558</v>
      </c>
      <c r="E5204" s="33">
        <v>2</v>
      </c>
      <c r="F5204" s="33">
        <v>0.2</v>
      </c>
    </row>
    <row r="5205" spans="1:6" x14ac:dyDescent="0.2">
      <c r="A5205" s="33">
        <v>19</v>
      </c>
      <c r="B5205" s="33" t="s">
        <v>23</v>
      </c>
      <c r="C5205" s="33">
        <v>1878</v>
      </c>
      <c r="D5205" s="33" t="s">
        <v>4226</v>
      </c>
      <c r="E5205" s="33">
        <v>4</v>
      </c>
      <c r="F5205" s="33">
        <v>0.2</v>
      </c>
    </row>
    <row r="5206" spans="1:6" x14ac:dyDescent="0.2">
      <c r="A5206" s="33">
        <v>19</v>
      </c>
      <c r="B5206" s="33" t="s">
        <v>23</v>
      </c>
      <c r="C5206" s="33">
        <v>2500</v>
      </c>
      <c r="D5206" s="33" t="s">
        <v>2805</v>
      </c>
      <c r="E5206" s="33">
        <v>2</v>
      </c>
      <c r="F5206" s="33">
        <v>0.2</v>
      </c>
    </row>
    <row r="5207" spans="1:6" x14ac:dyDescent="0.2">
      <c r="A5207" s="33">
        <v>19</v>
      </c>
      <c r="B5207" s="33" t="s">
        <v>23</v>
      </c>
      <c r="C5207" s="33">
        <v>1928</v>
      </c>
      <c r="D5207" s="33" t="s">
        <v>2806</v>
      </c>
      <c r="E5207" s="33">
        <v>4</v>
      </c>
      <c r="F5207" s="33">
        <v>0.2</v>
      </c>
    </row>
    <row r="5208" spans="1:6" x14ac:dyDescent="0.2">
      <c r="A5208" s="33">
        <v>19</v>
      </c>
      <c r="B5208" s="33" t="s">
        <v>23</v>
      </c>
      <c r="C5208" s="33">
        <v>1896</v>
      </c>
      <c r="D5208" s="33" t="s">
        <v>5635</v>
      </c>
      <c r="E5208" s="33">
        <v>2</v>
      </c>
      <c r="F5208" s="33">
        <v>0.2</v>
      </c>
    </row>
    <row r="5209" spans="1:6" x14ac:dyDescent="0.2">
      <c r="A5209" s="33">
        <v>19</v>
      </c>
      <c r="B5209" s="33" t="s">
        <v>23</v>
      </c>
      <c r="C5209" s="33">
        <v>1976</v>
      </c>
      <c r="D5209" s="33" t="s">
        <v>6393</v>
      </c>
      <c r="E5209" s="33">
        <v>4</v>
      </c>
      <c r="F5209" s="33">
        <v>0.2</v>
      </c>
    </row>
    <row r="5210" spans="1:6" x14ac:dyDescent="0.2">
      <c r="A5210" s="33">
        <v>19</v>
      </c>
      <c r="B5210" s="33" t="s">
        <v>23</v>
      </c>
      <c r="C5210" s="33">
        <v>369</v>
      </c>
      <c r="D5210" s="33" t="s">
        <v>6011</v>
      </c>
      <c r="E5210" s="33">
        <v>4</v>
      </c>
      <c r="F5210" s="33">
        <v>0.2</v>
      </c>
    </row>
    <row r="5211" spans="1:6" x14ac:dyDescent="0.2">
      <c r="A5211" s="33">
        <v>19</v>
      </c>
      <c r="B5211" s="33" t="s">
        <v>23</v>
      </c>
      <c r="C5211" s="33">
        <v>3922</v>
      </c>
      <c r="D5211" s="33" t="s">
        <v>6012</v>
      </c>
      <c r="E5211" s="33">
        <v>4</v>
      </c>
      <c r="F5211" s="33">
        <v>0.2</v>
      </c>
    </row>
    <row r="5212" spans="1:6" x14ac:dyDescent="0.2">
      <c r="A5212" s="33">
        <v>19</v>
      </c>
      <c r="B5212" s="33" t="s">
        <v>23</v>
      </c>
      <c r="C5212" s="33">
        <v>371</v>
      </c>
      <c r="D5212" s="33" t="s">
        <v>2808</v>
      </c>
      <c r="E5212" s="33">
        <v>3</v>
      </c>
      <c r="F5212" s="33">
        <v>0.2</v>
      </c>
    </row>
    <row r="5213" spans="1:6" x14ac:dyDescent="0.2">
      <c r="A5213" s="33">
        <v>19</v>
      </c>
      <c r="B5213" s="33" t="s">
        <v>23</v>
      </c>
      <c r="C5213" s="33">
        <v>2053</v>
      </c>
      <c r="D5213" s="33" t="s">
        <v>6559</v>
      </c>
      <c r="E5213" s="33">
        <v>4</v>
      </c>
      <c r="F5213" s="33">
        <v>0.2</v>
      </c>
    </row>
    <row r="5214" spans="1:6" x14ac:dyDescent="0.2">
      <c r="A5214" s="33">
        <v>19</v>
      </c>
      <c r="B5214" s="33" t="s">
        <v>23</v>
      </c>
      <c r="C5214" s="33">
        <v>2067</v>
      </c>
      <c r="D5214" s="33" t="s">
        <v>6560</v>
      </c>
      <c r="E5214" s="33"/>
      <c r="F5214" s="33">
        <v>0.2</v>
      </c>
    </row>
    <row r="5215" spans="1:6" x14ac:dyDescent="0.2">
      <c r="A5215" s="33">
        <v>19</v>
      </c>
      <c r="B5215" s="33" t="s">
        <v>23</v>
      </c>
      <c r="C5215" s="33">
        <v>394</v>
      </c>
      <c r="D5215" s="33" t="s">
        <v>6561</v>
      </c>
      <c r="E5215" s="33"/>
      <c r="F5215" s="33">
        <v>0.2</v>
      </c>
    </row>
    <row r="5216" spans="1:6" x14ac:dyDescent="0.2">
      <c r="A5216" s="33">
        <v>19</v>
      </c>
      <c r="B5216" s="33" t="s">
        <v>23</v>
      </c>
      <c r="C5216" s="33">
        <v>2097</v>
      </c>
      <c r="D5216" s="33" t="s">
        <v>6562</v>
      </c>
      <c r="E5216" s="33">
        <v>4</v>
      </c>
      <c r="F5216" s="33">
        <v>0.2</v>
      </c>
    </row>
    <row r="5217" spans="1:6" x14ac:dyDescent="0.2">
      <c r="A5217" s="33">
        <v>19</v>
      </c>
      <c r="B5217" s="33" t="s">
        <v>23</v>
      </c>
      <c r="C5217" s="33">
        <v>2098</v>
      </c>
      <c r="D5217" s="33" t="s">
        <v>6398</v>
      </c>
      <c r="E5217" s="33">
        <v>3</v>
      </c>
      <c r="F5217" s="33">
        <v>0.2</v>
      </c>
    </row>
    <row r="5218" spans="1:6" x14ac:dyDescent="0.2">
      <c r="A5218" s="33">
        <v>19</v>
      </c>
      <c r="B5218" s="33" t="s">
        <v>23</v>
      </c>
      <c r="C5218" s="33">
        <v>2134</v>
      </c>
      <c r="D5218" s="33" t="s">
        <v>6563</v>
      </c>
      <c r="E5218" s="33"/>
      <c r="F5218" s="33">
        <v>0.2</v>
      </c>
    </row>
    <row r="5219" spans="1:6" x14ac:dyDescent="0.2">
      <c r="A5219" s="33">
        <v>19</v>
      </c>
      <c r="B5219" s="33" t="s">
        <v>23</v>
      </c>
      <c r="C5219" s="33">
        <v>396</v>
      </c>
      <c r="D5219" s="33" t="s">
        <v>3622</v>
      </c>
      <c r="E5219" s="33">
        <v>4</v>
      </c>
      <c r="F5219" s="33">
        <v>0.2</v>
      </c>
    </row>
    <row r="5220" spans="1:6" x14ac:dyDescent="0.2">
      <c r="A5220" s="33">
        <v>19</v>
      </c>
      <c r="B5220" s="33" t="s">
        <v>23</v>
      </c>
      <c r="C5220" s="33">
        <v>3990</v>
      </c>
      <c r="D5220" s="33" t="s">
        <v>6014</v>
      </c>
      <c r="E5220" s="33"/>
      <c r="F5220" s="33">
        <v>0.2</v>
      </c>
    </row>
    <row r="5221" spans="1:6" x14ac:dyDescent="0.2">
      <c r="A5221" s="33">
        <v>19</v>
      </c>
      <c r="B5221" s="33" t="s">
        <v>23</v>
      </c>
      <c r="C5221" s="33">
        <v>3992</v>
      </c>
      <c r="D5221" s="33" t="s">
        <v>6015</v>
      </c>
      <c r="E5221" s="33"/>
      <c r="F5221" s="33">
        <v>0.2</v>
      </c>
    </row>
    <row r="5222" spans="1:6" x14ac:dyDescent="0.2">
      <c r="A5222" s="33">
        <v>19</v>
      </c>
      <c r="B5222" s="33" t="s">
        <v>23</v>
      </c>
      <c r="C5222" s="33">
        <v>434</v>
      </c>
      <c r="D5222" s="33" t="s">
        <v>6016</v>
      </c>
      <c r="E5222" s="33">
        <v>4</v>
      </c>
      <c r="F5222" s="33">
        <v>0.2</v>
      </c>
    </row>
    <row r="5223" spans="1:6" x14ac:dyDescent="0.2">
      <c r="A5223" s="33">
        <v>19</v>
      </c>
      <c r="B5223" s="33" t="s">
        <v>23</v>
      </c>
      <c r="C5223" s="33">
        <v>451</v>
      </c>
      <c r="D5223" s="33" t="s">
        <v>6564</v>
      </c>
      <c r="E5223" s="33">
        <v>3</v>
      </c>
      <c r="F5223" s="33">
        <v>0.2</v>
      </c>
    </row>
    <row r="5224" spans="1:6" x14ac:dyDescent="0.2">
      <c r="A5224" s="33">
        <v>19</v>
      </c>
      <c r="B5224" s="33" t="s">
        <v>23</v>
      </c>
      <c r="C5224" s="33">
        <v>437</v>
      </c>
      <c r="D5224" s="33" t="s">
        <v>6565</v>
      </c>
      <c r="E5224" s="33">
        <v>2</v>
      </c>
      <c r="F5224" s="33">
        <v>0.2</v>
      </c>
    </row>
    <row r="5225" spans="1:6" x14ac:dyDescent="0.2">
      <c r="A5225" s="33">
        <v>19</v>
      </c>
      <c r="B5225" s="33" t="s">
        <v>23</v>
      </c>
      <c r="C5225" s="33">
        <v>439</v>
      </c>
      <c r="D5225" s="33" t="s">
        <v>6566</v>
      </c>
      <c r="E5225" s="33">
        <v>4</v>
      </c>
      <c r="F5225" s="33">
        <v>0.2</v>
      </c>
    </row>
    <row r="5226" spans="1:6" x14ac:dyDescent="0.2">
      <c r="A5226" s="33">
        <v>19</v>
      </c>
      <c r="B5226" s="33" t="s">
        <v>23</v>
      </c>
      <c r="C5226" s="33">
        <v>440</v>
      </c>
      <c r="D5226" s="33" t="s">
        <v>6567</v>
      </c>
      <c r="E5226" s="33">
        <v>3</v>
      </c>
      <c r="F5226" s="33">
        <v>0.2</v>
      </c>
    </row>
    <row r="5227" spans="1:6" x14ac:dyDescent="0.2">
      <c r="A5227" s="33">
        <v>19</v>
      </c>
      <c r="B5227" s="33" t="s">
        <v>23</v>
      </c>
      <c r="C5227" s="33">
        <v>445</v>
      </c>
      <c r="D5227" s="33" t="s">
        <v>6568</v>
      </c>
      <c r="E5227" s="33">
        <v>3</v>
      </c>
      <c r="F5227" s="33">
        <v>0.2</v>
      </c>
    </row>
    <row r="5228" spans="1:6" x14ac:dyDescent="0.2">
      <c r="A5228" s="33">
        <v>19</v>
      </c>
      <c r="B5228" s="33" t="s">
        <v>23</v>
      </c>
      <c r="C5228" s="33">
        <v>452</v>
      </c>
      <c r="D5228" s="33" t="s">
        <v>6569</v>
      </c>
      <c r="E5228" s="33"/>
      <c r="F5228" s="33">
        <v>0.2</v>
      </c>
    </row>
    <row r="5229" spans="1:6" x14ac:dyDescent="0.2">
      <c r="A5229" s="33">
        <v>19</v>
      </c>
      <c r="B5229" s="33" t="s">
        <v>23</v>
      </c>
      <c r="C5229" s="33">
        <v>456</v>
      </c>
      <c r="D5229" s="33" t="s">
        <v>6570</v>
      </c>
      <c r="E5229" s="33">
        <v>4</v>
      </c>
      <c r="F5229" s="33">
        <v>0.2</v>
      </c>
    </row>
    <row r="5230" spans="1:6" x14ac:dyDescent="0.2">
      <c r="A5230" s="33">
        <v>19</v>
      </c>
      <c r="B5230" s="33" t="s">
        <v>23</v>
      </c>
      <c r="C5230" s="33">
        <v>458</v>
      </c>
      <c r="D5230" s="33" t="s">
        <v>6571</v>
      </c>
      <c r="E5230" s="33"/>
      <c r="F5230" s="33">
        <v>0.2</v>
      </c>
    </row>
    <row r="5231" spans="1:6" x14ac:dyDescent="0.2">
      <c r="A5231" s="33">
        <v>19</v>
      </c>
      <c r="B5231" s="33" t="s">
        <v>23</v>
      </c>
      <c r="C5231" s="33">
        <v>459</v>
      </c>
      <c r="D5231" s="33" t="s">
        <v>2658</v>
      </c>
      <c r="E5231" s="33">
        <v>3</v>
      </c>
      <c r="F5231" s="33">
        <v>1</v>
      </c>
    </row>
    <row r="5232" spans="1:6" x14ac:dyDescent="0.2">
      <c r="A5232" s="33">
        <v>19</v>
      </c>
      <c r="B5232" s="33" t="s">
        <v>23</v>
      </c>
      <c r="C5232" s="33">
        <v>472</v>
      </c>
      <c r="D5232" s="33" t="s">
        <v>6572</v>
      </c>
      <c r="E5232" s="33">
        <v>4</v>
      </c>
      <c r="F5232" s="33">
        <v>0.2</v>
      </c>
    </row>
    <row r="5233" spans="1:6" x14ac:dyDescent="0.2">
      <c r="A5233" s="33">
        <v>19</v>
      </c>
      <c r="B5233" s="33" t="s">
        <v>23</v>
      </c>
      <c r="C5233" s="33">
        <v>4092</v>
      </c>
      <c r="D5233" s="33" t="s">
        <v>4668</v>
      </c>
      <c r="E5233" s="33"/>
      <c r="F5233" s="33">
        <v>1</v>
      </c>
    </row>
    <row r="5234" spans="1:6" x14ac:dyDescent="0.2">
      <c r="A5234" s="33">
        <v>19</v>
      </c>
      <c r="B5234" s="33" t="s">
        <v>23</v>
      </c>
      <c r="C5234" s="33">
        <v>2171</v>
      </c>
      <c r="D5234" s="33" t="s">
        <v>6573</v>
      </c>
      <c r="E5234" s="33">
        <v>4</v>
      </c>
      <c r="F5234" s="33">
        <v>0.2</v>
      </c>
    </row>
    <row r="5235" spans="1:6" x14ac:dyDescent="0.2">
      <c r="A5235" s="33">
        <v>19</v>
      </c>
      <c r="B5235" s="33" t="s">
        <v>23</v>
      </c>
      <c r="C5235" s="33">
        <v>1092</v>
      </c>
      <c r="D5235" s="33" t="s">
        <v>6018</v>
      </c>
      <c r="E5235" s="33">
        <v>4</v>
      </c>
      <c r="F5235" s="33">
        <v>0.2</v>
      </c>
    </row>
    <row r="5236" spans="1:6" x14ac:dyDescent="0.2">
      <c r="A5236" s="33">
        <v>19</v>
      </c>
      <c r="B5236" s="33" t="s">
        <v>23</v>
      </c>
      <c r="C5236" s="33">
        <v>2185</v>
      </c>
      <c r="D5236" s="33" t="s">
        <v>6574</v>
      </c>
      <c r="E5236" s="33">
        <v>2</v>
      </c>
      <c r="F5236" s="33">
        <v>1</v>
      </c>
    </row>
    <row r="5237" spans="1:6" x14ac:dyDescent="0.2">
      <c r="A5237" s="33">
        <v>19</v>
      </c>
      <c r="B5237" s="33" t="s">
        <v>23</v>
      </c>
      <c r="C5237" s="33">
        <v>2744</v>
      </c>
      <c r="D5237" s="33" t="s">
        <v>6575</v>
      </c>
      <c r="E5237" s="33"/>
      <c r="F5237" s="33">
        <v>1</v>
      </c>
    </row>
    <row r="5238" spans="1:6" x14ac:dyDescent="0.2">
      <c r="A5238" s="33">
        <v>19</v>
      </c>
      <c r="B5238" s="33" t="s">
        <v>23</v>
      </c>
      <c r="C5238" s="33">
        <v>649</v>
      </c>
      <c r="D5238" s="33" t="s">
        <v>5448</v>
      </c>
      <c r="E5238" s="33">
        <v>4</v>
      </c>
      <c r="F5238" s="33">
        <v>1</v>
      </c>
    </row>
    <row r="5239" spans="1:6" x14ac:dyDescent="0.2">
      <c r="A5239" s="33">
        <v>19</v>
      </c>
      <c r="B5239" s="33" t="s">
        <v>23</v>
      </c>
      <c r="C5239" s="33">
        <v>171</v>
      </c>
      <c r="D5239" s="33" t="s">
        <v>6576</v>
      </c>
      <c r="E5239" s="33">
        <v>3</v>
      </c>
      <c r="F5239" s="33">
        <v>0.2</v>
      </c>
    </row>
    <row r="5240" spans="1:6" x14ac:dyDescent="0.2">
      <c r="A5240" s="33">
        <v>19</v>
      </c>
      <c r="B5240" s="33" t="s">
        <v>23</v>
      </c>
      <c r="C5240" s="33">
        <v>2298</v>
      </c>
      <c r="D5240" s="33" t="s">
        <v>1823</v>
      </c>
      <c r="E5240" s="33">
        <v>1</v>
      </c>
      <c r="F5240" s="33">
        <v>1</v>
      </c>
    </row>
    <row r="5241" spans="1:6" x14ac:dyDescent="0.2">
      <c r="A5241" s="33">
        <v>19</v>
      </c>
      <c r="B5241" s="33" t="s">
        <v>23</v>
      </c>
      <c r="C5241" s="33">
        <v>2304</v>
      </c>
      <c r="D5241" s="33" t="s">
        <v>6403</v>
      </c>
      <c r="E5241" s="33">
        <v>1</v>
      </c>
      <c r="F5241" s="33">
        <v>0.2</v>
      </c>
    </row>
    <row r="5242" spans="1:6" x14ac:dyDescent="0.2">
      <c r="A5242" s="33">
        <v>19</v>
      </c>
      <c r="B5242" s="33" t="s">
        <v>23</v>
      </c>
      <c r="C5242" s="33">
        <v>2307</v>
      </c>
      <c r="D5242" s="33" t="s">
        <v>939</v>
      </c>
      <c r="E5242" s="33">
        <v>3</v>
      </c>
      <c r="F5242" s="33">
        <v>0.2</v>
      </c>
    </row>
    <row r="5243" spans="1:6" x14ac:dyDescent="0.2">
      <c r="A5243" s="33">
        <v>19</v>
      </c>
      <c r="B5243" s="33" t="s">
        <v>23</v>
      </c>
      <c r="C5243" s="33">
        <v>2311</v>
      </c>
      <c r="D5243" s="33" t="s">
        <v>6577</v>
      </c>
      <c r="E5243" s="33">
        <v>1</v>
      </c>
      <c r="F5243" s="33">
        <v>1</v>
      </c>
    </row>
    <row r="5244" spans="1:6" x14ac:dyDescent="0.2">
      <c r="A5244" s="33">
        <v>19</v>
      </c>
      <c r="B5244" s="33" t="s">
        <v>23</v>
      </c>
      <c r="C5244" s="33">
        <v>2314</v>
      </c>
      <c r="D5244" s="33" t="s">
        <v>6578</v>
      </c>
      <c r="E5244" s="33">
        <v>4</v>
      </c>
      <c r="F5244" s="33">
        <v>0.2</v>
      </c>
    </row>
    <row r="5245" spans="1:6" x14ac:dyDescent="0.2">
      <c r="A5245" s="33">
        <v>19</v>
      </c>
      <c r="B5245" s="33" t="s">
        <v>23</v>
      </c>
      <c r="C5245" s="33">
        <v>2441</v>
      </c>
      <c r="D5245" s="33" t="s">
        <v>806</v>
      </c>
      <c r="E5245" s="33">
        <v>2</v>
      </c>
      <c r="F5245" s="33">
        <v>0.2</v>
      </c>
    </row>
    <row r="5246" spans="1:6" x14ac:dyDescent="0.2">
      <c r="A5246" s="33">
        <v>19</v>
      </c>
      <c r="B5246" s="33" t="s">
        <v>23</v>
      </c>
      <c r="C5246" s="33">
        <v>2450</v>
      </c>
      <c r="D5246" s="33" t="s">
        <v>808</v>
      </c>
      <c r="E5246" s="33">
        <v>4</v>
      </c>
      <c r="F5246" s="33">
        <v>0.2</v>
      </c>
    </row>
    <row r="5247" spans="1:6" x14ac:dyDescent="0.2">
      <c r="A5247" s="33">
        <v>19</v>
      </c>
      <c r="B5247" s="33" t="s">
        <v>23</v>
      </c>
      <c r="C5247" s="33">
        <v>2453</v>
      </c>
      <c r="D5247" s="33" t="s">
        <v>1825</v>
      </c>
      <c r="E5247" s="33">
        <v>1</v>
      </c>
      <c r="F5247" s="33">
        <v>0.2</v>
      </c>
    </row>
    <row r="5248" spans="1:6" x14ac:dyDescent="0.2">
      <c r="A5248" s="33">
        <v>19</v>
      </c>
      <c r="B5248" s="33" t="s">
        <v>23</v>
      </c>
      <c r="C5248" s="33">
        <v>2481</v>
      </c>
      <c r="D5248" s="33" t="s">
        <v>941</v>
      </c>
      <c r="E5248" s="33">
        <v>1</v>
      </c>
      <c r="F5248" s="33">
        <v>1</v>
      </c>
    </row>
    <row r="5249" spans="1:6" x14ac:dyDescent="0.2">
      <c r="A5249" s="33">
        <v>19</v>
      </c>
      <c r="B5249" s="33" t="s">
        <v>23</v>
      </c>
      <c r="C5249" s="33">
        <v>2485</v>
      </c>
      <c r="D5249" s="33" t="s">
        <v>4597</v>
      </c>
      <c r="E5249" s="33">
        <v>4</v>
      </c>
      <c r="F5249" s="33">
        <v>0.2</v>
      </c>
    </row>
    <row r="5250" spans="1:6" x14ac:dyDescent="0.2">
      <c r="A5250" s="33">
        <v>19</v>
      </c>
      <c r="B5250" s="33" t="s">
        <v>471</v>
      </c>
      <c r="C5250" s="33">
        <v>22834</v>
      </c>
      <c r="D5250" s="33" t="s">
        <v>6579</v>
      </c>
      <c r="E5250" s="33">
        <v>3</v>
      </c>
      <c r="F5250" s="33">
        <v>0.2</v>
      </c>
    </row>
    <row r="5251" spans="1:6" x14ac:dyDescent="0.2">
      <c r="A5251" s="33">
        <v>19</v>
      </c>
      <c r="B5251" s="33" t="s">
        <v>471</v>
      </c>
      <c r="C5251" s="33">
        <v>22835</v>
      </c>
      <c r="D5251" s="33" t="s">
        <v>6580</v>
      </c>
      <c r="E5251" s="33">
        <v>4</v>
      </c>
      <c r="F5251" s="33">
        <v>0.2</v>
      </c>
    </row>
    <row r="5252" spans="1:6" x14ac:dyDescent="0.2">
      <c r="A5252" s="33">
        <v>19</v>
      </c>
      <c r="B5252" s="33" t="s">
        <v>471</v>
      </c>
      <c r="C5252" s="33">
        <v>22814</v>
      </c>
      <c r="D5252" s="33" t="s">
        <v>6581</v>
      </c>
      <c r="E5252" s="33">
        <v>4</v>
      </c>
      <c r="F5252" s="33">
        <v>0.2</v>
      </c>
    </row>
    <row r="5253" spans="1:6" x14ac:dyDescent="0.2">
      <c r="A5253" s="33">
        <v>19</v>
      </c>
      <c r="B5253" s="33" t="s">
        <v>471</v>
      </c>
      <c r="C5253" s="33">
        <v>21322</v>
      </c>
      <c r="D5253" s="33" t="s">
        <v>1895</v>
      </c>
      <c r="E5253" s="33"/>
      <c r="F5253" s="33">
        <v>0.2</v>
      </c>
    </row>
    <row r="5254" spans="1:6" x14ac:dyDescent="0.2">
      <c r="A5254" s="33">
        <v>19</v>
      </c>
      <c r="B5254" s="33" t="s">
        <v>471</v>
      </c>
      <c r="C5254" s="33">
        <v>22907</v>
      </c>
      <c r="D5254" s="33" t="s">
        <v>6582</v>
      </c>
      <c r="E5254" s="33">
        <v>4</v>
      </c>
      <c r="F5254" s="33">
        <v>0.2</v>
      </c>
    </row>
    <row r="5255" spans="1:6" x14ac:dyDescent="0.2">
      <c r="A5255" s="33">
        <v>19</v>
      </c>
      <c r="B5255" s="33" t="s">
        <v>471</v>
      </c>
      <c r="C5255" s="33">
        <v>22804</v>
      </c>
      <c r="D5255" s="33" t="s">
        <v>908</v>
      </c>
      <c r="E5255" s="33">
        <v>3</v>
      </c>
      <c r="F5255" s="33">
        <v>1</v>
      </c>
    </row>
    <row r="5256" spans="1:6" x14ac:dyDescent="0.2">
      <c r="A5256" s="33">
        <v>19</v>
      </c>
      <c r="B5256" s="33" t="s">
        <v>471</v>
      </c>
      <c r="C5256" s="33">
        <v>22862</v>
      </c>
      <c r="D5256" s="33" t="s">
        <v>1903</v>
      </c>
      <c r="E5256" s="33">
        <v>4</v>
      </c>
      <c r="F5256" s="33">
        <v>0.2</v>
      </c>
    </row>
    <row r="5257" spans="1:6" x14ac:dyDescent="0.2">
      <c r="A5257" s="33">
        <v>19</v>
      </c>
      <c r="B5257" s="33" t="s">
        <v>471</v>
      </c>
      <c r="C5257" s="33">
        <v>22859</v>
      </c>
      <c r="D5257" s="33" t="s">
        <v>1908</v>
      </c>
      <c r="E5257" s="33">
        <v>4</v>
      </c>
      <c r="F5257" s="33">
        <v>0.2</v>
      </c>
    </row>
    <row r="5258" spans="1:6" x14ac:dyDescent="0.2">
      <c r="A5258" s="33">
        <v>19</v>
      </c>
      <c r="B5258" s="33" t="s">
        <v>471</v>
      </c>
      <c r="C5258" s="33">
        <v>22827</v>
      </c>
      <c r="D5258" s="33" t="s">
        <v>6583</v>
      </c>
      <c r="E5258" s="33">
        <v>2</v>
      </c>
      <c r="F5258" s="33">
        <v>0.2</v>
      </c>
    </row>
    <row r="5259" spans="1:6" x14ac:dyDescent="0.2">
      <c r="A5259" s="33">
        <v>19</v>
      </c>
      <c r="B5259" s="33" t="s">
        <v>471</v>
      </c>
      <c r="C5259" s="33">
        <v>22905</v>
      </c>
      <c r="D5259" s="33" t="s">
        <v>6584</v>
      </c>
      <c r="E5259" s="33">
        <v>2</v>
      </c>
      <c r="F5259" s="33">
        <v>0.2</v>
      </c>
    </row>
    <row r="5260" spans="1:6" x14ac:dyDescent="0.2">
      <c r="A5260" s="33">
        <v>19</v>
      </c>
      <c r="B5260" s="33" t="s">
        <v>471</v>
      </c>
      <c r="C5260" s="33">
        <v>22817</v>
      </c>
      <c r="D5260" s="33" t="s">
        <v>6585</v>
      </c>
      <c r="E5260" s="33"/>
      <c r="F5260" s="33">
        <v>0.2</v>
      </c>
    </row>
    <row r="5261" spans="1:6" x14ac:dyDescent="0.2">
      <c r="A5261" s="33">
        <v>19</v>
      </c>
      <c r="B5261" s="33" t="s">
        <v>471</v>
      </c>
      <c r="C5261" s="33">
        <v>22810</v>
      </c>
      <c r="D5261" s="33" t="s">
        <v>1913</v>
      </c>
      <c r="E5261" s="33">
        <v>2</v>
      </c>
      <c r="F5261" s="33">
        <v>1</v>
      </c>
    </row>
    <row r="5262" spans="1:6" x14ac:dyDescent="0.2">
      <c r="A5262" s="33">
        <v>19</v>
      </c>
      <c r="B5262" s="33" t="s">
        <v>277</v>
      </c>
      <c r="C5262" s="33">
        <v>18041</v>
      </c>
      <c r="D5262" s="33" t="s">
        <v>6586</v>
      </c>
      <c r="E5262" s="33">
        <v>4</v>
      </c>
      <c r="F5262" s="33">
        <v>0.2</v>
      </c>
    </row>
    <row r="5263" spans="1:6" x14ac:dyDescent="0.2">
      <c r="A5263" s="33">
        <v>19</v>
      </c>
      <c r="B5263" s="33" t="s">
        <v>277</v>
      </c>
      <c r="C5263" s="33">
        <v>18555</v>
      </c>
      <c r="D5263" s="33" t="s">
        <v>6587</v>
      </c>
      <c r="E5263" s="33">
        <v>1</v>
      </c>
      <c r="F5263" s="33">
        <v>0.2</v>
      </c>
    </row>
    <row r="5264" spans="1:6" x14ac:dyDescent="0.2">
      <c r="A5264" s="33">
        <v>19</v>
      </c>
      <c r="B5264" s="33" t="s">
        <v>277</v>
      </c>
      <c r="C5264" s="33">
        <v>18429</v>
      </c>
      <c r="D5264" s="33" t="s">
        <v>6588</v>
      </c>
      <c r="E5264" s="33"/>
      <c r="F5264" s="33">
        <v>0.2</v>
      </c>
    </row>
    <row r="5265" spans="1:6" x14ac:dyDescent="0.2">
      <c r="A5265" s="33">
        <v>19</v>
      </c>
      <c r="B5265" s="33" t="s">
        <v>277</v>
      </c>
      <c r="C5265" s="33">
        <v>18375</v>
      </c>
      <c r="D5265" s="33" t="s">
        <v>6589</v>
      </c>
      <c r="E5265" s="33">
        <v>3</v>
      </c>
      <c r="F5265" s="33">
        <v>0.2</v>
      </c>
    </row>
    <row r="5266" spans="1:6" x14ac:dyDescent="0.2">
      <c r="A5266" s="33">
        <v>19</v>
      </c>
      <c r="B5266" s="33" t="s">
        <v>277</v>
      </c>
      <c r="C5266" s="33">
        <v>18637</v>
      </c>
      <c r="D5266" s="33" t="s">
        <v>6590</v>
      </c>
      <c r="E5266" s="33">
        <v>4</v>
      </c>
      <c r="F5266" s="33">
        <v>0.2</v>
      </c>
    </row>
    <row r="5267" spans="1:6" x14ac:dyDescent="0.2">
      <c r="A5267" s="33">
        <v>19</v>
      </c>
      <c r="B5267" s="33" t="s">
        <v>894</v>
      </c>
      <c r="C5267" s="33">
        <v>23</v>
      </c>
      <c r="D5267" s="33" t="s">
        <v>6591</v>
      </c>
      <c r="E5267" s="33"/>
      <c r="F5267" s="33">
        <v>0.2</v>
      </c>
    </row>
    <row r="5268" spans="1:6" x14ac:dyDescent="0.2">
      <c r="A5268" s="33">
        <v>19</v>
      </c>
      <c r="B5268" s="33" t="s">
        <v>894</v>
      </c>
      <c r="C5268" s="33">
        <v>53</v>
      </c>
      <c r="D5268" s="33" t="s">
        <v>6592</v>
      </c>
      <c r="E5268" s="33"/>
      <c r="F5268" s="33">
        <v>0.2</v>
      </c>
    </row>
    <row r="5269" spans="1:6" x14ac:dyDescent="0.2">
      <c r="A5269" s="33">
        <v>19</v>
      </c>
      <c r="B5269" s="33" t="s">
        <v>894</v>
      </c>
      <c r="C5269" s="33">
        <v>60</v>
      </c>
      <c r="D5269" s="33" t="s">
        <v>6593</v>
      </c>
      <c r="E5269" s="33">
        <v>4</v>
      </c>
      <c r="F5269" s="33">
        <v>0.2</v>
      </c>
    </row>
    <row r="5270" spans="1:6" x14ac:dyDescent="0.2">
      <c r="A5270" s="33">
        <v>19</v>
      </c>
      <c r="B5270" s="33" t="s">
        <v>894</v>
      </c>
      <c r="C5270" s="33">
        <v>138</v>
      </c>
      <c r="D5270" s="33" t="s">
        <v>6594</v>
      </c>
      <c r="E5270" s="33">
        <v>1</v>
      </c>
      <c r="F5270" s="33">
        <v>0.2</v>
      </c>
    </row>
    <row r="5271" spans="1:6" x14ac:dyDescent="0.2">
      <c r="A5271" s="33">
        <v>19</v>
      </c>
      <c r="B5271" s="33" t="s">
        <v>894</v>
      </c>
      <c r="C5271" s="33">
        <v>21002</v>
      </c>
      <c r="D5271" s="33" t="s">
        <v>6595</v>
      </c>
      <c r="E5271" s="33"/>
      <c r="F5271" s="33">
        <v>0.2</v>
      </c>
    </row>
    <row r="5272" spans="1:6" x14ac:dyDescent="0.2">
      <c r="A5272" s="33">
        <v>19</v>
      </c>
      <c r="B5272" s="33" t="s">
        <v>894</v>
      </c>
      <c r="C5272" s="33">
        <v>189</v>
      </c>
      <c r="D5272" s="33" t="s">
        <v>6596</v>
      </c>
      <c r="E5272" s="33"/>
      <c r="F5272" s="33">
        <v>0.2</v>
      </c>
    </row>
    <row r="5273" spans="1:6" x14ac:dyDescent="0.2">
      <c r="A5273" s="33">
        <v>19</v>
      </c>
      <c r="B5273" s="33" t="s">
        <v>894</v>
      </c>
      <c r="C5273" s="33">
        <v>199</v>
      </c>
      <c r="D5273" s="33" t="s">
        <v>6597</v>
      </c>
      <c r="E5273" s="33"/>
      <c r="F5273" s="33">
        <v>0.2</v>
      </c>
    </row>
    <row r="5274" spans="1:6" x14ac:dyDescent="0.2">
      <c r="A5274" s="33">
        <v>19</v>
      </c>
      <c r="B5274" s="33" t="s">
        <v>894</v>
      </c>
      <c r="C5274" s="33">
        <v>7524</v>
      </c>
      <c r="D5274" s="33" t="s">
        <v>6598</v>
      </c>
      <c r="E5274" s="33"/>
      <c r="F5274" s="33">
        <v>0.2</v>
      </c>
    </row>
    <row r="5275" spans="1:6" x14ac:dyDescent="0.2">
      <c r="A5275" s="33">
        <v>19</v>
      </c>
      <c r="B5275" s="33" t="s">
        <v>894</v>
      </c>
      <c r="C5275" s="33">
        <v>451</v>
      </c>
      <c r="D5275" s="33" t="s">
        <v>6599</v>
      </c>
      <c r="E5275" s="33">
        <v>4</v>
      </c>
      <c r="F5275" s="33">
        <v>0.2</v>
      </c>
    </row>
    <row r="5276" spans="1:6" x14ac:dyDescent="0.2">
      <c r="A5276" s="33">
        <v>19</v>
      </c>
      <c r="B5276" s="33" t="s">
        <v>894</v>
      </c>
      <c r="C5276" s="33">
        <v>457</v>
      </c>
      <c r="D5276" s="33" t="s">
        <v>6600</v>
      </c>
      <c r="E5276" s="33">
        <v>4</v>
      </c>
      <c r="F5276" s="33">
        <v>0.2</v>
      </c>
    </row>
    <row r="5277" spans="1:6" x14ac:dyDescent="0.2">
      <c r="A5277" s="33">
        <v>19</v>
      </c>
      <c r="B5277" s="33" t="s">
        <v>894</v>
      </c>
      <c r="C5277" s="33">
        <v>526</v>
      </c>
      <c r="D5277" s="33" t="s">
        <v>6601</v>
      </c>
      <c r="E5277" s="33">
        <v>4</v>
      </c>
      <c r="F5277" s="33">
        <v>0.2</v>
      </c>
    </row>
    <row r="5278" spans="1:6" x14ac:dyDescent="0.2">
      <c r="A5278" s="33">
        <v>19</v>
      </c>
      <c r="B5278" s="33" t="s">
        <v>894</v>
      </c>
      <c r="C5278" s="33">
        <v>537</v>
      </c>
      <c r="D5278" s="33" t="s">
        <v>6602</v>
      </c>
      <c r="E5278" s="33"/>
      <c r="F5278" s="33">
        <v>0.2</v>
      </c>
    </row>
    <row r="5279" spans="1:6" x14ac:dyDescent="0.2">
      <c r="A5279" s="33">
        <v>19</v>
      </c>
      <c r="B5279" s="33" t="s">
        <v>894</v>
      </c>
      <c r="C5279" s="33">
        <v>538</v>
      </c>
      <c r="D5279" s="33" t="s">
        <v>1966</v>
      </c>
      <c r="E5279" s="33"/>
      <c r="F5279" s="33">
        <v>0.2</v>
      </c>
    </row>
    <row r="5280" spans="1:6" x14ac:dyDescent="0.2">
      <c r="A5280" s="33">
        <v>19</v>
      </c>
      <c r="B5280" s="33" t="s">
        <v>894</v>
      </c>
      <c r="C5280" s="33">
        <v>7367</v>
      </c>
      <c r="D5280" s="33" t="s">
        <v>6603</v>
      </c>
      <c r="E5280" s="33"/>
      <c r="F5280" s="33">
        <v>0.2</v>
      </c>
    </row>
    <row r="5281" spans="1:6" x14ac:dyDescent="0.2">
      <c r="A5281" s="33">
        <v>19</v>
      </c>
      <c r="B5281" s="33" t="s">
        <v>894</v>
      </c>
      <c r="C5281" s="33">
        <v>24264</v>
      </c>
      <c r="D5281" s="33" t="s">
        <v>6604</v>
      </c>
      <c r="E5281" s="33">
        <v>4</v>
      </c>
      <c r="F5281" s="33">
        <v>0.2</v>
      </c>
    </row>
    <row r="5282" spans="1:6" x14ac:dyDescent="0.2">
      <c r="A5282" s="33">
        <v>19</v>
      </c>
      <c r="B5282" s="33" t="s">
        <v>894</v>
      </c>
      <c r="C5282" s="33">
        <v>743</v>
      </c>
      <c r="D5282" s="33" t="s">
        <v>6605</v>
      </c>
      <c r="E5282" s="33">
        <v>4</v>
      </c>
      <c r="F5282" s="33">
        <v>0.2</v>
      </c>
    </row>
    <row r="5283" spans="1:6" x14ac:dyDescent="0.2">
      <c r="A5283" s="33">
        <v>19</v>
      </c>
      <c r="B5283" s="33" t="s">
        <v>894</v>
      </c>
      <c r="C5283" s="33">
        <v>761</v>
      </c>
      <c r="D5283" s="33" t="s">
        <v>6606</v>
      </c>
      <c r="E5283" s="33"/>
      <c r="F5283" s="33">
        <v>0.2</v>
      </c>
    </row>
    <row r="5284" spans="1:6" x14ac:dyDescent="0.2">
      <c r="A5284" s="33">
        <v>19</v>
      </c>
      <c r="B5284" s="33" t="s">
        <v>894</v>
      </c>
      <c r="C5284" s="33">
        <v>772</v>
      </c>
      <c r="D5284" s="33" t="s">
        <v>6607</v>
      </c>
      <c r="E5284" s="33"/>
      <c r="F5284" s="33">
        <v>0.2</v>
      </c>
    </row>
    <row r="5285" spans="1:6" x14ac:dyDescent="0.2">
      <c r="A5285" s="33">
        <v>19</v>
      </c>
      <c r="B5285" s="33" t="s">
        <v>894</v>
      </c>
      <c r="C5285" s="33">
        <v>830</v>
      </c>
      <c r="D5285" s="33" t="s">
        <v>6608</v>
      </c>
      <c r="E5285" s="33">
        <v>2</v>
      </c>
      <c r="F5285" s="33">
        <v>0.2</v>
      </c>
    </row>
    <row r="5286" spans="1:6" x14ac:dyDescent="0.2">
      <c r="A5286" s="33">
        <v>19</v>
      </c>
      <c r="B5286" s="33" t="s">
        <v>894</v>
      </c>
      <c r="C5286" s="33">
        <v>833</v>
      </c>
      <c r="D5286" s="33" t="s">
        <v>6609</v>
      </c>
      <c r="E5286" s="33">
        <v>2</v>
      </c>
      <c r="F5286" s="33">
        <v>0.2</v>
      </c>
    </row>
    <row r="5287" spans="1:6" x14ac:dyDescent="0.2">
      <c r="A5287" s="33">
        <v>19</v>
      </c>
      <c r="B5287" s="33" t="s">
        <v>894</v>
      </c>
      <c r="C5287" s="33">
        <v>2765</v>
      </c>
      <c r="D5287" s="33" t="s">
        <v>1973</v>
      </c>
      <c r="E5287" s="33">
        <v>3</v>
      </c>
      <c r="F5287" s="33">
        <v>0.2</v>
      </c>
    </row>
    <row r="5288" spans="1:6" x14ac:dyDescent="0.2">
      <c r="A5288" s="33">
        <v>19</v>
      </c>
      <c r="B5288" s="33" t="s">
        <v>894</v>
      </c>
      <c r="C5288" s="33">
        <v>15524</v>
      </c>
      <c r="D5288" s="33" t="s">
        <v>6610</v>
      </c>
      <c r="E5288" s="33"/>
      <c r="F5288" s="33">
        <v>0.2</v>
      </c>
    </row>
    <row r="5289" spans="1:6" x14ac:dyDescent="0.2">
      <c r="A5289" s="33">
        <v>19</v>
      </c>
      <c r="B5289" s="33" t="s">
        <v>894</v>
      </c>
      <c r="C5289" s="33">
        <v>15528</v>
      </c>
      <c r="D5289" s="33" t="s">
        <v>6611</v>
      </c>
      <c r="E5289" s="33"/>
      <c r="F5289" s="33">
        <v>0.2</v>
      </c>
    </row>
    <row r="5290" spans="1:6" x14ac:dyDescent="0.2">
      <c r="A5290" s="33">
        <v>19</v>
      </c>
      <c r="B5290" s="33" t="s">
        <v>894</v>
      </c>
      <c r="C5290" s="33">
        <v>891</v>
      </c>
      <c r="D5290" s="33" t="s">
        <v>6612</v>
      </c>
      <c r="E5290" s="33"/>
      <c r="F5290" s="33">
        <v>0.2</v>
      </c>
    </row>
    <row r="5291" spans="1:6" x14ac:dyDescent="0.2">
      <c r="A5291" s="33">
        <v>19</v>
      </c>
      <c r="B5291" s="33" t="s">
        <v>894</v>
      </c>
      <c r="C5291" s="33">
        <v>964</v>
      </c>
      <c r="D5291" s="33" t="s">
        <v>6613</v>
      </c>
      <c r="E5291" s="33"/>
      <c r="F5291" s="33">
        <v>0.2</v>
      </c>
    </row>
    <row r="5292" spans="1:6" x14ac:dyDescent="0.2">
      <c r="A5292" s="33">
        <v>19</v>
      </c>
      <c r="B5292" s="33" t="s">
        <v>894</v>
      </c>
      <c r="C5292" s="33">
        <v>966</v>
      </c>
      <c r="D5292" s="33" t="s">
        <v>6614</v>
      </c>
      <c r="E5292" s="33"/>
      <c r="F5292" s="33">
        <v>0.2</v>
      </c>
    </row>
    <row r="5293" spans="1:6" x14ac:dyDescent="0.2">
      <c r="A5293" s="33">
        <v>19</v>
      </c>
      <c r="B5293" s="33" t="s">
        <v>894</v>
      </c>
      <c r="C5293" s="33">
        <v>972</v>
      </c>
      <c r="D5293" s="33" t="s">
        <v>6615</v>
      </c>
      <c r="E5293" s="33">
        <v>2</v>
      </c>
      <c r="F5293" s="33">
        <v>0.2</v>
      </c>
    </row>
    <row r="5294" spans="1:6" x14ac:dyDescent="0.2">
      <c r="A5294" s="33">
        <v>19</v>
      </c>
      <c r="B5294" s="33" t="s">
        <v>894</v>
      </c>
      <c r="C5294" s="33">
        <v>974</v>
      </c>
      <c r="D5294" s="33" t="s">
        <v>6616</v>
      </c>
      <c r="E5294" s="33"/>
      <c r="F5294" s="33">
        <v>0.2</v>
      </c>
    </row>
    <row r="5295" spans="1:6" x14ac:dyDescent="0.2">
      <c r="A5295" s="33">
        <v>19</v>
      </c>
      <c r="B5295" s="33" t="s">
        <v>894</v>
      </c>
      <c r="C5295" s="33">
        <v>1027</v>
      </c>
      <c r="D5295" s="33" t="s">
        <v>6617</v>
      </c>
      <c r="E5295" s="33"/>
      <c r="F5295" s="33">
        <v>0.2</v>
      </c>
    </row>
    <row r="5296" spans="1:6" x14ac:dyDescent="0.2">
      <c r="A5296" s="33">
        <v>19</v>
      </c>
      <c r="B5296" s="33" t="s">
        <v>894</v>
      </c>
      <c r="C5296" s="33">
        <v>1033</v>
      </c>
      <c r="D5296" s="33" t="s">
        <v>6618</v>
      </c>
      <c r="E5296" s="33"/>
      <c r="F5296" s="33">
        <v>0.2</v>
      </c>
    </row>
    <row r="5297" spans="1:6" x14ac:dyDescent="0.2">
      <c r="A5297" s="33">
        <v>19</v>
      </c>
      <c r="B5297" s="33" t="s">
        <v>894</v>
      </c>
      <c r="C5297" s="33">
        <v>1060</v>
      </c>
      <c r="D5297" s="33" t="s">
        <v>6619</v>
      </c>
      <c r="E5297" s="33">
        <v>4</v>
      </c>
      <c r="F5297" s="33">
        <v>0.2</v>
      </c>
    </row>
    <row r="5298" spans="1:6" x14ac:dyDescent="0.2">
      <c r="A5298" s="33">
        <v>19</v>
      </c>
      <c r="B5298" s="33" t="s">
        <v>894</v>
      </c>
      <c r="C5298" s="33">
        <v>1087</v>
      </c>
      <c r="D5298" s="33" t="s">
        <v>6620</v>
      </c>
      <c r="E5298" s="33"/>
      <c r="F5298" s="33">
        <v>0.2</v>
      </c>
    </row>
    <row r="5299" spans="1:6" x14ac:dyDescent="0.2">
      <c r="A5299" s="33">
        <v>19</v>
      </c>
      <c r="B5299" s="33" t="s">
        <v>894</v>
      </c>
      <c r="C5299" s="33">
        <v>1107</v>
      </c>
      <c r="D5299" s="33" t="s">
        <v>6621</v>
      </c>
      <c r="E5299" s="33">
        <v>3</v>
      </c>
      <c r="F5299" s="33">
        <v>0.2</v>
      </c>
    </row>
    <row r="5300" spans="1:6" x14ac:dyDescent="0.2">
      <c r="A5300" s="33">
        <v>19</v>
      </c>
      <c r="B5300" s="33" t="s">
        <v>894</v>
      </c>
      <c r="C5300" s="33">
        <v>1450</v>
      </c>
      <c r="D5300" s="33" t="s">
        <v>4247</v>
      </c>
      <c r="E5300" s="33"/>
      <c r="F5300" s="33">
        <v>0.2</v>
      </c>
    </row>
    <row r="5301" spans="1:6" x14ac:dyDescent="0.2">
      <c r="A5301" s="33">
        <v>19</v>
      </c>
      <c r="B5301" s="33" t="s">
        <v>894</v>
      </c>
      <c r="C5301" s="33">
        <v>1501</v>
      </c>
      <c r="D5301" s="33" t="s">
        <v>6622</v>
      </c>
      <c r="E5301" s="33"/>
      <c r="F5301" s="33">
        <v>0.2</v>
      </c>
    </row>
    <row r="5302" spans="1:6" x14ac:dyDescent="0.2">
      <c r="A5302" s="33">
        <v>19</v>
      </c>
      <c r="B5302" s="33" t="s">
        <v>894</v>
      </c>
      <c r="C5302" s="33">
        <v>1533</v>
      </c>
      <c r="D5302" s="33" t="s">
        <v>4249</v>
      </c>
      <c r="E5302" s="33">
        <v>4</v>
      </c>
      <c r="F5302" s="33">
        <v>0.2</v>
      </c>
    </row>
    <row r="5303" spans="1:6" x14ac:dyDescent="0.2">
      <c r="A5303" s="33">
        <v>19</v>
      </c>
      <c r="B5303" s="33" t="s">
        <v>894</v>
      </c>
      <c r="C5303" s="33">
        <v>1534</v>
      </c>
      <c r="D5303" s="33" t="s">
        <v>6623</v>
      </c>
      <c r="E5303" s="33"/>
      <c r="F5303" s="33">
        <v>0.2</v>
      </c>
    </row>
    <row r="5304" spans="1:6" x14ac:dyDescent="0.2">
      <c r="A5304" s="33">
        <v>19</v>
      </c>
      <c r="B5304" s="33" t="s">
        <v>894</v>
      </c>
      <c r="C5304" s="33">
        <v>1675</v>
      </c>
      <c r="D5304" s="33" t="s">
        <v>6624</v>
      </c>
      <c r="E5304" s="33"/>
      <c r="F5304" s="33">
        <v>0.2</v>
      </c>
    </row>
    <row r="5305" spans="1:6" x14ac:dyDescent="0.2">
      <c r="A5305" s="33">
        <v>19</v>
      </c>
      <c r="B5305" s="33" t="s">
        <v>894</v>
      </c>
      <c r="C5305" s="33">
        <v>1821</v>
      </c>
      <c r="D5305" s="33" t="s">
        <v>4251</v>
      </c>
      <c r="E5305" s="33"/>
      <c r="F5305" s="33">
        <v>0.2</v>
      </c>
    </row>
    <row r="5306" spans="1:6" x14ac:dyDescent="0.2">
      <c r="A5306" s="33">
        <v>19</v>
      </c>
      <c r="B5306" s="33" t="s">
        <v>894</v>
      </c>
      <c r="C5306" s="33">
        <v>13277</v>
      </c>
      <c r="D5306" s="33" t="s">
        <v>6625</v>
      </c>
      <c r="E5306" s="33"/>
      <c r="F5306" s="33">
        <v>0.2</v>
      </c>
    </row>
    <row r="5307" spans="1:6" x14ac:dyDescent="0.2">
      <c r="A5307" s="33">
        <v>19</v>
      </c>
      <c r="B5307" s="33" t="s">
        <v>894</v>
      </c>
      <c r="C5307" s="33">
        <v>1466</v>
      </c>
      <c r="D5307" s="33" t="s">
        <v>6626</v>
      </c>
      <c r="E5307" s="33"/>
      <c r="F5307" s="33">
        <v>0.2</v>
      </c>
    </row>
    <row r="5308" spans="1:6" x14ac:dyDescent="0.2">
      <c r="A5308" s="33">
        <v>19</v>
      </c>
      <c r="B5308" s="33" t="s">
        <v>894</v>
      </c>
      <c r="C5308" s="33">
        <v>1895</v>
      </c>
      <c r="D5308" s="33" t="s">
        <v>6627</v>
      </c>
      <c r="E5308" s="33"/>
      <c r="F5308" s="33">
        <v>0.2</v>
      </c>
    </row>
    <row r="5309" spans="1:6" x14ac:dyDescent="0.2">
      <c r="A5309" s="33">
        <v>19</v>
      </c>
      <c r="B5309" s="33" t="s">
        <v>894</v>
      </c>
      <c r="C5309" s="33">
        <v>1529</v>
      </c>
      <c r="D5309" s="33" t="s">
        <v>6628</v>
      </c>
      <c r="E5309" s="33">
        <v>4</v>
      </c>
      <c r="F5309" s="33">
        <v>0.2</v>
      </c>
    </row>
    <row r="5310" spans="1:6" x14ac:dyDescent="0.2">
      <c r="A5310" s="33">
        <v>19</v>
      </c>
      <c r="B5310" s="33" t="s">
        <v>894</v>
      </c>
      <c r="C5310" s="33">
        <v>1601</v>
      </c>
      <c r="D5310" s="33" t="s">
        <v>6629</v>
      </c>
      <c r="E5310" s="33"/>
      <c r="F5310" s="33">
        <v>0.2</v>
      </c>
    </row>
    <row r="5311" spans="1:6" x14ac:dyDescent="0.2">
      <c r="A5311" s="33">
        <v>19</v>
      </c>
      <c r="B5311" s="33" t="s">
        <v>894</v>
      </c>
      <c r="C5311" s="33">
        <v>1664</v>
      </c>
      <c r="D5311" s="33" t="s">
        <v>4253</v>
      </c>
      <c r="E5311" s="33"/>
      <c r="F5311" s="33">
        <v>0.2</v>
      </c>
    </row>
    <row r="5312" spans="1:6" x14ac:dyDescent="0.2">
      <c r="A5312" s="33">
        <v>19</v>
      </c>
      <c r="B5312" s="33" t="s">
        <v>894</v>
      </c>
      <c r="C5312" s="33">
        <v>1678</v>
      </c>
      <c r="D5312" s="33" t="s">
        <v>6630</v>
      </c>
      <c r="E5312" s="33"/>
      <c r="F5312" s="33">
        <v>0.2</v>
      </c>
    </row>
    <row r="5313" spans="1:6" x14ac:dyDescent="0.2">
      <c r="A5313" s="33">
        <v>19</v>
      </c>
      <c r="B5313" s="33" t="s">
        <v>894</v>
      </c>
      <c r="C5313" s="33">
        <v>1809</v>
      </c>
      <c r="D5313" s="33" t="s">
        <v>6631</v>
      </c>
      <c r="E5313" s="33"/>
      <c r="F5313" s="33">
        <v>0.2</v>
      </c>
    </row>
    <row r="5314" spans="1:6" x14ac:dyDescent="0.2">
      <c r="A5314" s="33">
        <v>19</v>
      </c>
      <c r="B5314" s="33" t="s">
        <v>894</v>
      </c>
      <c r="C5314" s="33">
        <v>7593</v>
      </c>
      <c r="D5314" s="33" t="s">
        <v>4254</v>
      </c>
      <c r="E5314" s="33"/>
      <c r="F5314" s="33">
        <v>0.2</v>
      </c>
    </row>
    <row r="5315" spans="1:6" x14ac:dyDescent="0.2">
      <c r="A5315" s="33">
        <v>19</v>
      </c>
      <c r="B5315" s="33" t="s">
        <v>894</v>
      </c>
      <c r="C5315" s="33">
        <v>1925</v>
      </c>
      <c r="D5315" s="33" t="s">
        <v>6632</v>
      </c>
      <c r="E5315" s="33"/>
      <c r="F5315" s="33">
        <v>0.2</v>
      </c>
    </row>
    <row r="5316" spans="1:6" x14ac:dyDescent="0.2">
      <c r="A5316" s="33">
        <v>19</v>
      </c>
      <c r="B5316" s="33" t="s">
        <v>894</v>
      </c>
      <c r="C5316" s="33">
        <v>1943</v>
      </c>
      <c r="D5316" s="33" t="s">
        <v>6633</v>
      </c>
      <c r="E5316" s="33">
        <v>3</v>
      </c>
      <c r="F5316" s="33">
        <v>0.2</v>
      </c>
    </row>
    <row r="5317" spans="1:6" x14ac:dyDescent="0.2">
      <c r="A5317" s="33">
        <v>19</v>
      </c>
      <c r="B5317" s="33" t="s">
        <v>894</v>
      </c>
      <c r="C5317" s="33">
        <v>1518</v>
      </c>
      <c r="D5317" s="33" t="s">
        <v>6634</v>
      </c>
      <c r="E5317" s="33"/>
      <c r="F5317" s="33">
        <v>0.2</v>
      </c>
    </row>
    <row r="5318" spans="1:6" x14ac:dyDescent="0.2">
      <c r="A5318" s="33">
        <v>19</v>
      </c>
      <c r="B5318" s="33" t="s">
        <v>894</v>
      </c>
      <c r="C5318" s="33">
        <v>1552</v>
      </c>
      <c r="D5318" s="33" t="s">
        <v>6635</v>
      </c>
      <c r="E5318" s="33"/>
      <c r="F5318" s="33">
        <v>0.2</v>
      </c>
    </row>
    <row r="5319" spans="1:6" x14ac:dyDescent="0.2">
      <c r="A5319" s="33">
        <v>19</v>
      </c>
      <c r="B5319" s="33" t="s">
        <v>894</v>
      </c>
      <c r="C5319" s="33">
        <v>1572</v>
      </c>
      <c r="D5319" s="33" t="s">
        <v>6636</v>
      </c>
      <c r="E5319" s="33"/>
      <c r="F5319" s="33">
        <v>0.2</v>
      </c>
    </row>
    <row r="5320" spans="1:6" x14ac:dyDescent="0.2">
      <c r="A5320" s="33">
        <v>19</v>
      </c>
      <c r="B5320" s="33" t="s">
        <v>894</v>
      </c>
      <c r="C5320" s="33">
        <v>13258</v>
      </c>
      <c r="D5320" s="33" t="s">
        <v>6637</v>
      </c>
      <c r="E5320" s="33"/>
      <c r="F5320" s="33">
        <v>0.2</v>
      </c>
    </row>
    <row r="5321" spans="1:6" x14ac:dyDescent="0.2">
      <c r="A5321" s="33">
        <v>19</v>
      </c>
      <c r="B5321" s="33" t="s">
        <v>894</v>
      </c>
      <c r="C5321" s="33">
        <v>1689</v>
      </c>
      <c r="D5321" s="33" t="s">
        <v>6638</v>
      </c>
      <c r="E5321" s="33"/>
      <c r="F5321" s="33">
        <v>0.2</v>
      </c>
    </row>
    <row r="5322" spans="1:6" x14ac:dyDescent="0.2">
      <c r="A5322" s="33">
        <v>19</v>
      </c>
      <c r="B5322" s="33" t="s">
        <v>894</v>
      </c>
      <c r="C5322" s="33">
        <v>1820</v>
      </c>
      <c r="D5322" s="33" t="s">
        <v>6639</v>
      </c>
      <c r="E5322" s="33"/>
      <c r="F5322" s="33">
        <v>0.2</v>
      </c>
    </row>
    <row r="5323" spans="1:6" x14ac:dyDescent="0.2">
      <c r="A5323" s="33">
        <v>19</v>
      </c>
      <c r="B5323" s="33" t="s">
        <v>894</v>
      </c>
      <c r="C5323" s="33">
        <v>1856</v>
      </c>
      <c r="D5323" s="33" t="s">
        <v>6640</v>
      </c>
      <c r="E5323" s="33"/>
      <c r="F5323" s="33">
        <v>0.2</v>
      </c>
    </row>
    <row r="5324" spans="1:6" x14ac:dyDescent="0.2">
      <c r="A5324" s="33">
        <v>19</v>
      </c>
      <c r="B5324" s="33" t="s">
        <v>894</v>
      </c>
      <c r="C5324" s="33">
        <v>1929</v>
      </c>
      <c r="D5324" s="33" t="s">
        <v>6641</v>
      </c>
      <c r="E5324" s="33"/>
      <c r="F5324" s="33">
        <v>0.2</v>
      </c>
    </row>
    <row r="5325" spans="1:6" x14ac:dyDescent="0.2">
      <c r="A5325" s="33">
        <v>19</v>
      </c>
      <c r="B5325" s="33" t="s">
        <v>894</v>
      </c>
      <c r="C5325" s="33">
        <v>1403</v>
      </c>
      <c r="D5325" s="33" t="s">
        <v>6642</v>
      </c>
      <c r="E5325" s="33">
        <v>4</v>
      </c>
      <c r="F5325" s="33">
        <v>0.2</v>
      </c>
    </row>
    <row r="5326" spans="1:6" x14ac:dyDescent="0.2">
      <c r="A5326" s="33">
        <v>19</v>
      </c>
      <c r="B5326" s="33" t="s">
        <v>894</v>
      </c>
      <c r="C5326" s="33">
        <v>1432</v>
      </c>
      <c r="D5326" s="33" t="s">
        <v>6643</v>
      </c>
      <c r="E5326" s="33"/>
      <c r="F5326" s="33">
        <v>0.2</v>
      </c>
    </row>
    <row r="5327" spans="1:6" x14ac:dyDescent="0.2">
      <c r="A5327" s="33">
        <v>19</v>
      </c>
      <c r="B5327" s="33" t="s">
        <v>894</v>
      </c>
      <c r="C5327" s="33">
        <v>1449</v>
      </c>
      <c r="D5327" s="33" t="s">
        <v>6644</v>
      </c>
      <c r="E5327" s="33"/>
      <c r="F5327" s="33">
        <v>0.2</v>
      </c>
    </row>
    <row r="5328" spans="1:6" x14ac:dyDescent="0.2">
      <c r="A5328" s="33">
        <v>19</v>
      </c>
      <c r="B5328" s="33" t="s">
        <v>894</v>
      </c>
      <c r="C5328" s="33">
        <v>1474</v>
      </c>
      <c r="D5328" s="33" t="s">
        <v>6645</v>
      </c>
      <c r="E5328" s="33">
        <v>3</v>
      </c>
      <c r="F5328" s="33">
        <v>0.2</v>
      </c>
    </row>
    <row r="5329" spans="1:6" x14ac:dyDescent="0.2">
      <c r="A5329" s="33">
        <v>19</v>
      </c>
      <c r="B5329" s="33" t="s">
        <v>894</v>
      </c>
      <c r="C5329" s="33">
        <v>1508</v>
      </c>
      <c r="D5329" s="33" t="s">
        <v>6646</v>
      </c>
      <c r="E5329" s="33"/>
      <c r="F5329" s="33">
        <v>0.2</v>
      </c>
    </row>
    <row r="5330" spans="1:6" x14ac:dyDescent="0.2">
      <c r="A5330" s="33">
        <v>19</v>
      </c>
      <c r="B5330" s="33" t="s">
        <v>894</v>
      </c>
      <c r="C5330" s="33">
        <v>1526</v>
      </c>
      <c r="D5330" s="33" t="s">
        <v>6647</v>
      </c>
      <c r="E5330" s="33">
        <v>3</v>
      </c>
      <c r="F5330" s="33">
        <v>0.2</v>
      </c>
    </row>
    <row r="5331" spans="1:6" x14ac:dyDescent="0.2">
      <c r="A5331" s="33">
        <v>19</v>
      </c>
      <c r="B5331" s="33" t="s">
        <v>894</v>
      </c>
      <c r="C5331" s="33">
        <v>1531</v>
      </c>
      <c r="D5331" s="33" t="s">
        <v>6648</v>
      </c>
      <c r="E5331" s="33">
        <v>3</v>
      </c>
      <c r="F5331" s="33">
        <v>0.2</v>
      </c>
    </row>
    <row r="5332" spans="1:6" x14ac:dyDescent="0.2">
      <c r="A5332" s="33">
        <v>19</v>
      </c>
      <c r="B5332" s="33" t="s">
        <v>894</v>
      </c>
      <c r="C5332" s="33">
        <v>1538</v>
      </c>
      <c r="D5332" s="33" t="s">
        <v>6649</v>
      </c>
      <c r="E5332" s="33">
        <v>4</v>
      </c>
      <c r="F5332" s="33">
        <v>0.2</v>
      </c>
    </row>
    <row r="5333" spans="1:6" x14ac:dyDescent="0.2">
      <c r="A5333" s="33">
        <v>19</v>
      </c>
      <c r="B5333" s="33" t="s">
        <v>894</v>
      </c>
      <c r="C5333" s="33">
        <v>1555</v>
      </c>
      <c r="D5333" s="33" t="s">
        <v>6650</v>
      </c>
      <c r="E5333" s="33">
        <v>3</v>
      </c>
      <c r="F5333" s="33">
        <v>0.2</v>
      </c>
    </row>
    <row r="5334" spans="1:6" x14ac:dyDescent="0.2">
      <c r="A5334" s="33">
        <v>19</v>
      </c>
      <c r="B5334" s="33" t="s">
        <v>894</v>
      </c>
      <c r="C5334" s="33">
        <v>1559</v>
      </c>
      <c r="D5334" s="33" t="s">
        <v>6651</v>
      </c>
      <c r="E5334" s="33"/>
      <c r="F5334" s="33">
        <v>0.2</v>
      </c>
    </row>
    <row r="5335" spans="1:6" x14ac:dyDescent="0.2">
      <c r="A5335" s="33">
        <v>19</v>
      </c>
      <c r="B5335" s="33" t="s">
        <v>894</v>
      </c>
      <c r="C5335" s="33">
        <v>1567</v>
      </c>
      <c r="D5335" s="33" t="s">
        <v>6652</v>
      </c>
      <c r="E5335" s="33"/>
      <c r="F5335" s="33">
        <v>0.2</v>
      </c>
    </row>
    <row r="5336" spans="1:6" x14ac:dyDescent="0.2">
      <c r="A5336" s="33">
        <v>19</v>
      </c>
      <c r="B5336" s="33" t="s">
        <v>894</v>
      </c>
      <c r="C5336" s="33">
        <v>1590</v>
      </c>
      <c r="D5336" s="33" t="s">
        <v>6653</v>
      </c>
      <c r="E5336" s="33"/>
      <c r="F5336" s="33">
        <v>0.2</v>
      </c>
    </row>
    <row r="5337" spans="1:6" x14ac:dyDescent="0.2">
      <c r="A5337" s="33">
        <v>19</v>
      </c>
      <c r="B5337" s="33" t="s">
        <v>894</v>
      </c>
      <c r="C5337" s="33">
        <v>1597</v>
      </c>
      <c r="D5337" s="33" t="s">
        <v>6654</v>
      </c>
      <c r="E5337" s="33"/>
      <c r="F5337" s="33">
        <v>0.2</v>
      </c>
    </row>
    <row r="5338" spans="1:6" x14ac:dyDescent="0.2">
      <c r="A5338" s="33">
        <v>19</v>
      </c>
      <c r="B5338" s="33" t="s">
        <v>894</v>
      </c>
      <c r="C5338" s="33">
        <v>1605</v>
      </c>
      <c r="D5338" s="33" t="s">
        <v>6655</v>
      </c>
      <c r="E5338" s="33"/>
      <c r="F5338" s="33">
        <v>0.2</v>
      </c>
    </row>
    <row r="5339" spans="1:6" x14ac:dyDescent="0.2">
      <c r="A5339" s="33">
        <v>19</v>
      </c>
      <c r="B5339" s="33" t="s">
        <v>894</v>
      </c>
      <c r="C5339" s="33">
        <v>1620</v>
      </c>
      <c r="D5339" s="33" t="s">
        <v>6656</v>
      </c>
      <c r="E5339" s="33">
        <v>4</v>
      </c>
      <c r="F5339" s="33">
        <v>0.2</v>
      </c>
    </row>
    <row r="5340" spans="1:6" x14ac:dyDescent="0.2">
      <c r="A5340" s="33">
        <v>19</v>
      </c>
      <c r="B5340" s="33" t="s">
        <v>894</v>
      </c>
      <c r="C5340" s="33">
        <v>1690</v>
      </c>
      <c r="D5340" s="33" t="s">
        <v>6657</v>
      </c>
      <c r="E5340" s="33"/>
      <c r="F5340" s="33">
        <v>0.2</v>
      </c>
    </row>
    <row r="5341" spans="1:6" x14ac:dyDescent="0.2">
      <c r="A5341" s="33">
        <v>19</v>
      </c>
      <c r="B5341" s="33" t="s">
        <v>894</v>
      </c>
      <c r="C5341" s="33">
        <v>1697</v>
      </c>
      <c r="D5341" s="33" t="s">
        <v>6658</v>
      </c>
      <c r="E5341" s="33"/>
      <c r="F5341" s="33">
        <v>0.2</v>
      </c>
    </row>
    <row r="5342" spans="1:6" x14ac:dyDescent="0.2">
      <c r="A5342" s="33">
        <v>19</v>
      </c>
      <c r="B5342" s="33" t="s">
        <v>894</v>
      </c>
      <c r="C5342" s="33">
        <v>1698</v>
      </c>
      <c r="D5342" s="33" t="s">
        <v>6659</v>
      </c>
      <c r="E5342" s="33"/>
      <c r="F5342" s="33">
        <v>0.2</v>
      </c>
    </row>
    <row r="5343" spans="1:6" x14ac:dyDescent="0.2">
      <c r="A5343" s="33">
        <v>19</v>
      </c>
      <c r="B5343" s="33" t="s">
        <v>894</v>
      </c>
      <c r="C5343" s="33">
        <v>1707</v>
      </c>
      <c r="D5343" s="33" t="s">
        <v>6660</v>
      </c>
      <c r="E5343" s="33"/>
      <c r="F5343" s="33">
        <v>0.2</v>
      </c>
    </row>
    <row r="5344" spans="1:6" x14ac:dyDescent="0.2">
      <c r="A5344" s="33">
        <v>19</v>
      </c>
      <c r="B5344" s="33" t="s">
        <v>894</v>
      </c>
      <c r="C5344" s="33">
        <v>1708</v>
      </c>
      <c r="D5344" s="33" t="s">
        <v>6661</v>
      </c>
      <c r="E5344" s="33"/>
      <c r="F5344" s="33">
        <v>0.2</v>
      </c>
    </row>
    <row r="5345" spans="1:6" x14ac:dyDescent="0.2">
      <c r="A5345" s="33">
        <v>19</v>
      </c>
      <c r="B5345" s="33" t="s">
        <v>894</v>
      </c>
      <c r="C5345" s="33">
        <v>1716</v>
      </c>
      <c r="D5345" s="33" t="s">
        <v>6662</v>
      </c>
      <c r="E5345" s="33"/>
      <c r="F5345" s="33">
        <v>0.2</v>
      </c>
    </row>
    <row r="5346" spans="1:6" x14ac:dyDescent="0.2">
      <c r="A5346" s="33">
        <v>19</v>
      </c>
      <c r="B5346" s="33" t="s">
        <v>894</v>
      </c>
      <c r="C5346" s="33">
        <v>1739</v>
      </c>
      <c r="D5346" s="33" t="s">
        <v>6663</v>
      </c>
      <c r="E5346" s="33"/>
      <c r="F5346" s="33">
        <v>0.2</v>
      </c>
    </row>
    <row r="5347" spans="1:6" x14ac:dyDescent="0.2">
      <c r="A5347" s="33">
        <v>19</v>
      </c>
      <c r="B5347" s="33" t="s">
        <v>894</v>
      </c>
      <c r="C5347" s="33">
        <v>1815</v>
      </c>
      <c r="D5347" s="33" t="s">
        <v>6664</v>
      </c>
      <c r="E5347" s="33"/>
      <c r="F5347" s="33">
        <v>0.2</v>
      </c>
    </row>
    <row r="5348" spans="1:6" x14ac:dyDescent="0.2">
      <c r="A5348" s="33">
        <v>19</v>
      </c>
      <c r="B5348" s="33" t="s">
        <v>894</v>
      </c>
      <c r="C5348" s="33">
        <v>1816</v>
      </c>
      <c r="D5348" s="33" t="s">
        <v>6665</v>
      </c>
      <c r="E5348" s="33"/>
      <c r="F5348" s="33">
        <v>0.2</v>
      </c>
    </row>
    <row r="5349" spans="1:6" x14ac:dyDescent="0.2">
      <c r="A5349" s="33">
        <v>19</v>
      </c>
      <c r="B5349" s="33" t="s">
        <v>894</v>
      </c>
      <c r="C5349" s="33">
        <v>1819</v>
      </c>
      <c r="D5349" s="33" t="s">
        <v>6666</v>
      </c>
      <c r="E5349" s="33"/>
      <c r="F5349" s="33">
        <v>0.2</v>
      </c>
    </row>
    <row r="5350" spans="1:6" x14ac:dyDescent="0.2">
      <c r="A5350" s="33">
        <v>19</v>
      </c>
      <c r="B5350" s="33" t="s">
        <v>894</v>
      </c>
      <c r="C5350" s="33">
        <v>1829</v>
      </c>
      <c r="D5350" s="33" t="s">
        <v>4256</v>
      </c>
      <c r="E5350" s="33"/>
      <c r="F5350" s="33">
        <v>0.2</v>
      </c>
    </row>
    <row r="5351" spans="1:6" x14ac:dyDescent="0.2">
      <c r="A5351" s="33">
        <v>19</v>
      </c>
      <c r="B5351" s="33" t="s">
        <v>894</v>
      </c>
      <c r="C5351" s="33">
        <v>1836</v>
      </c>
      <c r="D5351" s="33" t="s">
        <v>6667</v>
      </c>
      <c r="E5351" s="33">
        <v>4</v>
      </c>
      <c r="F5351" s="33">
        <v>0.2</v>
      </c>
    </row>
    <row r="5352" spans="1:6" x14ac:dyDescent="0.2">
      <c r="A5352" s="33">
        <v>19</v>
      </c>
      <c r="B5352" s="33" t="s">
        <v>894</v>
      </c>
      <c r="C5352" s="33">
        <v>1883</v>
      </c>
      <c r="D5352" s="33" t="s">
        <v>4257</v>
      </c>
      <c r="E5352" s="33"/>
      <c r="F5352" s="33">
        <v>0.2</v>
      </c>
    </row>
    <row r="5353" spans="1:6" x14ac:dyDescent="0.2">
      <c r="A5353" s="33">
        <v>19</v>
      </c>
      <c r="B5353" s="33" t="s">
        <v>894</v>
      </c>
      <c r="C5353" s="33">
        <v>1919</v>
      </c>
      <c r="D5353" s="33" t="s">
        <v>6668</v>
      </c>
      <c r="E5353" s="33"/>
      <c r="F5353" s="33">
        <v>0.2</v>
      </c>
    </row>
    <row r="5354" spans="1:6" x14ac:dyDescent="0.2">
      <c r="A5354" s="33">
        <v>19</v>
      </c>
      <c r="B5354" s="33" t="s">
        <v>894</v>
      </c>
      <c r="C5354" s="33">
        <v>1923</v>
      </c>
      <c r="D5354" s="33" t="s">
        <v>6669</v>
      </c>
      <c r="E5354" s="33"/>
      <c r="F5354" s="33">
        <v>0.2</v>
      </c>
    </row>
    <row r="5355" spans="1:6" x14ac:dyDescent="0.2">
      <c r="A5355" s="33">
        <v>19</v>
      </c>
      <c r="B5355" s="33" t="s">
        <v>894</v>
      </c>
      <c r="C5355" s="33">
        <v>1936</v>
      </c>
      <c r="D5355" s="33" t="s">
        <v>6670</v>
      </c>
      <c r="E5355" s="33"/>
      <c r="F5355" s="33">
        <v>0.2</v>
      </c>
    </row>
    <row r="5356" spans="1:6" x14ac:dyDescent="0.2">
      <c r="A5356" s="33">
        <v>19</v>
      </c>
      <c r="B5356" s="33" t="s">
        <v>894</v>
      </c>
      <c r="C5356" s="33">
        <v>1480</v>
      </c>
      <c r="D5356" s="33" t="s">
        <v>6671</v>
      </c>
      <c r="E5356" s="33"/>
      <c r="F5356" s="33">
        <v>0.2</v>
      </c>
    </row>
    <row r="5357" spans="1:6" x14ac:dyDescent="0.2">
      <c r="A5357" s="33">
        <v>19</v>
      </c>
      <c r="B5357" s="33" t="s">
        <v>894</v>
      </c>
      <c r="C5357" s="33">
        <v>1485</v>
      </c>
      <c r="D5357" s="33" t="s">
        <v>6672</v>
      </c>
      <c r="E5357" s="33"/>
      <c r="F5357" s="33">
        <v>0.2</v>
      </c>
    </row>
    <row r="5358" spans="1:6" x14ac:dyDescent="0.2">
      <c r="A5358" s="33">
        <v>19</v>
      </c>
      <c r="B5358" s="33" t="s">
        <v>894</v>
      </c>
      <c r="C5358" s="33">
        <v>1674</v>
      </c>
      <c r="D5358" s="33" t="s">
        <v>6673</v>
      </c>
      <c r="E5358" s="33"/>
      <c r="F5358" s="33">
        <v>0.2</v>
      </c>
    </row>
    <row r="5359" spans="1:6" x14ac:dyDescent="0.2">
      <c r="A5359" s="33">
        <v>19</v>
      </c>
      <c r="B5359" s="33" t="s">
        <v>894</v>
      </c>
      <c r="C5359" s="33">
        <v>1852</v>
      </c>
      <c r="D5359" s="33" t="s">
        <v>6674</v>
      </c>
      <c r="E5359" s="33"/>
      <c r="F5359" s="33">
        <v>0.2</v>
      </c>
    </row>
    <row r="5360" spans="1:6" x14ac:dyDescent="0.2">
      <c r="A5360" s="33">
        <v>19</v>
      </c>
      <c r="B5360" s="33" t="s">
        <v>894</v>
      </c>
      <c r="C5360" s="33">
        <v>1900</v>
      </c>
      <c r="D5360" s="33" t="s">
        <v>6675</v>
      </c>
      <c r="E5360" s="33"/>
      <c r="F5360" s="33">
        <v>0.2</v>
      </c>
    </row>
    <row r="5361" spans="1:6" x14ac:dyDescent="0.2">
      <c r="A5361" s="33">
        <v>19</v>
      </c>
      <c r="B5361" s="33" t="s">
        <v>894</v>
      </c>
      <c r="C5361" s="33">
        <v>1388</v>
      </c>
      <c r="D5361" s="33" t="s">
        <v>4259</v>
      </c>
      <c r="E5361" s="33"/>
      <c r="F5361" s="33">
        <v>0.2</v>
      </c>
    </row>
    <row r="5362" spans="1:6" x14ac:dyDescent="0.2">
      <c r="A5362" s="33">
        <v>19</v>
      </c>
      <c r="B5362" s="33" t="s">
        <v>894</v>
      </c>
      <c r="C5362" s="33">
        <v>1414</v>
      </c>
      <c r="D5362" s="33" t="s">
        <v>6676</v>
      </c>
      <c r="E5362" s="33"/>
      <c r="F5362" s="33">
        <v>0.2</v>
      </c>
    </row>
    <row r="5363" spans="1:6" x14ac:dyDescent="0.2">
      <c r="A5363" s="33">
        <v>19</v>
      </c>
      <c r="B5363" s="33" t="s">
        <v>894</v>
      </c>
      <c r="C5363" s="33">
        <v>1426</v>
      </c>
      <c r="D5363" s="33" t="s">
        <v>6677</v>
      </c>
      <c r="E5363" s="33"/>
      <c r="F5363" s="33">
        <v>0.2</v>
      </c>
    </row>
    <row r="5364" spans="1:6" x14ac:dyDescent="0.2">
      <c r="A5364" s="33">
        <v>19</v>
      </c>
      <c r="B5364" s="33" t="s">
        <v>894</v>
      </c>
      <c r="C5364" s="33">
        <v>1457</v>
      </c>
      <c r="D5364" s="33" t="s">
        <v>6678</v>
      </c>
      <c r="E5364" s="33"/>
      <c r="F5364" s="33">
        <v>0.2</v>
      </c>
    </row>
    <row r="5365" spans="1:6" x14ac:dyDescent="0.2">
      <c r="A5365" s="33">
        <v>19</v>
      </c>
      <c r="B5365" s="33" t="s">
        <v>894</v>
      </c>
      <c r="C5365" s="33">
        <v>1458</v>
      </c>
      <c r="D5365" s="33" t="s">
        <v>6679</v>
      </c>
      <c r="E5365" s="33"/>
      <c r="F5365" s="33">
        <v>0.2</v>
      </c>
    </row>
    <row r="5366" spans="1:6" x14ac:dyDescent="0.2">
      <c r="A5366" s="33">
        <v>19</v>
      </c>
      <c r="B5366" s="33" t="s">
        <v>894</v>
      </c>
      <c r="C5366" s="33">
        <v>1464</v>
      </c>
      <c r="D5366" s="33" t="s">
        <v>6680</v>
      </c>
      <c r="E5366" s="33"/>
      <c r="F5366" s="33">
        <v>0.2</v>
      </c>
    </row>
    <row r="5367" spans="1:6" x14ac:dyDescent="0.2">
      <c r="A5367" s="33">
        <v>19</v>
      </c>
      <c r="B5367" s="33" t="s">
        <v>894</v>
      </c>
      <c r="C5367" s="33">
        <v>1467</v>
      </c>
      <c r="D5367" s="33" t="s">
        <v>6681</v>
      </c>
      <c r="E5367" s="33"/>
      <c r="F5367" s="33">
        <v>0.2</v>
      </c>
    </row>
    <row r="5368" spans="1:6" x14ac:dyDescent="0.2">
      <c r="A5368" s="33">
        <v>19</v>
      </c>
      <c r="B5368" s="33" t="s">
        <v>894</v>
      </c>
      <c r="C5368" s="33">
        <v>1483</v>
      </c>
      <c r="D5368" s="33" t="s">
        <v>6682</v>
      </c>
      <c r="E5368" s="33"/>
      <c r="F5368" s="33">
        <v>0.2</v>
      </c>
    </row>
    <row r="5369" spans="1:6" x14ac:dyDescent="0.2">
      <c r="A5369" s="33">
        <v>19</v>
      </c>
      <c r="B5369" s="33" t="s">
        <v>894</v>
      </c>
      <c r="C5369" s="33">
        <v>1494</v>
      </c>
      <c r="D5369" s="33" t="s">
        <v>6683</v>
      </c>
      <c r="E5369" s="33"/>
      <c r="F5369" s="33">
        <v>0.2</v>
      </c>
    </row>
    <row r="5370" spans="1:6" x14ac:dyDescent="0.2">
      <c r="A5370" s="33">
        <v>19</v>
      </c>
      <c r="B5370" s="33" t="s">
        <v>894</v>
      </c>
      <c r="C5370" s="33">
        <v>1519</v>
      </c>
      <c r="D5370" s="33" t="s">
        <v>6684</v>
      </c>
      <c r="E5370" s="33"/>
      <c r="F5370" s="33">
        <v>0.2</v>
      </c>
    </row>
    <row r="5371" spans="1:6" x14ac:dyDescent="0.2">
      <c r="A5371" s="33">
        <v>19</v>
      </c>
      <c r="B5371" s="33" t="s">
        <v>894</v>
      </c>
      <c r="C5371" s="33">
        <v>1530</v>
      </c>
      <c r="D5371" s="33" t="s">
        <v>6685</v>
      </c>
      <c r="E5371" s="33"/>
      <c r="F5371" s="33">
        <v>0.2</v>
      </c>
    </row>
    <row r="5372" spans="1:6" x14ac:dyDescent="0.2">
      <c r="A5372" s="33">
        <v>19</v>
      </c>
      <c r="B5372" s="33" t="s">
        <v>894</v>
      </c>
      <c r="C5372" s="33">
        <v>1561</v>
      </c>
      <c r="D5372" s="33" t="s">
        <v>6686</v>
      </c>
      <c r="E5372" s="33"/>
      <c r="F5372" s="33">
        <v>0.2</v>
      </c>
    </row>
    <row r="5373" spans="1:6" x14ac:dyDescent="0.2">
      <c r="A5373" s="33">
        <v>19</v>
      </c>
      <c r="B5373" s="33" t="s">
        <v>894</v>
      </c>
      <c r="C5373" s="33">
        <v>1577</v>
      </c>
      <c r="D5373" s="33" t="s">
        <v>4261</v>
      </c>
      <c r="E5373" s="33"/>
      <c r="F5373" s="33">
        <v>0.2</v>
      </c>
    </row>
    <row r="5374" spans="1:6" x14ac:dyDescent="0.2">
      <c r="A5374" s="33">
        <v>19</v>
      </c>
      <c r="B5374" s="33" t="s">
        <v>894</v>
      </c>
      <c r="C5374" s="33">
        <v>1578</v>
      </c>
      <c r="D5374" s="33" t="s">
        <v>4262</v>
      </c>
      <c r="E5374" s="33"/>
      <c r="F5374" s="33">
        <v>0.2</v>
      </c>
    </row>
    <row r="5375" spans="1:6" x14ac:dyDescent="0.2">
      <c r="A5375" s="33">
        <v>19</v>
      </c>
      <c r="B5375" s="33" t="s">
        <v>894</v>
      </c>
      <c r="C5375" s="33">
        <v>1586</v>
      </c>
      <c r="D5375" s="33" t="s">
        <v>4263</v>
      </c>
      <c r="E5375" s="33"/>
      <c r="F5375" s="33">
        <v>0.2</v>
      </c>
    </row>
    <row r="5376" spans="1:6" x14ac:dyDescent="0.2">
      <c r="A5376" s="33">
        <v>19</v>
      </c>
      <c r="B5376" s="33" t="s">
        <v>894</v>
      </c>
      <c r="C5376" s="33">
        <v>1595</v>
      </c>
      <c r="D5376" s="33" t="s">
        <v>6687</v>
      </c>
      <c r="E5376" s="33"/>
      <c r="F5376" s="33">
        <v>0.2</v>
      </c>
    </row>
    <row r="5377" spans="1:6" x14ac:dyDescent="0.2">
      <c r="A5377" s="33">
        <v>19</v>
      </c>
      <c r="B5377" s="33" t="s">
        <v>894</v>
      </c>
      <c r="C5377" s="33">
        <v>1598</v>
      </c>
      <c r="D5377" s="33" t="s">
        <v>6688</v>
      </c>
      <c r="E5377" s="33"/>
      <c r="F5377" s="33">
        <v>0.2</v>
      </c>
    </row>
    <row r="5378" spans="1:6" x14ac:dyDescent="0.2">
      <c r="A5378" s="33">
        <v>19</v>
      </c>
      <c r="B5378" s="33" t="s">
        <v>894</v>
      </c>
      <c r="C5378" s="33">
        <v>1602</v>
      </c>
      <c r="D5378" s="33" t="s">
        <v>4265</v>
      </c>
      <c r="E5378" s="33">
        <v>2</v>
      </c>
      <c r="F5378" s="33">
        <v>0.2</v>
      </c>
    </row>
    <row r="5379" spans="1:6" x14ac:dyDescent="0.2">
      <c r="A5379" s="33">
        <v>19</v>
      </c>
      <c r="B5379" s="33" t="s">
        <v>894</v>
      </c>
      <c r="C5379" s="33">
        <v>1612</v>
      </c>
      <c r="D5379" s="33" t="s">
        <v>6689</v>
      </c>
      <c r="E5379" s="33">
        <v>4</v>
      </c>
      <c r="F5379" s="33">
        <v>0.2</v>
      </c>
    </row>
    <row r="5380" spans="1:6" x14ac:dyDescent="0.2">
      <c r="A5380" s="33">
        <v>19</v>
      </c>
      <c r="B5380" s="33" t="s">
        <v>894</v>
      </c>
      <c r="C5380" s="33">
        <v>7588</v>
      </c>
      <c r="D5380" s="33" t="s">
        <v>6690</v>
      </c>
      <c r="E5380" s="33"/>
      <c r="F5380" s="33">
        <v>0.2</v>
      </c>
    </row>
    <row r="5381" spans="1:6" x14ac:dyDescent="0.2">
      <c r="A5381" s="33">
        <v>19</v>
      </c>
      <c r="B5381" s="33" t="s">
        <v>894</v>
      </c>
      <c r="C5381" s="33">
        <v>1645</v>
      </c>
      <c r="D5381" s="33" t="s">
        <v>6691</v>
      </c>
      <c r="E5381" s="33"/>
      <c r="F5381" s="33">
        <v>0.2</v>
      </c>
    </row>
    <row r="5382" spans="1:6" x14ac:dyDescent="0.2">
      <c r="A5382" s="33">
        <v>19</v>
      </c>
      <c r="B5382" s="33" t="s">
        <v>894</v>
      </c>
      <c r="C5382" s="33">
        <v>1647</v>
      </c>
      <c r="D5382" s="33" t="s">
        <v>6692</v>
      </c>
      <c r="E5382" s="33"/>
      <c r="F5382" s="33">
        <v>0.2</v>
      </c>
    </row>
    <row r="5383" spans="1:6" x14ac:dyDescent="0.2">
      <c r="A5383" s="33">
        <v>19</v>
      </c>
      <c r="B5383" s="33" t="s">
        <v>894</v>
      </c>
      <c r="C5383" s="33">
        <v>1648</v>
      </c>
      <c r="D5383" s="33" t="s">
        <v>6693</v>
      </c>
      <c r="E5383" s="33"/>
      <c r="F5383" s="33">
        <v>0.2</v>
      </c>
    </row>
    <row r="5384" spans="1:6" x14ac:dyDescent="0.2">
      <c r="A5384" s="33">
        <v>19</v>
      </c>
      <c r="B5384" s="33" t="s">
        <v>894</v>
      </c>
      <c r="C5384" s="33">
        <v>1652</v>
      </c>
      <c r="D5384" s="33" t="s">
        <v>6694</v>
      </c>
      <c r="E5384" s="33"/>
      <c r="F5384" s="33">
        <v>0.2</v>
      </c>
    </row>
    <row r="5385" spans="1:6" x14ac:dyDescent="0.2">
      <c r="A5385" s="33">
        <v>19</v>
      </c>
      <c r="B5385" s="33" t="s">
        <v>894</v>
      </c>
      <c r="C5385" s="33">
        <v>1701</v>
      </c>
      <c r="D5385" s="33" t="s">
        <v>6695</v>
      </c>
      <c r="E5385" s="33"/>
      <c r="F5385" s="33">
        <v>0.2</v>
      </c>
    </row>
    <row r="5386" spans="1:6" x14ac:dyDescent="0.2">
      <c r="A5386" s="33">
        <v>19</v>
      </c>
      <c r="B5386" s="33" t="s">
        <v>894</v>
      </c>
      <c r="C5386" s="33">
        <v>1727</v>
      </c>
      <c r="D5386" s="33" t="s">
        <v>6696</v>
      </c>
      <c r="E5386" s="33"/>
      <c r="F5386" s="33">
        <v>0.2</v>
      </c>
    </row>
    <row r="5387" spans="1:6" x14ac:dyDescent="0.2">
      <c r="A5387" s="33">
        <v>19</v>
      </c>
      <c r="B5387" s="33" t="s">
        <v>894</v>
      </c>
      <c r="C5387" s="33">
        <v>1765</v>
      </c>
      <c r="D5387" s="33" t="s">
        <v>6697</v>
      </c>
      <c r="E5387" s="33"/>
      <c r="F5387" s="33">
        <v>0.2</v>
      </c>
    </row>
    <row r="5388" spans="1:6" x14ac:dyDescent="0.2">
      <c r="A5388" s="33">
        <v>19</v>
      </c>
      <c r="B5388" s="33" t="s">
        <v>894</v>
      </c>
      <c r="C5388" s="33">
        <v>1799</v>
      </c>
      <c r="D5388" s="33" t="s">
        <v>6698</v>
      </c>
      <c r="E5388" s="33"/>
      <c r="F5388" s="33">
        <v>0.2</v>
      </c>
    </row>
    <row r="5389" spans="1:6" x14ac:dyDescent="0.2">
      <c r="A5389" s="33">
        <v>19</v>
      </c>
      <c r="B5389" s="33" t="s">
        <v>894</v>
      </c>
      <c r="C5389" s="33">
        <v>1805</v>
      </c>
      <c r="D5389" s="33" t="s">
        <v>6699</v>
      </c>
      <c r="E5389" s="33"/>
      <c r="F5389" s="33">
        <v>0.2</v>
      </c>
    </row>
    <row r="5390" spans="1:6" x14ac:dyDescent="0.2">
      <c r="A5390" s="33">
        <v>19</v>
      </c>
      <c r="B5390" s="33" t="s">
        <v>894</v>
      </c>
      <c r="C5390" s="33">
        <v>1835</v>
      </c>
      <c r="D5390" s="33" t="s">
        <v>6700</v>
      </c>
      <c r="E5390" s="33">
        <v>4</v>
      </c>
      <c r="F5390" s="33">
        <v>0.2</v>
      </c>
    </row>
    <row r="5391" spans="1:6" x14ac:dyDescent="0.2">
      <c r="A5391" s="33">
        <v>19</v>
      </c>
      <c r="B5391" s="33" t="s">
        <v>894</v>
      </c>
      <c r="C5391" s="33">
        <v>16372</v>
      </c>
      <c r="D5391" s="33" t="s">
        <v>6701</v>
      </c>
      <c r="E5391" s="33"/>
      <c r="F5391" s="33">
        <v>0.2</v>
      </c>
    </row>
    <row r="5392" spans="1:6" x14ac:dyDescent="0.2">
      <c r="A5392" s="33">
        <v>19</v>
      </c>
      <c r="B5392" s="33" t="s">
        <v>894</v>
      </c>
      <c r="C5392" s="33">
        <v>1859</v>
      </c>
      <c r="D5392" s="33" t="s">
        <v>6702</v>
      </c>
      <c r="E5392" s="33"/>
      <c r="F5392" s="33">
        <v>0.2</v>
      </c>
    </row>
    <row r="5393" spans="1:6" x14ac:dyDescent="0.2">
      <c r="A5393" s="33">
        <v>19</v>
      </c>
      <c r="B5393" s="33" t="s">
        <v>894</v>
      </c>
      <c r="C5393" s="33">
        <v>1875</v>
      </c>
      <c r="D5393" s="33" t="s">
        <v>6703</v>
      </c>
      <c r="E5393" s="33"/>
      <c r="F5393" s="33">
        <v>0.2</v>
      </c>
    </row>
    <row r="5394" spans="1:6" x14ac:dyDescent="0.2">
      <c r="A5394" s="33">
        <v>19</v>
      </c>
      <c r="B5394" s="33" t="s">
        <v>894</v>
      </c>
      <c r="C5394" s="33">
        <v>1898</v>
      </c>
      <c r="D5394" s="33" t="s">
        <v>6704</v>
      </c>
      <c r="E5394" s="33"/>
      <c r="F5394" s="33">
        <v>0.2</v>
      </c>
    </row>
    <row r="5395" spans="1:6" x14ac:dyDescent="0.2">
      <c r="A5395" s="33">
        <v>19</v>
      </c>
      <c r="B5395" s="33" t="s">
        <v>894</v>
      </c>
      <c r="C5395" s="33">
        <v>1901</v>
      </c>
      <c r="D5395" s="33" t="s">
        <v>6705</v>
      </c>
      <c r="E5395" s="33"/>
      <c r="F5395" s="33">
        <v>0.2</v>
      </c>
    </row>
    <row r="5396" spans="1:6" x14ac:dyDescent="0.2">
      <c r="A5396" s="33">
        <v>19</v>
      </c>
      <c r="B5396" s="33" t="s">
        <v>894</v>
      </c>
      <c r="C5396" s="33">
        <v>1916</v>
      </c>
      <c r="D5396" s="33" t="s">
        <v>6706</v>
      </c>
      <c r="E5396" s="33"/>
      <c r="F5396" s="33">
        <v>0.2</v>
      </c>
    </row>
    <row r="5397" spans="1:6" x14ac:dyDescent="0.2">
      <c r="A5397" s="33">
        <v>19</v>
      </c>
      <c r="B5397" s="33" t="s">
        <v>894</v>
      </c>
      <c r="C5397" s="33">
        <v>1428</v>
      </c>
      <c r="D5397" s="33" t="s">
        <v>6707</v>
      </c>
      <c r="E5397" s="33">
        <v>3</v>
      </c>
      <c r="F5397" s="33">
        <v>0.2</v>
      </c>
    </row>
    <row r="5398" spans="1:6" x14ac:dyDescent="0.2">
      <c r="A5398" s="33">
        <v>19</v>
      </c>
      <c r="B5398" s="33" t="s">
        <v>894</v>
      </c>
      <c r="C5398" s="33">
        <v>1436</v>
      </c>
      <c r="D5398" s="33" t="s">
        <v>6708</v>
      </c>
      <c r="E5398" s="33">
        <v>3</v>
      </c>
      <c r="F5398" s="33">
        <v>0.2</v>
      </c>
    </row>
    <row r="5399" spans="1:6" x14ac:dyDescent="0.2">
      <c r="A5399" s="33">
        <v>19</v>
      </c>
      <c r="B5399" s="33" t="s">
        <v>894</v>
      </c>
      <c r="C5399" s="33">
        <v>1438</v>
      </c>
      <c r="D5399" s="33" t="s">
        <v>6709</v>
      </c>
      <c r="E5399" s="33">
        <v>2</v>
      </c>
      <c r="F5399" s="33">
        <v>0.2</v>
      </c>
    </row>
    <row r="5400" spans="1:6" x14ac:dyDescent="0.2">
      <c r="A5400" s="33">
        <v>19</v>
      </c>
      <c r="B5400" s="33" t="s">
        <v>894</v>
      </c>
      <c r="C5400" s="33">
        <v>1445</v>
      </c>
      <c r="D5400" s="33" t="s">
        <v>6710</v>
      </c>
      <c r="E5400" s="33">
        <v>3</v>
      </c>
      <c r="F5400" s="33">
        <v>0.2</v>
      </c>
    </row>
    <row r="5401" spans="1:6" x14ac:dyDescent="0.2">
      <c r="A5401" s="33">
        <v>19</v>
      </c>
      <c r="B5401" s="33" t="s">
        <v>894</v>
      </c>
      <c r="C5401" s="33">
        <v>1506</v>
      </c>
      <c r="D5401" s="33" t="s">
        <v>6711</v>
      </c>
      <c r="E5401" s="33">
        <v>4</v>
      </c>
      <c r="F5401" s="33">
        <v>0.2</v>
      </c>
    </row>
    <row r="5402" spans="1:6" x14ac:dyDescent="0.2">
      <c r="A5402" s="33">
        <v>19</v>
      </c>
      <c r="B5402" s="33" t="s">
        <v>894</v>
      </c>
      <c r="C5402" s="33">
        <v>1610</v>
      </c>
      <c r="D5402" s="33" t="s">
        <v>6712</v>
      </c>
      <c r="E5402" s="33">
        <v>3</v>
      </c>
      <c r="F5402" s="33">
        <v>0.2</v>
      </c>
    </row>
    <row r="5403" spans="1:6" x14ac:dyDescent="0.2">
      <c r="A5403" s="33">
        <v>19</v>
      </c>
      <c r="B5403" s="33" t="s">
        <v>894</v>
      </c>
      <c r="C5403" s="33">
        <v>7459</v>
      </c>
      <c r="D5403" s="33" t="s">
        <v>6713</v>
      </c>
      <c r="E5403" s="33">
        <v>3</v>
      </c>
      <c r="F5403" s="33">
        <v>0.2</v>
      </c>
    </row>
    <row r="5404" spans="1:6" x14ac:dyDescent="0.2">
      <c r="A5404" s="33">
        <v>19</v>
      </c>
      <c r="B5404" s="33" t="s">
        <v>894</v>
      </c>
      <c r="C5404" s="33">
        <v>23460</v>
      </c>
      <c r="D5404" s="33" t="s">
        <v>6714</v>
      </c>
      <c r="E5404" s="33"/>
      <c r="F5404" s="33">
        <v>0.2</v>
      </c>
    </row>
    <row r="5405" spans="1:6" x14ac:dyDescent="0.2">
      <c r="A5405" s="33">
        <v>19</v>
      </c>
      <c r="B5405" s="33" t="s">
        <v>894</v>
      </c>
      <c r="C5405" s="33">
        <v>1684</v>
      </c>
      <c r="D5405" s="33" t="s">
        <v>6715</v>
      </c>
      <c r="E5405" s="33">
        <v>3</v>
      </c>
      <c r="F5405" s="33">
        <v>0.2</v>
      </c>
    </row>
    <row r="5406" spans="1:6" x14ac:dyDescent="0.2">
      <c r="A5406" s="33">
        <v>19</v>
      </c>
      <c r="B5406" s="33" t="s">
        <v>894</v>
      </c>
      <c r="C5406" s="33">
        <v>1748</v>
      </c>
      <c r="D5406" s="33" t="s">
        <v>6716</v>
      </c>
      <c r="E5406" s="33">
        <v>2</v>
      </c>
      <c r="F5406" s="33">
        <v>0.2</v>
      </c>
    </row>
    <row r="5407" spans="1:6" x14ac:dyDescent="0.2">
      <c r="A5407" s="33">
        <v>19</v>
      </c>
      <c r="B5407" s="33" t="s">
        <v>894</v>
      </c>
      <c r="C5407" s="33">
        <v>1769</v>
      </c>
      <c r="D5407" s="33" t="s">
        <v>6717</v>
      </c>
      <c r="E5407" s="33">
        <v>3</v>
      </c>
      <c r="F5407" s="33">
        <v>0.2</v>
      </c>
    </row>
    <row r="5408" spans="1:6" x14ac:dyDescent="0.2">
      <c r="A5408" s="33">
        <v>19</v>
      </c>
      <c r="B5408" s="33" t="s">
        <v>894</v>
      </c>
      <c r="C5408" s="33">
        <v>1796</v>
      </c>
      <c r="D5408" s="33" t="s">
        <v>6718</v>
      </c>
      <c r="E5408" s="33">
        <v>3</v>
      </c>
      <c r="F5408" s="33">
        <v>0.2</v>
      </c>
    </row>
    <row r="5409" spans="1:6" x14ac:dyDescent="0.2">
      <c r="A5409" s="33">
        <v>19</v>
      </c>
      <c r="B5409" s="33" t="s">
        <v>894</v>
      </c>
      <c r="C5409" s="33">
        <v>1823</v>
      </c>
      <c r="D5409" s="33" t="s">
        <v>6719</v>
      </c>
      <c r="E5409" s="33">
        <v>3</v>
      </c>
      <c r="F5409" s="33">
        <v>0.2</v>
      </c>
    </row>
    <row r="5410" spans="1:6" x14ac:dyDescent="0.2">
      <c r="A5410" s="33">
        <v>19</v>
      </c>
      <c r="B5410" s="33" t="s">
        <v>894</v>
      </c>
      <c r="C5410" s="33">
        <v>1861</v>
      </c>
      <c r="D5410" s="33" t="s">
        <v>6720</v>
      </c>
      <c r="E5410" s="33">
        <v>3</v>
      </c>
      <c r="F5410" s="33">
        <v>0.2</v>
      </c>
    </row>
    <row r="5411" spans="1:6" x14ac:dyDescent="0.2">
      <c r="A5411" s="33">
        <v>19</v>
      </c>
      <c r="B5411" s="33" t="s">
        <v>894</v>
      </c>
      <c r="C5411" s="33">
        <v>1871</v>
      </c>
      <c r="D5411" s="33" t="s">
        <v>6721</v>
      </c>
      <c r="E5411" s="33">
        <v>3</v>
      </c>
      <c r="F5411" s="33">
        <v>0.2</v>
      </c>
    </row>
    <row r="5412" spans="1:6" x14ac:dyDescent="0.2">
      <c r="A5412" s="33">
        <v>19</v>
      </c>
      <c r="B5412" s="33" t="s">
        <v>894</v>
      </c>
      <c r="C5412" s="33">
        <v>1965</v>
      </c>
      <c r="D5412" s="33" t="s">
        <v>6722</v>
      </c>
      <c r="E5412" s="33"/>
      <c r="F5412" s="33">
        <v>0.2</v>
      </c>
    </row>
    <row r="5413" spans="1:6" x14ac:dyDescent="0.2">
      <c r="A5413" s="33">
        <v>19</v>
      </c>
      <c r="B5413" s="33" t="s">
        <v>894</v>
      </c>
      <c r="C5413" s="33">
        <v>7468</v>
      </c>
      <c r="D5413" s="33" t="s">
        <v>6723</v>
      </c>
      <c r="E5413" s="33"/>
      <c r="F5413" s="33">
        <v>0.2</v>
      </c>
    </row>
    <row r="5414" spans="1:6" x14ac:dyDescent="0.2">
      <c r="A5414" s="33">
        <v>19</v>
      </c>
      <c r="B5414" s="33" t="s">
        <v>894</v>
      </c>
      <c r="C5414" s="33">
        <v>22059</v>
      </c>
      <c r="D5414" s="33" t="s">
        <v>6724</v>
      </c>
      <c r="E5414" s="33"/>
      <c r="F5414" s="33">
        <v>0.2</v>
      </c>
    </row>
    <row r="5415" spans="1:6" x14ac:dyDescent="0.2">
      <c r="A5415" s="33">
        <v>19</v>
      </c>
      <c r="B5415" s="33" t="s">
        <v>894</v>
      </c>
      <c r="C5415" s="33">
        <v>2038</v>
      </c>
      <c r="D5415" s="33" t="s">
        <v>6725</v>
      </c>
      <c r="E5415" s="33">
        <v>3</v>
      </c>
      <c r="F5415" s="33">
        <v>0.2</v>
      </c>
    </row>
    <row r="5416" spans="1:6" x14ac:dyDescent="0.2">
      <c r="A5416" s="33">
        <v>19</v>
      </c>
      <c r="B5416" s="33" t="s">
        <v>894</v>
      </c>
      <c r="C5416" s="33">
        <v>2046</v>
      </c>
      <c r="D5416" s="33" t="s">
        <v>6726</v>
      </c>
      <c r="E5416" s="33"/>
      <c r="F5416" s="33">
        <v>0.2</v>
      </c>
    </row>
    <row r="5417" spans="1:6" x14ac:dyDescent="0.2">
      <c r="A5417" s="33">
        <v>19</v>
      </c>
      <c r="B5417" s="33" t="s">
        <v>894</v>
      </c>
      <c r="C5417" s="33">
        <v>2047</v>
      </c>
      <c r="D5417" s="33" t="s">
        <v>6727</v>
      </c>
      <c r="E5417" s="33"/>
      <c r="F5417" s="33">
        <v>0.2</v>
      </c>
    </row>
    <row r="5418" spans="1:6" x14ac:dyDescent="0.2">
      <c r="A5418" s="33">
        <v>19</v>
      </c>
      <c r="B5418" s="33" t="s">
        <v>894</v>
      </c>
      <c r="C5418" s="33">
        <v>2048</v>
      </c>
      <c r="D5418" s="33" t="s">
        <v>6728</v>
      </c>
      <c r="E5418" s="33"/>
      <c r="F5418" s="33">
        <v>0.2</v>
      </c>
    </row>
    <row r="5419" spans="1:6" x14ac:dyDescent="0.2">
      <c r="A5419" s="33">
        <v>19</v>
      </c>
      <c r="B5419" s="33" t="s">
        <v>894</v>
      </c>
      <c r="C5419" s="33">
        <v>2050</v>
      </c>
      <c r="D5419" s="33" t="s">
        <v>6729</v>
      </c>
      <c r="E5419" s="33"/>
      <c r="F5419" s="33">
        <v>0.2</v>
      </c>
    </row>
    <row r="5420" spans="1:6" x14ac:dyDescent="0.2">
      <c r="A5420" s="33">
        <v>19</v>
      </c>
      <c r="B5420" s="33" t="s">
        <v>894</v>
      </c>
      <c r="C5420" s="33">
        <v>2243</v>
      </c>
      <c r="D5420" s="33" t="s">
        <v>6730</v>
      </c>
      <c r="E5420" s="33">
        <v>3</v>
      </c>
      <c r="F5420" s="33">
        <v>0.2</v>
      </c>
    </row>
    <row r="5421" spans="1:6" x14ac:dyDescent="0.2">
      <c r="A5421" s="33">
        <v>19</v>
      </c>
      <c r="B5421" s="33" t="s">
        <v>894</v>
      </c>
      <c r="C5421" s="33">
        <v>2432</v>
      </c>
      <c r="D5421" s="33" t="s">
        <v>6731</v>
      </c>
      <c r="E5421" s="33"/>
      <c r="F5421" s="33">
        <v>0.2</v>
      </c>
    </row>
    <row r="5422" spans="1:6" x14ac:dyDescent="0.2">
      <c r="A5422" s="33">
        <v>19</v>
      </c>
      <c r="B5422" s="33" t="s">
        <v>894</v>
      </c>
      <c r="C5422" s="33">
        <v>2500</v>
      </c>
      <c r="D5422" s="33" t="s">
        <v>6732</v>
      </c>
      <c r="E5422" s="33"/>
      <c r="F5422" s="33">
        <v>0.2</v>
      </c>
    </row>
    <row r="5423" spans="1:6" x14ac:dyDescent="0.2">
      <c r="A5423" s="33">
        <v>19</v>
      </c>
      <c r="B5423" s="33" t="s">
        <v>894</v>
      </c>
      <c r="C5423" s="33">
        <v>2350</v>
      </c>
      <c r="D5423" s="33" t="s">
        <v>6733</v>
      </c>
      <c r="E5423" s="33"/>
      <c r="F5423" s="33">
        <v>0.2</v>
      </c>
    </row>
    <row r="5424" spans="1:6" x14ac:dyDescent="0.2">
      <c r="A5424" s="33">
        <v>19</v>
      </c>
      <c r="B5424" s="33" t="s">
        <v>894</v>
      </c>
      <c r="C5424" s="33">
        <v>2339</v>
      </c>
      <c r="D5424" s="33" t="s">
        <v>4275</v>
      </c>
      <c r="E5424" s="33"/>
      <c r="F5424" s="33">
        <v>0.2</v>
      </c>
    </row>
    <row r="5425" spans="1:6" x14ac:dyDescent="0.2">
      <c r="A5425" s="33">
        <v>19</v>
      </c>
      <c r="B5425" s="33" t="s">
        <v>894</v>
      </c>
      <c r="C5425" s="33">
        <v>2357</v>
      </c>
      <c r="D5425" s="33" t="s">
        <v>6734</v>
      </c>
      <c r="E5425" s="33"/>
      <c r="F5425" s="33">
        <v>0.2</v>
      </c>
    </row>
    <row r="5426" spans="1:6" x14ac:dyDescent="0.2">
      <c r="A5426" s="33">
        <v>19</v>
      </c>
      <c r="B5426" s="33" t="s">
        <v>894</v>
      </c>
      <c r="C5426" s="33">
        <v>2389</v>
      </c>
      <c r="D5426" s="33" t="s">
        <v>6735</v>
      </c>
      <c r="E5426" s="33"/>
      <c r="F5426" s="33">
        <v>0.2</v>
      </c>
    </row>
    <row r="5427" spans="1:6" x14ac:dyDescent="0.2">
      <c r="A5427" s="33">
        <v>19</v>
      </c>
      <c r="B5427" s="33" t="s">
        <v>894</v>
      </c>
      <c r="C5427" s="33">
        <v>2583</v>
      </c>
      <c r="D5427" s="33" t="s">
        <v>6736</v>
      </c>
      <c r="E5427" s="33"/>
      <c r="F5427" s="33">
        <v>0.2</v>
      </c>
    </row>
    <row r="5428" spans="1:6" x14ac:dyDescent="0.2">
      <c r="A5428" s="33">
        <v>19</v>
      </c>
      <c r="B5428" s="33" t="s">
        <v>894</v>
      </c>
      <c r="C5428" s="33">
        <v>2263</v>
      </c>
      <c r="D5428" s="33" t="s">
        <v>6737</v>
      </c>
      <c r="E5428" s="33"/>
      <c r="F5428" s="33">
        <v>0.2</v>
      </c>
    </row>
    <row r="5429" spans="1:6" x14ac:dyDescent="0.2">
      <c r="A5429" s="33">
        <v>19</v>
      </c>
      <c r="B5429" s="33" t="s">
        <v>894</v>
      </c>
      <c r="C5429" s="33">
        <v>2630</v>
      </c>
      <c r="D5429" s="33" t="s">
        <v>6738</v>
      </c>
      <c r="E5429" s="33"/>
      <c r="F5429" s="33">
        <v>0.2</v>
      </c>
    </row>
    <row r="5430" spans="1:6" x14ac:dyDescent="0.2">
      <c r="A5430" s="33">
        <v>19</v>
      </c>
      <c r="B5430" s="33" t="s">
        <v>894</v>
      </c>
      <c r="C5430" s="33">
        <v>2643</v>
      </c>
      <c r="D5430" s="33" t="s">
        <v>6739</v>
      </c>
      <c r="E5430" s="33"/>
      <c r="F5430" s="33">
        <v>0.2</v>
      </c>
    </row>
    <row r="5431" spans="1:6" x14ac:dyDescent="0.2">
      <c r="A5431" s="33">
        <v>19</v>
      </c>
      <c r="B5431" s="33" t="s">
        <v>894</v>
      </c>
      <c r="C5431" s="33">
        <v>2646</v>
      </c>
      <c r="D5431" s="33" t="s">
        <v>6740</v>
      </c>
      <c r="E5431" s="33"/>
      <c r="F5431" s="33">
        <v>0.2</v>
      </c>
    </row>
    <row r="5432" spans="1:6" x14ac:dyDescent="0.2">
      <c r="A5432" s="33">
        <v>19</v>
      </c>
      <c r="B5432" s="33" t="s">
        <v>894</v>
      </c>
      <c r="C5432" s="33">
        <v>2651</v>
      </c>
      <c r="D5432" s="33" t="s">
        <v>6741</v>
      </c>
      <c r="E5432" s="33"/>
      <c r="F5432" s="33">
        <v>0.2</v>
      </c>
    </row>
    <row r="5433" spans="1:6" x14ac:dyDescent="0.2">
      <c r="A5433" s="33">
        <v>19</v>
      </c>
      <c r="B5433" s="33" t="s">
        <v>894</v>
      </c>
      <c r="C5433" s="33">
        <v>2683</v>
      </c>
      <c r="D5433" s="33" t="s">
        <v>6742</v>
      </c>
      <c r="E5433" s="33"/>
      <c r="F5433" s="33">
        <v>0.2</v>
      </c>
    </row>
    <row r="5434" spans="1:6" x14ac:dyDescent="0.2">
      <c r="A5434" s="33">
        <v>19</v>
      </c>
      <c r="B5434" s="33" t="s">
        <v>894</v>
      </c>
      <c r="C5434" s="33">
        <v>2691</v>
      </c>
      <c r="D5434" s="33" t="s">
        <v>6743</v>
      </c>
      <c r="E5434" s="33"/>
      <c r="F5434" s="33">
        <v>0.2</v>
      </c>
    </row>
    <row r="5435" spans="1:6" x14ac:dyDescent="0.2">
      <c r="A5435" s="33">
        <v>19</v>
      </c>
      <c r="B5435" s="33" t="s">
        <v>894</v>
      </c>
      <c r="C5435" s="33">
        <v>2709</v>
      </c>
      <c r="D5435" s="33" t="s">
        <v>6744</v>
      </c>
      <c r="E5435" s="33"/>
      <c r="F5435" s="33">
        <v>0.2</v>
      </c>
    </row>
    <row r="5436" spans="1:6" x14ac:dyDescent="0.2">
      <c r="A5436" s="33">
        <v>19</v>
      </c>
      <c r="B5436" s="33" t="s">
        <v>894</v>
      </c>
      <c r="C5436" s="33">
        <v>7379</v>
      </c>
      <c r="D5436" s="33" t="s">
        <v>6745</v>
      </c>
      <c r="E5436" s="33">
        <v>2</v>
      </c>
      <c r="F5436" s="33">
        <v>0.2</v>
      </c>
    </row>
    <row r="5437" spans="1:6" x14ac:dyDescent="0.2">
      <c r="A5437" s="33">
        <v>19</v>
      </c>
      <c r="B5437" s="33" t="s">
        <v>894</v>
      </c>
      <c r="C5437" s="33">
        <v>2717</v>
      </c>
      <c r="D5437" s="33" t="s">
        <v>6746</v>
      </c>
      <c r="E5437" s="33"/>
      <c r="F5437" s="33">
        <v>0.2</v>
      </c>
    </row>
    <row r="5438" spans="1:6" x14ac:dyDescent="0.2">
      <c r="A5438" s="33">
        <v>19</v>
      </c>
      <c r="B5438" s="33" t="s">
        <v>894</v>
      </c>
      <c r="C5438" s="33">
        <v>2719</v>
      </c>
      <c r="D5438" s="33" t="s">
        <v>6747</v>
      </c>
      <c r="E5438" s="33"/>
      <c r="F5438" s="33">
        <v>0.2</v>
      </c>
    </row>
    <row r="5439" spans="1:6" x14ac:dyDescent="0.2">
      <c r="A5439" s="33">
        <v>19</v>
      </c>
      <c r="B5439" s="33" t="s">
        <v>894</v>
      </c>
      <c r="C5439" s="33">
        <v>2736</v>
      </c>
      <c r="D5439" s="33" t="s">
        <v>1993</v>
      </c>
      <c r="E5439" s="33"/>
      <c r="F5439" s="33">
        <v>0.2</v>
      </c>
    </row>
    <row r="5440" spans="1:6" x14ac:dyDescent="0.2">
      <c r="A5440" s="33">
        <v>19</v>
      </c>
      <c r="B5440" s="33" t="s">
        <v>894</v>
      </c>
      <c r="C5440" s="33">
        <v>2741</v>
      </c>
      <c r="D5440" s="33" t="s">
        <v>6748</v>
      </c>
      <c r="E5440" s="33"/>
      <c r="F5440" s="33">
        <v>0.2</v>
      </c>
    </row>
    <row r="5441" spans="1:6" x14ac:dyDescent="0.2">
      <c r="A5441" s="33">
        <v>19</v>
      </c>
      <c r="B5441" s="33" t="s">
        <v>894</v>
      </c>
      <c r="C5441" s="33">
        <v>2743</v>
      </c>
      <c r="D5441" s="33" t="s">
        <v>6749</v>
      </c>
      <c r="E5441" s="33"/>
      <c r="F5441" s="33">
        <v>0.2</v>
      </c>
    </row>
    <row r="5442" spans="1:6" x14ac:dyDescent="0.2">
      <c r="A5442" s="33">
        <v>19</v>
      </c>
      <c r="B5442" s="33" t="s">
        <v>894</v>
      </c>
      <c r="C5442" s="33">
        <v>2811</v>
      </c>
      <c r="D5442" s="33" t="s">
        <v>6750</v>
      </c>
      <c r="E5442" s="33"/>
      <c r="F5442" s="33">
        <v>0.2</v>
      </c>
    </row>
    <row r="5443" spans="1:6" x14ac:dyDescent="0.2">
      <c r="A5443" s="33">
        <v>19</v>
      </c>
      <c r="B5443" s="33" t="s">
        <v>894</v>
      </c>
      <c r="C5443" s="33">
        <v>2812</v>
      </c>
      <c r="D5443" s="33" t="s">
        <v>6751</v>
      </c>
      <c r="E5443" s="33"/>
      <c r="F5443" s="33">
        <v>0.2</v>
      </c>
    </row>
    <row r="5444" spans="1:6" x14ac:dyDescent="0.2">
      <c r="A5444" s="33">
        <v>19</v>
      </c>
      <c r="B5444" s="33" t="s">
        <v>894</v>
      </c>
      <c r="C5444" s="33">
        <v>2813</v>
      </c>
      <c r="D5444" s="33" t="s">
        <v>6752</v>
      </c>
      <c r="E5444" s="33"/>
      <c r="F5444" s="33">
        <v>0.2</v>
      </c>
    </row>
    <row r="5445" spans="1:6" x14ac:dyDescent="0.2">
      <c r="A5445" s="33">
        <v>19</v>
      </c>
      <c r="B5445" s="33" t="s">
        <v>894</v>
      </c>
      <c r="C5445" s="33">
        <v>2815</v>
      </c>
      <c r="D5445" s="33" t="s">
        <v>6753</v>
      </c>
      <c r="E5445" s="33"/>
      <c r="F5445" s="33">
        <v>0.2</v>
      </c>
    </row>
    <row r="5446" spans="1:6" x14ac:dyDescent="0.2">
      <c r="A5446" s="33">
        <v>19</v>
      </c>
      <c r="B5446" s="33" t="s">
        <v>894</v>
      </c>
      <c r="C5446" s="33">
        <v>11778</v>
      </c>
      <c r="D5446" s="33" t="s">
        <v>6754</v>
      </c>
      <c r="E5446" s="33"/>
      <c r="F5446" s="33">
        <v>0.2</v>
      </c>
    </row>
    <row r="5447" spans="1:6" x14ac:dyDescent="0.2">
      <c r="A5447" s="33">
        <v>19</v>
      </c>
      <c r="B5447" s="33" t="s">
        <v>894</v>
      </c>
      <c r="C5447" s="33">
        <v>2864</v>
      </c>
      <c r="D5447" s="33" t="s">
        <v>6755</v>
      </c>
      <c r="E5447" s="33">
        <v>4</v>
      </c>
      <c r="F5447" s="33">
        <v>0.2</v>
      </c>
    </row>
    <row r="5448" spans="1:6" x14ac:dyDescent="0.2">
      <c r="A5448" s="33">
        <v>19</v>
      </c>
      <c r="B5448" s="33" t="s">
        <v>894</v>
      </c>
      <c r="C5448" s="33">
        <v>2870</v>
      </c>
      <c r="D5448" s="33" t="s">
        <v>6756</v>
      </c>
      <c r="E5448" s="33"/>
      <c r="F5448" s="33">
        <v>0.2</v>
      </c>
    </row>
    <row r="5449" spans="1:6" x14ac:dyDescent="0.2">
      <c r="A5449" s="33">
        <v>19</v>
      </c>
      <c r="B5449" s="33" t="s">
        <v>894</v>
      </c>
      <c r="C5449" s="33">
        <v>2895</v>
      </c>
      <c r="D5449" s="33" t="s">
        <v>6757</v>
      </c>
      <c r="E5449" s="33"/>
      <c r="F5449" s="33">
        <v>0.2</v>
      </c>
    </row>
    <row r="5450" spans="1:6" x14ac:dyDescent="0.2">
      <c r="A5450" s="33">
        <v>19</v>
      </c>
      <c r="B5450" s="33" t="s">
        <v>894</v>
      </c>
      <c r="C5450" s="33">
        <v>2897</v>
      </c>
      <c r="D5450" s="33" t="s">
        <v>6758</v>
      </c>
      <c r="E5450" s="33">
        <v>3</v>
      </c>
      <c r="F5450" s="33">
        <v>0.2</v>
      </c>
    </row>
    <row r="5451" spans="1:6" x14ac:dyDescent="0.2">
      <c r="A5451" s="33">
        <v>19</v>
      </c>
      <c r="B5451" s="33" t="s">
        <v>894</v>
      </c>
      <c r="C5451" s="33">
        <v>8196</v>
      </c>
      <c r="D5451" s="33" t="s">
        <v>6759</v>
      </c>
      <c r="E5451" s="33">
        <v>4</v>
      </c>
      <c r="F5451" s="33">
        <v>0.2</v>
      </c>
    </row>
    <row r="5452" spans="1:6" x14ac:dyDescent="0.2">
      <c r="A5452" s="33">
        <v>19</v>
      </c>
      <c r="B5452" s="33" t="s">
        <v>894</v>
      </c>
      <c r="C5452" s="33">
        <v>7689</v>
      </c>
      <c r="D5452" s="33" t="s">
        <v>6760</v>
      </c>
      <c r="E5452" s="33"/>
      <c r="F5452" s="33">
        <v>0.2</v>
      </c>
    </row>
    <row r="5453" spans="1:6" x14ac:dyDescent="0.2">
      <c r="A5453" s="33">
        <v>19</v>
      </c>
      <c r="B5453" s="33" t="s">
        <v>894</v>
      </c>
      <c r="C5453" s="33">
        <v>2988</v>
      </c>
      <c r="D5453" s="33" t="s">
        <v>6761</v>
      </c>
      <c r="E5453" s="33"/>
      <c r="F5453" s="33">
        <v>0.2</v>
      </c>
    </row>
    <row r="5454" spans="1:6" x14ac:dyDescent="0.2">
      <c r="A5454" s="33">
        <v>19</v>
      </c>
      <c r="B5454" s="33" t="s">
        <v>894</v>
      </c>
      <c r="C5454" s="33">
        <v>7694</v>
      </c>
      <c r="D5454" s="33" t="s">
        <v>6762</v>
      </c>
      <c r="E5454" s="33"/>
      <c r="F5454" s="33">
        <v>0.2</v>
      </c>
    </row>
    <row r="5455" spans="1:6" x14ac:dyDescent="0.2">
      <c r="A5455" s="33">
        <v>19</v>
      </c>
      <c r="B5455" s="33" t="s">
        <v>894</v>
      </c>
      <c r="C5455" s="33">
        <v>3029</v>
      </c>
      <c r="D5455" s="33" t="s">
        <v>6763</v>
      </c>
      <c r="E5455" s="33"/>
      <c r="F5455" s="33">
        <v>0.2</v>
      </c>
    </row>
    <row r="5456" spans="1:6" x14ac:dyDescent="0.2">
      <c r="A5456" s="33">
        <v>19</v>
      </c>
      <c r="B5456" s="33" t="s">
        <v>894</v>
      </c>
      <c r="C5456" s="33">
        <v>3032</v>
      </c>
      <c r="D5456" s="33" t="s">
        <v>6764</v>
      </c>
      <c r="E5456" s="33"/>
      <c r="F5456" s="33">
        <v>0.2</v>
      </c>
    </row>
    <row r="5457" spans="1:6" x14ac:dyDescent="0.2">
      <c r="A5457" s="33">
        <v>19</v>
      </c>
      <c r="B5457" s="33" t="s">
        <v>894</v>
      </c>
      <c r="C5457" s="33">
        <v>3052</v>
      </c>
      <c r="D5457" s="33" t="s">
        <v>6765</v>
      </c>
      <c r="E5457" s="33">
        <v>3</v>
      </c>
      <c r="F5457" s="33">
        <v>0.2</v>
      </c>
    </row>
    <row r="5458" spans="1:6" x14ac:dyDescent="0.2">
      <c r="A5458" s="33">
        <v>19</v>
      </c>
      <c r="B5458" s="33" t="s">
        <v>894</v>
      </c>
      <c r="C5458" s="33">
        <v>7696</v>
      </c>
      <c r="D5458" s="33" t="s">
        <v>6766</v>
      </c>
      <c r="E5458" s="33"/>
      <c r="F5458" s="33">
        <v>0.2</v>
      </c>
    </row>
    <row r="5459" spans="1:6" x14ac:dyDescent="0.2">
      <c r="A5459" s="33">
        <v>19</v>
      </c>
      <c r="B5459" s="33" t="s">
        <v>894</v>
      </c>
      <c r="C5459" s="33">
        <v>3066</v>
      </c>
      <c r="D5459" s="33" t="s">
        <v>6767</v>
      </c>
      <c r="E5459" s="33"/>
      <c r="F5459" s="33">
        <v>0.2</v>
      </c>
    </row>
    <row r="5460" spans="1:6" x14ac:dyDescent="0.2">
      <c r="A5460" s="33">
        <v>19</v>
      </c>
      <c r="B5460" s="33" t="s">
        <v>894</v>
      </c>
      <c r="C5460" s="33">
        <v>3142</v>
      </c>
      <c r="D5460" s="33" t="s">
        <v>6768</v>
      </c>
      <c r="E5460" s="33"/>
      <c r="F5460" s="33">
        <v>0.2</v>
      </c>
    </row>
    <row r="5461" spans="1:6" x14ac:dyDescent="0.2">
      <c r="A5461" s="33">
        <v>19</v>
      </c>
      <c r="B5461" s="33" t="s">
        <v>894</v>
      </c>
      <c r="C5461" s="33">
        <v>3144</v>
      </c>
      <c r="D5461" s="33" t="s">
        <v>6769</v>
      </c>
      <c r="E5461" s="33"/>
      <c r="F5461" s="33">
        <v>0.2</v>
      </c>
    </row>
    <row r="5462" spans="1:6" x14ac:dyDescent="0.2">
      <c r="A5462" s="33">
        <v>19</v>
      </c>
      <c r="B5462" s="33" t="s">
        <v>894</v>
      </c>
      <c r="C5462" s="33">
        <v>3149</v>
      </c>
      <c r="D5462" s="33" t="s">
        <v>6770</v>
      </c>
      <c r="E5462" s="33"/>
      <c r="F5462" s="33">
        <v>0.2</v>
      </c>
    </row>
    <row r="5463" spans="1:6" x14ac:dyDescent="0.2">
      <c r="A5463" s="33">
        <v>19</v>
      </c>
      <c r="B5463" s="33" t="s">
        <v>894</v>
      </c>
      <c r="C5463" s="33">
        <v>3150</v>
      </c>
      <c r="D5463" s="33" t="s">
        <v>6771</v>
      </c>
      <c r="E5463" s="33">
        <v>3</v>
      </c>
      <c r="F5463" s="33">
        <v>0.2</v>
      </c>
    </row>
    <row r="5464" spans="1:6" x14ac:dyDescent="0.2">
      <c r="A5464" s="33">
        <v>19</v>
      </c>
      <c r="B5464" s="33" t="s">
        <v>894</v>
      </c>
      <c r="C5464" s="33">
        <v>3153</v>
      </c>
      <c r="D5464" s="33" t="s">
        <v>6772</v>
      </c>
      <c r="E5464" s="33"/>
      <c r="F5464" s="33">
        <v>0.2</v>
      </c>
    </row>
    <row r="5465" spans="1:6" x14ac:dyDescent="0.2">
      <c r="A5465" s="33">
        <v>19</v>
      </c>
      <c r="B5465" s="33" t="s">
        <v>894</v>
      </c>
      <c r="C5465" s="33">
        <v>3154</v>
      </c>
      <c r="D5465" s="33" t="s">
        <v>6773</v>
      </c>
      <c r="E5465" s="33"/>
      <c r="F5465" s="33">
        <v>0.2</v>
      </c>
    </row>
    <row r="5466" spans="1:6" x14ac:dyDescent="0.2">
      <c r="A5466" s="33">
        <v>19</v>
      </c>
      <c r="B5466" s="33" t="s">
        <v>894</v>
      </c>
      <c r="C5466" s="33">
        <v>3156</v>
      </c>
      <c r="D5466" s="33" t="s">
        <v>6774</v>
      </c>
      <c r="E5466" s="33"/>
      <c r="F5466" s="33">
        <v>0.2</v>
      </c>
    </row>
    <row r="5467" spans="1:6" x14ac:dyDescent="0.2">
      <c r="A5467" s="33">
        <v>19</v>
      </c>
      <c r="B5467" s="33" t="s">
        <v>894</v>
      </c>
      <c r="C5467" s="33">
        <v>25214</v>
      </c>
      <c r="D5467" s="33" t="s">
        <v>6775</v>
      </c>
      <c r="E5467" s="33"/>
      <c r="F5467" s="33">
        <v>0.2</v>
      </c>
    </row>
    <row r="5468" spans="1:6" x14ac:dyDescent="0.2">
      <c r="A5468" s="33">
        <v>19</v>
      </c>
      <c r="B5468" s="33" t="s">
        <v>894</v>
      </c>
      <c r="C5468" s="33">
        <v>3237</v>
      </c>
      <c r="D5468" s="33" t="s">
        <v>6776</v>
      </c>
      <c r="E5468" s="33"/>
      <c r="F5468" s="33">
        <v>0.2</v>
      </c>
    </row>
    <row r="5469" spans="1:6" x14ac:dyDescent="0.2">
      <c r="A5469" s="33">
        <v>19</v>
      </c>
      <c r="B5469" s="33" t="s">
        <v>894</v>
      </c>
      <c r="C5469" s="33">
        <v>3239</v>
      </c>
      <c r="D5469" s="33" t="s">
        <v>6777</v>
      </c>
      <c r="E5469" s="33"/>
      <c r="F5469" s="33">
        <v>0.2</v>
      </c>
    </row>
    <row r="5470" spans="1:6" x14ac:dyDescent="0.2">
      <c r="A5470" s="33">
        <v>19</v>
      </c>
      <c r="B5470" s="33" t="s">
        <v>894</v>
      </c>
      <c r="C5470" s="33">
        <v>3241</v>
      </c>
      <c r="D5470" s="33" t="s">
        <v>6778</v>
      </c>
      <c r="E5470" s="33">
        <v>4</v>
      </c>
      <c r="F5470" s="33">
        <v>0.2</v>
      </c>
    </row>
    <row r="5471" spans="1:6" x14ac:dyDescent="0.2">
      <c r="A5471" s="33">
        <v>19</v>
      </c>
      <c r="B5471" s="33" t="s">
        <v>894</v>
      </c>
      <c r="C5471" s="33">
        <v>3244</v>
      </c>
      <c r="D5471" s="33" t="s">
        <v>6779</v>
      </c>
      <c r="E5471" s="33">
        <v>3</v>
      </c>
      <c r="F5471" s="33">
        <v>0.2</v>
      </c>
    </row>
    <row r="5472" spans="1:6" x14ac:dyDescent="0.2">
      <c r="A5472" s="33">
        <v>19</v>
      </c>
      <c r="B5472" s="33" t="s">
        <v>894</v>
      </c>
      <c r="C5472" s="33">
        <v>3245</v>
      </c>
      <c r="D5472" s="33" t="s">
        <v>6780</v>
      </c>
      <c r="E5472" s="33"/>
      <c r="F5472" s="33">
        <v>0.2</v>
      </c>
    </row>
    <row r="5473" spans="1:6" x14ac:dyDescent="0.2">
      <c r="A5473" s="33">
        <v>19</v>
      </c>
      <c r="B5473" s="33" t="s">
        <v>894</v>
      </c>
      <c r="C5473" s="33">
        <v>3246</v>
      </c>
      <c r="D5473" s="33" t="s">
        <v>6781</v>
      </c>
      <c r="E5473" s="33"/>
      <c r="F5473" s="33">
        <v>0.2</v>
      </c>
    </row>
    <row r="5474" spans="1:6" x14ac:dyDescent="0.2">
      <c r="A5474" s="33">
        <v>19</v>
      </c>
      <c r="B5474" s="33" t="s">
        <v>894</v>
      </c>
      <c r="C5474" s="33">
        <v>3247</v>
      </c>
      <c r="D5474" s="33" t="s">
        <v>6782</v>
      </c>
      <c r="E5474" s="33"/>
      <c r="F5474" s="33">
        <v>0.2</v>
      </c>
    </row>
    <row r="5475" spans="1:6" x14ac:dyDescent="0.2">
      <c r="A5475" s="33">
        <v>19</v>
      </c>
      <c r="B5475" s="33" t="s">
        <v>894</v>
      </c>
      <c r="C5475" s="33">
        <v>3248</v>
      </c>
      <c r="D5475" s="33" t="s">
        <v>6783</v>
      </c>
      <c r="E5475" s="33"/>
      <c r="F5475" s="33">
        <v>0.2</v>
      </c>
    </row>
    <row r="5476" spans="1:6" x14ac:dyDescent="0.2">
      <c r="A5476" s="33">
        <v>19</v>
      </c>
      <c r="B5476" s="33" t="s">
        <v>894</v>
      </c>
      <c r="C5476" s="33">
        <v>3251</v>
      </c>
      <c r="D5476" s="33" t="s">
        <v>6784</v>
      </c>
      <c r="E5476" s="33"/>
      <c r="F5476" s="33">
        <v>0.2</v>
      </c>
    </row>
    <row r="5477" spans="1:6" x14ac:dyDescent="0.2">
      <c r="A5477" s="33">
        <v>19</v>
      </c>
      <c r="B5477" s="33" t="s">
        <v>894</v>
      </c>
      <c r="C5477" s="33">
        <v>3254</v>
      </c>
      <c r="D5477" s="33" t="s">
        <v>6785</v>
      </c>
      <c r="E5477" s="33"/>
      <c r="F5477" s="33">
        <v>0.2</v>
      </c>
    </row>
    <row r="5478" spans="1:6" x14ac:dyDescent="0.2">
      <c r="A5478" s="33">
        <v>19</v>
      </c>
      <c r="B5478" s="33" t="s">
        <v>894</v>
      </c>
      <c r="C5478" s="33">
        <v>3263</v>
      </c>
      <c r="D5478" s="33" t="s">
        <v>6786</v>
      </c>
      <c r="E5478" s="33"/>
      <c r="F5478" s="33">
        <v>0.2</v>
      </c>
    </row>
    <row r="5479" spans="1:6" x14ac:dyDescent="0.2">
      <c r="A5479" s="33">
        <v>19</v>
      </c>
      <c r="B5479" s="33" t="s">
        <v>894</v>
      </c>
      <c r="C5479" s="33">
        <v>16362</v>
      </c>
      <c r="D5479" s="33" t="s">
        <v>6787</v>
      </c>
      <c r="E5479" s="33"/>
      <c r="F5479" s="33">
        <v>0.2</v>
      </c>
    </row>
    <row r="5480" spans="1:6" x14ac:dyDescent="0.2">
      <c r="A5480" s="33">
        <v>19</v>
      </c>
      <c r="B5480" s="33" t="s">
        <v>894</v>
      </c>
      <c r="C5480" s="33">
        <v>3267</v>
      </c>
      <c r="D5480" s="33" t="s">
        <v>6788</v>
      </c>
      <c r="E5480" s="33"/>
      <c r="F5480" s="33">
        <v>0.2</v>
      </c>
    </row>
    <row r="5481" spans="1:6" x14ac:dyDescent="0.2">
      <c r="A5481" s="33">
        <v>19</v>
      </c>
      <c r="B5481" s="33" t="s">
        <v>894</v>
      </c>
      <c r="C5481" s="33">
        <v>3269</v>
      </c>
      <c r="D5481" s="33" t="s">
        <v>6789</v>
      </c>
      <c r="E5481" s="33">
        <v>4</v>
      </c>
      <c r="F5481" s="33">
        <v>0.2</v>
      </c>
    </row>
    <row r="5482" spans="1:6" x14ac:dyDescent="0.2">
      <c r="A5482" s="33">
        <v>19</v>
      </c>
      <c r="B5482" s="33" t="s">
        <v>894</v>
      </c>
      <c r="C5482" s="33">
        <v>3271</v>
      </c>
      <c r="D5482" s="33" t="s">
        <v>6790</v>
      </c>
      <c r="E5482" s="33"/>
      <c r="F5482" s="33">
        <v>0.2</v>
      </c>
    </row>
    <row r="5483" spans="1:6" x14ac:dyDescent="0.2">
      <c r="A5483" s="33">
        <v>19</v>
      </c>
      <c r="B5483" s="33" t="s">
        <v>894</v>
      </c>
      <c r="C5483" s="33">
        <v>8211</v>
      </c>
      <c r="D5483" s="33" t="s">
        <v>6791</v>
      </c>
      <c r="E5483" s="33">
        <v>2</v>
      </c>
      <c r="F5483" s="33">
        <v>0.2</v>
      </c>
    </row>
    <row r="5484" spans="1:6" x14ac:dyDescent="0.2">
      <c r="A5484" s="33">
        <v>19</v>
      </c>
      <c r="B5484" s="33" t="s">
        <v>894</v>
      </c>
      <c r="C5484" s="33">
        <v>3273</v>
      </c>
      <c r="D5484" s="33" t="s">
        <v>6792</v>
      </c>
      <c r="E5484" s="33"/>
      <c r="F5484" s="33">
        <v>0.2</v>
      </c>
    </row>
    <row r="5485" spans="1:6" x14ac:dyDescent="0.2">
      <c r="A5485" s="33">
        <v>19</v>
      </c>
      <c r="B5485" s="33" t="s">
        <v>894</v>
      </c>
      <c r="C5485" s="33">
        <v>3276</v>
      </c>
      <c r="D5485" s="33" t="s">
        <v>6793</v>
      </c>
      <c r="E5485" s="33"/>
      <c r="F5485" s="33">
        <v>0.2</v>
      </c>
    </row>
    <row r="5486" spans="1:6" x14ac:dyDescent="0.2">
      <c r="A5486" s="33">
        <v>19</v>
      </c>
      <c r="B5486" s="33" t="s">
        <v>894</v>
      </c>
      <c r="C5486" s="33">
        <v>3278</v>
      </c>
      <c r="D5486" s="33" t="s">
        <v>6794</v>
      </c>
      <c r="E5486" s="33"/>
      <c r="F5486" s="33">
        <v>0.2</v>
      </c>
    </row>
    <row r="5487" spans="1:6" x14ac:dyDescent="0.2">
      <c r="A5487" s="33">
        <v>19</v>
      </c>
      <c r="B5487" s="33" t="s">
        <v>894</v>
      </c>
      <c r="C5487" s="33">
        <v>3292</v>
      </c>
      <c r="D5487" s="33" t="s">
        <v>6795</v>
      </c>
      <c r="E5487" s="33">
        <v>3</v>
      </c>
      <c r="F5487" s="33">
        <v>0.2</v>
      </c>
    </row>
    <row r="5488" spans="1:6" x14ac:dyDescent="0.2">
      <c r="A5488" s="33">
        <v>19</v>
      </c>
      <c r="B5488" s="33" t="s">
        <v>894</v>
      </c>
      <c r="C5488" s="33">
        <v>3408</v>
      </c>
      <c r="D5488" s="33" t="s">
        <v>6796</v>
      </c>
      <c r="E5488" s="33">
        <v>4</v>
      </c>
      <c r="F5488" s="33">
        <v>0.2</v>
      </c>
    </row>
    <row r="5489" spans="1:6" x14ac:dyDescent="0.2">
      <c r="A5489" s="33">
        <v>19</v>
      </c>
      <c r="B5489" s="33" t="s">
        <v>894</v>
      </c>
      <c r="C5489" s="33">
        <v>7713</v>
      </c>
      <c r="D5489" s="33" t="s">
        <v>6797</v>
      </c>
      <c r="E5489" s="33"/>
      <c r="F5489" s="33">
        <v>0.2</v>
      </c>
    </row>
    <row r="5490" spans="1:6" x14ac:dyDescent="0.2">
      <c r="A5490" s="33">
        <v>19</v>
      </c>
      <c r="B5490" s="33" t="s">
        <v>894</v>
      </c>
      <c r="C5490" s="33">
        <v>2820</v>
      </c>
      <c r="D5490" s="33" t="s">
        <v>6798</v>
      </c>
      <c r="E5490" s="33">
        <v>4</v>
      </c>
      <c r="F5490" s="33">
        <v>0.2</v>
      </c>
    </row>
    <row r="5491" spans="1:6" x14ac:dyDescent="0.2">
      <c r="A5491" s="33">
        <v>19</v>
      </c>
      <c r="B5491" s="33" t="s">
        <v>894</v>
      </c>
      <c r="C5491" s="33">
        <v>3435</v>
      </c>
      <c r="D5491" s="33" t="s">
        <v>4301</v>
      </c>
      <c r="E5491" s="33"/>
      <c r="F5491" s="33">
        <v>0.2</v>
      </c>
    </row>
    <row r="5492" spans="1:6" x14ac:dyDescent="0.2">
      <c r="A5492" s="33">
        <v>19</v>
      </c>
      <c r="B5492" s="33" t="s">
        <v>894</v>
      </c>
      <c r="C5492" s="33">
        <v>3449</v>
      </c>
      <c r="D5492" s="33" t="s">
        <v>6799</v>
      </c>
      <c r="E5492" s="33"/>
      <c r="F5492" s="33">
        <v>0.2</v>
      </c>
    </row>
    <row r="5493" spans="1:6" x14ac:dyDescent="0.2">
      <c r="A5493" s="33">
        <v>19</v>
      </c>
      <c r="B5493" s="33" t="s">
        <v>894</v>
      </c>
      <c r="C5493" s="33">
        <v>3512</v>
      </c>
      <c r="D5493" s="33" t="s">
        <v>6800</v>
      </c>
      <c r="E5493" s="33">
        <v>2</v>
      </c>
      <c r="F5493" s="33">
        <v>0.2</v>
      </c>
    </row>
    <row r="5494" spans="1:6" x14ac:dyDescent="0.2">
      <c r="A5494" s="33">
        <v>19</v>
      </c>
      <c r="B5494" s="33" t="s">
        <v>894</v>
      </c>
      <c r="C5494" s="33">
        <v>3568</v>
      </c>
      <c r="D5494" s="33" t="s">
        <v>6801</v>
      </c>
      <c r="E5494" s="33"/>
      <c r="F5494" s="33">
        <v>0.2</v>
      </c>
    </row>
    <row r="5495" spans="1:6" x14ac:dyDescent="0.2">
      <c r="A5495" s="33">
        <v>19</v>
      </c>
      <c r="B5495" s="33" t="s">
        <v>894</v>
      </c>
      <c r="C5495" s="33">
        <v>3659</v>
      </c>
      <c r="D5495" s="33" t="s">
        <v>4304</v>
      </c>
      <c r="E5495" s="33"/>
      <c r="F5495" s="33">
        <v>0.2</v>
      </c>
    </row>
    <row r="5496" spans="1:6" x14ac:dyDescent="0.2">
      <c r="A5496" s="33">
        <v>19</v>
      </c>
      <c r="B5496" s="33" t="s">
        <v>894</v>
      </c>
      <c r="C5496" s="33">
        <v>3572</v>
      </c>
      <c r="D5496" s="33" t="s">
        <v>6802</v>
      </c>
      <c r="E5496" s="33"/>
      <c r="F5496" s="33">
        <v>0.2</v>
      </c>
    </row>
    <row r="5497" spans="1:6" x14ac:dyDescent="0.2">
      <c r="A5497" s="33">
        <v>19</v>
      </c>
      <c r="B5497" s="33" t="s">
        <v>894</v>
      </c>
      <c r="C5497" s="33">
        <v>3625</v>
      </c>
      <c r="D5497" s="33" t="s">
        <v>6803</v>
      </c>
      <c r="E5497" s="33"/>
      <c r="F5497" s="33">
        <v>0.2</v>
      </c>
    </row>
    <row r="5498" spans="1:6" x14ac:dyDescent="0.2">
      <c r="A5498" s="33">
        <v>19</v>
      </c>
      <c r="B5498" s="33" t="s">
        <v>894</v>
      </c>
      <c r="C5498" s="33">
        <v>3631</v>
      </c>
      <c r="D5498" s="33" t="s">
        <v>6804</v>
      </c>
      <c r="E5498" s="33"/>
      <c r="F5498" s="33">
        <v>0.2</v>
      </c>
    </row>
    <row r="5499" spans="1:6" x14ac:dyDescent="0.2">
      <c r="A5499" s="33">
        <v>19</v>
      </c>
      <c r="B5499" s="33" t="s">
        <v>894</v>
      </c>
      <c r="C5499" s="33">
        <v>7729</v>
      </c>
      <c r="D5499" s="33" t="s">
        <v>6805</v>
      </c>
      <c r="E5499" s="33">
        <v>2</v>
      </c>
      <c r="F5499" s="33">
        <v>0.2</v>
      </c>
    </row>
    <row r="5500" spans="1:6" x14ac:dyDescent="0.2">
      <c r="A5500" s="33">
        <v>19</v>
      </c>
      <c r="B5500" s="33" t="s">
        <v>894</v>
      </c>
      <c r="C5500" s="33">
        <v>3658</v>
      </c>
      <c r="D5500" s="33" t="s">
        <v>2006</v>
      </c>
      <c r="E5500" s="33"/>
      <c r="F5500" s="33">
        <v>0.2</v>
      </c>
    </row>
    <row r="5501" spans="1:6" x14ac:dyDescent="0.2">
      <c r="A5501" s="33">
        <v>19</v>
      </c>
      <c r="B5501" s="33" t="s">
        <v>894</v>
      </c>
      <c r="C5501" s="33">
        <v>7732</v>
      </c>
      <c r="D5501" s="33" t="s">
        <v>6806</v>
      </c>
      <c r="E5501" s="33"/>
      <c r="F5501" s="33">
        <v>0.2</v>
      </c>
    </row>
    <row r="5502" spans="1:6" x14ac:dyDescent="0.2">
      <c r="A5502" s="33">
        <v>19</v>
      </c>
      <c r="B5502" s="33" t="s">
        <v>894</v>
      </c>
      <c r="C5502" s="33">
        <v>3675</v>
      </c>
      <c r="D5502" s="33" t="s">
        <v>6807</v>
      </c>
      <c r="E5502" s="33">
        <v>3</v>
      </c>
      <c r="F5502" s="33">
        <v>0.2</v>
      </c>
    </row>
    <row r="5503" spans="1:6" x14ac:dyDescent="0.2">
      <c r="A5503" s="33">
        <v>19</v>
      </c>
      <c r="B5503" s="33" t="s">
        <v>894</v>
      </c>
      <c r="C5503" s="33">
        <v>3684</v>
      </c>
      <c r="D5503" s="33" t="s">
        <v>4305</v>
      </c>
      <c r="E5503" s="33"/>
      <c r="F5503" s="33">
        <v>0.2</v>
      </c>
    </row>
    <row r="5504" spans="1:6" x14ac:dyDescent="0.2">
      <c r="A5504" s="33">
        <v>19</v>
      </c>
      <c r="B5504" s="33" t="s">
        <v>894</v>
      </c>
      <c r="C5504" s="33">
        <v>3660</v>
      </c>
      <c r="D5504" s="33" t="s">
        <v>4306</v>
      </c>
      <c r="E5504" s="33">
        <v>4</v>
      </c>
      <c r="F5504" s="33">
        <v>0.2</v>
      </c>
    </row>
    <row r="5505" spans="1:6" x14ac:dyDescent="0.2">
      <c r="A5505" s="33">
        <v>19</v>
      </c>
      <c r="B5505" s="33" t="s">
        <v>894</v>
      </c>
      <c r="C5505" s="33">
        <v>3697</v>
      </c>
      <c r="D5505" s="33" t="s">
        <v>4307</v>
      </c>
      <c r="E5505" s="33"/>
      <c r="F5505" s="33">
        <v>0.2</v>
      </c>
    </row>
    <row r="5506" spans="1:6" x14ac:dyDescent="0.2">
      <c r="A5506" s="33">
        <v>19</v>
      </c>
      <c r="B5506" s="33" t="s">
        <v>894</v>
      </c>
      <c r="C5506" s="33">
        <v>3710</v>
      </c>
      <c r="D5506" s="33" t="s">
        <v>6808</v>
      </c>
      <c r="E5506" s="33"/>
      <c r="F5506" s="33">
        <v>0.2</v>
      </c>
    </row>
    <row r="5507" spans="1:6" x14ac:dyDescent="0.2">
      <c r="A5507" s="33">
        <v>19</v>
      </c>
      <c r="B5507" s="33" t="s">
        <v>894</v>
      </c>
      <c r="C5507" s="33">
        <v>3714</v>
      </c>
      <c r="D5507" s="33" t="s">
        <v>4308</v>
      </c>
      <c r="E5507" s="33">
        <v>3</v>
      </c>
      <c r="F5507" s="33">
        <v>0.2</v>
      </c>
    </row>
    <row r="5508" spans="1:6" x14ac:dyDescent="0.2">
      <c r="A5508" s="33">
        <v>19</v>
      </c>
      <c r="B5508" s="33" t="s">
        <v>894</v>
      </c>
      <c r="C5508" s="33">
        <v>3724</v>
      </c>
      <c r="D5508" s="33" t="s">
        <v>6809</v>
      </c>
      <c r="E5508" s="33"/>
      <c r="F5508" s="33">
        <v>0.2</v>
      </c>
    </row>
    <row r="5509" spans="1:6" x14ac:dyDescent="0.2">
      <c r="A5509" s="33">
        <v>19</v>
      </c>
      <c r="B5509" s="33" t="s">
        <v>894</v>
      </c>
      <c r="C5509" s="33">
        <v>3748</v>
      </c>
      <c r="D5509" s="33" t="s">
        <v>6810</v>
      </c>
      <c r="E5509" s="33"/>
      <c r="F5509" s="33">
        <v>0.2</v>
      </c>
    </row>
    <row r="5510" spans="1:6" x14ac:dyDescent="0.2">
      <c r="A5510" s="33">
        <v>19</v>
      </c>
      <c r="B5510" s="33" t="s">
        <v>894</v>
      </c>
      <c r="C5510" s="33">
        <v>13310</v>
      </c>
      <c r="D5510" s="33" t="s">
        <v>6811</v>
      </c>
      <c r="E5510" s="33"/>
      <c r="F5510" s="33">
        <v>0.2</v>
      </c>
    </row>
    <row r="5511" spans="1:6" x14ac:dyDescent="0.2">
      <c r="A5511" s="33">
        <v>19</v>
      </c>
      <c r="B5511" s="33" t="s">
        <v>894</v>
      </c>
      <c r="C5511" s="33">
        <v>16470</v>
      </c>
      <c r="D5511" s="33" t="s">
        <v>6812</v>
      </c>
      <c r="E5511" s="33">
        <v>4</v>
      </c>
      <c r="F5511" s="33">
        <v>0.2</v>
      </c>
    </row>
    <row r="5512" spans="1:6" x14ac:dyDescent="0.2">
      <c r="A5512" s="33">
        <v>19</v>
      </c>
      <c r="B5512" s="33" t="s">
        <v>894</v>
      </c>
      <c r="C5512" s="33">
        <v>3756</v>
      </c>
      <c r="D5512" s="33" t="s">
        <v>6813</v>
      </c>
      <c r="E5512" s="33"/>
      <c r="F5512" s="33">
        <v>0.2</v>
      </c>
    </row>
    <row r="5513" spans="1:6" x14ac:dyDescent="0.2">
      <c r="A5513" s="33">
        <v>19</v>
      </c>
      <c r="B5513" s="33" t="s">
        <v>894</v>
      </c>
      <c r="C5513" s="33">
        <v>3770</v>
      </c>
      <c r="D5513" s="33" t="s">
        <v>4309</v>
      </c>
      <c r="E5513" s="33"/>
      <c r="F5513" s="33">
        <v>0.2</v>
      </c>
    </row>
    <row r="5514" spans="1:6" x14ac:dyDescent="0.2">
      <c r="A5514" s="33">
        <v>19</v>
      </c>
      <c r="B5514" s="33" t="s">
        <v>894</v>
      </c>
      <c r="C5514" s="33">
        <v>3771</v>
      </c>
      <c r="D5514" s="33" t="s">
        <v>6814</v>
      </c>
      <c r="E5514" s="33"/>
      <c r="F5514" s="33">
        <v>0.2</v>
      </c>
    </row>
    <row r="5515" spans="1:6" x14ac:dyDescent="0.2">
      <c r="A5515" s="33">
        <v>19</v>
      </c>
      <c r="B5515" s="33" t="s">
        <v>894</v>
      </c>
      <c r="C5515" s="33">
        <v>3801</v>
      </c>
      <c r="D5515" s="33" t="s">
        <v>6815</v>
      </c>
      <c r="E5515" s="33">
        <v>4</v>
      </c>
      <c r="F5515" s="33">
        <v>0.2</v>
      </c>
    </row>
    <row r="5516" spans="1:6" x14ac:dyDescent="0.2">
      <c r="A5516" s="33">
        <v>19</v>
      </c>
      <c r="B5516" s="33" t="s">
        <v>894</v>
      </c>
      <c r="C5516" s="33">
        <v>3803</v>
      </c>
      <c r="D5516" s="33" t="s">
        <v>6816</v>
      </c>
      <c r="E5516" s="33"/>
      <c r="F5516" s="33">
        <v>0.2</v>
      </c>
    </row>
    <row r="5517" spans="1:6" x14ac:dyDescent="0.2">
      <c r="A5517" s="33">
        <v>19</v>
      </c>
      <c r="B5517" s="33" t="s">
        <v>894</v>
      </c>
      <c r="C5517" s="33">
        <v>3805</v>
      </c>
      <c r="D5517" s="33" t="s">
        <v>6817</v>
      </c>
      <c r="E5517" s="33">
        <v>3</v>
      </c>
      <c r="F5517" s="33">
        <v>0.2</v>
      </c>
    </row>
    <row r="5518" spans="1:6" x14ac:dyDescent="0.2">
      <c r="A5518" s="33">
        <v>19</v>
      </c>
      <c r="B5518" s="33" t="s">
        <v>894</v>
      </c>
      <c r="C5518" s="33">
        <v>3822</v>
      </c>
      <c r="D5518" s="33" t="s">
        <v>6818</v>
      </c>
      <c r="E5518" s="33"/>
      <c r="F5518" s="33">
        <v>0.2</v>
      </c>
    </row>
    <row r="5519" spans="1:6" x14ac:dyDescent="0.2">
      <c r="A5519" s="33">
        <v>19</v>
      </c>
      <c r="B5519" s="33" t="s">
        <v>894</v>
      </c>
      <c r="C5519" s="33">
        <v>3827</v>
      </c>
      <c r="D5519" s="33" t="s">
        <v>4310</v>
      </c>
      <c r="E5519" s="33"/>
      <c r="F5519" s="33">
        <v>0.2</v>
      </c>
    </row>
    <row r="5520" spans="1:6" x14ac:dyDescent="0.2">
      <c r="A5520" s="33">
        <v>19</v>
      </c>
      <c r="B5520" s="33" t="s">
        <v>894</v>
      </c>
      <c r="C5520" s="33">
        <v>3861</v>
      </c>
      <c r="D5520" s="33" t="s">
        <v>6819</v>
      </c>
      <c r="E5520" s="33"/>
      <c r="F5520" s="33">
        <v>0.2</v>
      </c>
    </row>
    <row r="5521" spans="1:6" x14ac:dyDescent="0.2">
      <c r="A5521" s="33">
        <v>19</v>
      </c>
      <c r="B5521" s="33" t="s">
        <v>894</v>
      </c>
      <c r="C5521" s="33">
        <v>3864</v>
      </c>
      <c r="D5521" s="33" t="s">
        <v>6820</v>
      </c>
      <c r="E5521" s="33"/>
      <c r="F5521" s="33">
        <v>0.2</v>
      </c>
    </row>
    <row r="5522" spans="1:6" x14ac:dyDescent="0.2">
      <c r="A5522" s="33">
        <v>19</v>
      </c>
      <c r="B5522" s="33" t="s">
        <v>894</v>
      </c>
      <c r="C5522" s="33">
        <v>3867</v>
      </c>
      <c r="D5522" s="33" t="s">
        <v>6821</v>
      </c>
      <c r="E5522" s="33"/>
      <c r="F5522" s="33">
        <v>0.2</v>
      </c>
    </row>
    <row r="5523" spans="1:6" x14ac:dyDescent="0.2">
      <c r="A5523" s="33">
        <v>19</v>
      </c>
      <c r="B5523" s="33" t="s">
        <v>894</v>
      </c>
      <c r="C5523" s="33">
        <v>3869</v>
      </c>
      <c r="D5523" s="33" t="s">
        <v>6822</v>
      </c>
      <c r="E5523" s="33"/>
      <c r="F5523" s="33">
        <v>0.2</v>
      </c>
    </row>
    <row r="5524" spans="1:6" x14ac:dyDescent="0.2">
      <c r="A5524" s="33">
        <v>19</v>
      </c>
      <c r="B5524" s="33" t="s">
        <v>894</v>
      </c>
      <c r="C5524" s="33">
        <v>13540</v>
      </c>
      <c r="D5524" s="33" t="s">
        <v>6823</v>
      </c>
      <c r="E5524" s="33"/>
      <c r="F5524" s="33">
        <v>0.2</v>
      </c>
    </row>
    <row r="5525" spans="1:6" x14ac:dyDescent="0.2">
      <c r="A5525" s="33">
        <v>19</v>
      </c>
      <c r="B5525" s="33" t="s">
        <v>894</v>
      </c>
      <c r="C5525" s="33">
        <v>3961</v>
      </c>
      <c r="D5525" s="33" t="s">
        <v>6824</v>
      </c>
      <c r="E5525" s="33"/>
      <c r="F5525" s="33">
        <v>0.2</v>
      </c>
    </row>
    <row r="5526" spans="1:6" x14ac:dyDescent="0.2">
      <c r="A5526" s="33">
        <v>19</v>
      </c>
      <c r="B5526" s="33" t="s">
        <v>894</v>
      </c>
      <c r="C5526" s="33">
        <v>3964</v>
      </c>
      <c r="D5526" s="33" t="s">
        <v>6825</v>
      </c>
      <c r="E5526" s="33"/>
      <c r="F5526" s="33">
        <v>0.2</v>
      </c>
    </row>
    <row r="5527" spans="1:6" x14ac:dyDescent="0.2">
      <c r="A5527" s="33">
        <v>19</v>
      </c>
      <c r="B5527" s="33" t="s">
        <v>894</v>
      </c>
      <c r="C5527" s="33">
        <v>3984</v>
      </c>
      <c r="D5527" s="33" t="s">
        <v>6826</v>
      </c>
      <c r="E5527" s="33">
        <v>2</v>
      </c>
      <c r="F5527" s="33">
        <v>0.2</v>
      </c>
    </row>
    <row r="5528" spans="1:6" x14ac:dyDescent="0.2">
      <c r="A5528" s="33">
        <v>19</v>
      </c>
      <c r="B5528" s="33" t="s">
        <v>894</v>
      </c>
      <c r="C5528" s="33">
        <v>3994</v>
      </c>
      <c r="D5528" s="33" t="s">
        <v>4311</v>
      </c>
      <c r="E5528" s="33">
        <v>4</v>
      </c>
      <c r="F5528" s="33">
        <v>0.2</v>
      </c>
    </row>
    <row r="5529" spans="1:6" x14ac:dyDescent="0.2">
      <c r="A5529" s="33">
        <v>19</v>
      </c>
      <c r="B5529" s="33" t="s">
        <v>894</v>
      </c>
      <c r="C5529" s="33">
        <v>3997</v>
      </c>
      <c r="D5529" s="33" t="s">
        <v>6827</v>
      </c>
      <c r="E5529" s="33">
        <v>4</v>
      </c>
      <c r="F5529" s="33">
        <v>0.2</v>
      </c>
    </row>
    <row r="5530" spans="1:6" x14ac:dyDescent="0.2">
      <c r="A5530" s="33">
        <v>19</v>
      </c>
      <c r="B5530" s="33" t="s">
        <v>894</v>
      </c>
      <c r="C5530" s="33">
        <v>4000</v>
      </c>
      <c r="D5530" s="33" t="s">
        <v>6828</v>
      </c>
      <c r="E5530" s="33"/>
      <c r="F5530" s="33">
        <v>0.2</v>
      </c>
    </row>
    <row r="5531" spans="1:6" x14ac:dyDescent="0.2">
      <c r="A5531" s="33">
        <v>19</v>
      </c>
      <c r="B5531" s="33" t="s">
        <v>894</v>
      </c>
      <c r="C5531" s="33">
        <v>16365</v>
      </c>
      <c r="D5531" s="33" t="s">
        <v>6829</v>
      </c>
      <c r="E5531" s="33"/>
      <c r="F5531" s="33">
        <v>0.2</v>
      </c>
    </row>
    <row r="5532" spans="1:6" x14ac:dyDescent="0.2">
      <c r="A5532" s="33">
        <v>19</v>
      </c>
      <c r="B5532" s="33" t="s">
        <v>894</v>
      </c>
      <c r="C5532" s="33">
        <v>4003</v>
      </c>
      <c r="D5532" s="33" t="s">
        <v>6830</v>
      </c>
      <c r="E5532" s="33"/>
      <c r="F5532" s="33">
        <v>0.2</v>
      </c>
    </row>
    <row r="5533" spans="1:6" x14ac:dyDescent="0.2">
      <c r="A5533" s="33">
        <v>19</v>
      </c>
      <c r="B5533" s="33" t="s">
        <v>894</v>
      </c>
      <c r="C5533" s="33">
        <v>4017</v>
      </c>
      <c r="D5533" s="33" t="s">
        <v>6831</v>
      </c>
      <c r="E5533" s="33"/>
      <c r="F5533" s="33">
        <v>0.2</v>
      </c>
    </row>
    <row r="5534" spans="1:6" x14ac:dyDescent="0.2">
      <c r="A5534" s="33">
        <v>19</v>
      </c>
      <c r="B5534" s="33" t="s">
        <v>894</v>
      </c>
      <c r="C5534" s="33">
        <v>4050</v>
      </c>
      <c r="D5534" s="33" t="s">
        <v>6832</v>
      </c>
      <c r="E5534" s="33"/>
      <c r="F5534" s="33">
        <v>0.2</v>
      </c>
    </row>
    <row r="5535" spans="1:6" x14ac:dyDescent="0.2">
      <c r="A5535" s="33">
        <v>19</v>
      </c>
      <c r="B5535" s="33" t="s">
        <v>894</v>
      </c>
      <c r="C5535" s="33">
        <v>4019</v>
      </c>
      <c r="D5535" s="33" t="s">
        <v>6833</v>
      </c>
      <c r="E5535" s="33"/>
      <c r="F5535" s="33">
        <v>0.2</v>
      </c>
    </row>
    <row r="5536" spans="1:6" x14ac:dyDescent="0.2">
      <c r="A5536" s="33">
        <v>19</v>
      </c>
      <c r="B5536" s="33" t="s">
        <v>894</v>
      </c>
      <c r="C5536" s="33">
        <v>4024</v>
      </c>
      <c r="D5536" s="33" t="s">
        <v>4312</v>
      </c>
      <c r="E5536" s="33">
        <v>4</v>
      </c>
      <c r="F5536" s="33">
        <v>0.2</v>
      </c>
    </row>
    <row r="5537" spans="1:6" x14ac:dyDescent="0.2">
      <c r="A5537" s="33">
        <v>19</v>
      </c>
      <c r="B5537" s="33" t="s">
        <v>894</v>
      </c>
      <c r="C5537" s="33">
        <v>4028</v>
      </c>
      <c r="D5537" s="33" t="s">
        <v>4313</v>
      </c>
      <c r="E5537" s="33"/>
      <c r="F5537" s="33">
        <v>0.2</v>
      </c>
    </row>
    <row r="5538" spans="1:6" x14ac:dyDescent="0.2">
      <c r="A5538" s="33">
        <v>19</v>
      </c>
      <c r="B5538" s="33" t="s">
        <v>894</v>
      </c>
      <c r="C5538" s="33">
        <v>4035</v>
      </c>
      <c r="D5538" s="33" t="s">
        <v>6834</v>
      </c>
      <c r="E5538" s="33"/>
      <c r="F5538" s="33">
        <v>0.2</v>
      </c>
    </row>
    <row r="5539" spans="1:6" x14ac:dyDescent="0.2">
      <c r="A5539" s="33">
        <v>19</v>
      </c>
      <c r="B5539" s="33" t="s">
        <v>894</v>
      </c>
      <c r="C5539" s="33">
        <v>4046</v>
      </c>
      <c r="D5539" s="33" t="s">
        <v>4315</v>
      </c>
      <c r="E5539" s="33"/>
      <c r="F5539" s="33">
        <v>0.2</v>
      </c>
    </row>
    <row r="5540" spans="1:6" x14ac:dyDescent="0.2">
      <c r="A5540" s="33">
        <v>19</v>
      </c>
      <c r="B5540" s="33" t="s">
        <v>894</v>
      </c>
      <c r="C5540" s="33">
        <v>7753</v>
      </c>
      <c r="D5540" s="33" t="s">
        <v>6835</v>
      </c>
      <c r="E5540" s="33"/>
      <c r="F5540" s="33">
        <v>0.2</v>
      </c>
    </row>
    <row r="5541" spans="1:6" x14ac:dyDescent="0.2">
      <c r="A5541" s="33">
        <v>19</v>
      </c>
      <c r="B5541" s="33" t="s">
        <v>894</v>
      </c>
      <c r="C5541" s="33">
        <v>16386</v>
      </c>
      <c r="D5541" s="33" t="s">
        <v>6836</v>
      </c>
      <c r="E5541" s="33"/>
      <c r="F5541" s="33">
        <v>0.2</v>
      </c>
    </row>
    <row r="5542" spans="1:6" x14ac:dyDescent="0.2">
      <c r="A5542" s="33">
        <v>19</v>
      </c>
      <c r="B5542" s="33" t="s">
        <v>894</v>
      </c>
      <c r="C5542" s="33">
        <v>4119</v>
      </c>
      <c r="D5542" s="33" t="s">
        <v>2015</v>
      </c>
      <c r="E5542" s="33">
        <v>3</v>
      </c>
      <c r="F5542" s="33">
        <v>0.2</v>
      </c>
    </row>
    <row r="5543" spans="1:6" x14ac:dyDescent="0.2">
      <c r="A5543" s="33">
        <v>19</v>
      </c>
      <c r="B5543" s="33" t="s">
        <v>894</v>
      </c>
      <c r="C5543" s="33">
        <v>13527</v>
      </c>
      <c r="D5543" s="33" t="s">
        <v>6837</v>
      </c>
      <c r="E5543" s="33">
        <v>3</v>
      </c>
      <c r="F5543" s="33">
        <v>0.2</v>
      </c>
    </row>
    <row r="5544" spans="1:6" x14ac:dyDescent="0.2">
      <c r="A5544" s="33">
        <v>19</v>
      </c>
      <c r="B5544" s="33" t="s">
        <v>894</v>
      </c>
      <c r="C5544" s="33">
        <v>4176</v>
      </c>
      <c r="D5544" s="33" t="s">
        <v>6838</v>
      </c>
      <c r="E5544" s="33">
        <v>3</v>
      </c>
      <c r="F5544" s="33">
        <v>0.2</v>
      </c>
    </row>
    <row r="5545" spans="1:6" x14ac:dyDescent="0.2">
      <c r="A5545" s="33">
        <v>19</v>
      </c>
      <c r="B5545" s="33" t="s">
        <v>894</v>
      </c>
      <c r="C5545" s="33">
        <v>4286</v>
      </c>
      <c r="D5545" s="33" t="s">
        <v>6839</v>
      </c>
      <c r="E5545" s="33">
        <v>4</v>
      </c>
      <c r="F5545" s="33">
        <v>0.2</v>
      </c>
    </row>
    <row r="5546" spans="1:6" x14ac:dyDescent="0.2">
      <c r="A5546" s="33">
        <v>19</v>
      </c>
      <c r="B5546" s="33" t="s">
        <v>894</v>
      </c>
      <c r="C5546" s="33">
        <v>4504</v>
      </c>
      <c r="D5546" s="33" t="s">
        <v>6840</v>
      </c>
      <c r="E5546" s="33">
        <v>4</v>
      </c>
      <c r="F5546" s="33">
        <v>0.2</v>
      </c>
    </row>
    <row r="5547" spans="1:6" x14ac:dyDescent="0.2">
      <c r="A5547" s="33">
        <v>19</v>
      </c>
      <c r="B5547" s="33" t="s">
        <v>894</v>
      </c>
      <c r="C5547" s="33">
        <v>16408</v>
      </c>
      <c r="D5547" s="33" t="s">
        <v>6841</v>
      </c>
      <c r="E5547" s="33"/>
      <c r="F5547" s="33">
        <v>0.2</v>
      </c>
    </row>
    <row r="5548" spans="1:6" x14ac:dyDescent="0.2">
      <c r="A5548" s="33">
        <v>19</v>
      </c>
      <c r="B5548" s="33" t="s">
        <v>894</v>
      </c>
      <c r="C5548" s="33">
        <v>4347</v>
      </c>
      <c r="D5548" s="33" t="s">
        <v>6842</v>
      </c>
      <c r="E5548" s="33"/>
      <c r="F5548" s="33">
        <v>0.2</v>
      </c>
    </row>
    <row r="5549" spans="1:6" x14ac:dyDescent="0.2">
      <c r="A5549" s="33">
        <v>19</v>
      </c>
      <c r="B5549" s="33" t="s">
        <v>894</v>
      </c>
      <c r="C5549" s="33">
        <v>4355</v>
      </c>
      <c r="D5549" s="33" t="s">
        <v>6843</v>
      </c>
      <c r="E5549" s="33">
        <v>2</v>
      </c>
      <c r="F5549" s="33">
        <v>0.2</v>
      </c>
    </row>
    <row r="5550" spans="1:6" x14ac:dyDescent="0.2">
      <c r="A5550" s="33">
        <v>19</v>
      </c>
      <c r="B5550" s="33" t="s">
        <v>894</v>
      </c>
      <c r="C5550" s="33">
        <v>13455</v>
      </c>
      <c r="D5550" s="33" t="s">
        <v>6844</v>
      </c>
      <c r="E5550" s="33">
        <v>1</v>
      </c>
      <c r="F5550" s="33">
        <v>0.2</v>
      </c>
    </row>
    <row r="5551" spans="1:6" x14ac:dyDescent="0.2">
      <c r="A5551" s="33">
        <v>19</v>
      </c>
      <c r="B5551" s="33" t="s">
        <v>894</v>
      </c>
      <c r="C5551" s="33">
        <v>4454</v>
      </c>
      <c r="D5551" s="33" t="s">
        <v>6845</v>
      </c>
      <c r="E5551" s="33"/>
      <c r="F5551" s="33">
        <v>0.2</v>
      </c>
    </row>
    <row r="5552" spans="1:6" x14ac:dyDescent="0.2">
      <c r="A5552" s="33">
        <v>19</v>
      </c>
      <c r="B5552" s="33" t="s">
        <v>894</v>
      </c>
      <c r="C5552" s="33">
        <v>12091</v>
      </c>
      <c r="D5552" s="33" t="s">
        <v>6846</v>
      </c>
      <c r="E5552" s="33"/>
      <c r="F5552" s="33">
        <v>0.2</v>
      </c>
    </row>
    <row r="5553" spans="1:6" x14ac:dyDescent="0.2">
      <c r="A5553" s="33">
        <v>19</v>
      </c>
      <c r="B5553" s="33" t="s">
        <v>894</v>
      </c>
      <c r="C5553" s="33">
        <v>4655</v>
      </c>
      <c r="D5553" s="33" t="s">
        <v>6847</v>
      </c>
      <c r="E5553" s="33">
        <v>4</v>
      </c>
      <c r="F5553" s="33">
        <v>0.2</v>
      </c>
    </row>
    <row r="5554" spans="1:6" x14ac:dyDescent="0.2">
      <c r="A5554" s="33">
        <v>19</v>
      </c>
      <c r="B5554" s="33" t="s">
        <v>894</v>
      </c>
      <c r="C5554" s="33">
        <v>7441</v>
      </c>
      <c r="D5554" s="33" t="s">
        <v>6848</v>
      </c>
      <c r="E5554" s="33"/>
      <c r="F5554" s="33">
        <v>0.2</v>
      </c>
    </row>
    <row r="5555" spans="1:6" x14ac:dyDescent="0.2">
      <c r="A5555" s="33">
        <v>19</v>
      </c>
      <c r="B5555" s="33" t="s">
        <v>894</v>
      </c>
      <c r="C5555" s="33">
        <v>4772</v>
      </c>
      <c r="D5555" s="33" t="s">
        <v>6849</v>
      </c>
      <c r="E5555" s="33"/>
      <c r="F5555" s="33">
        <v>0.2</v>
      </c>
    </row>
    <row r="5556" spans="1:6" x14ac:dyDescent="0.2">
      <c r="A5556" s="33">
        <v>19</v>
      </c>
      <c r="B5556" s="33" t="s">
        <v>894</v>
      </c>
      <c r="C5556" s="33">
        <v>4780</v>
      </c>
      <c r="D5556" s="33" t="s">
        <v>6850</v>
      </c>
      <c r="E5556" s="33"/>
      <c r="F5556" s="33">
        <v>0.2</v>
      </c>
    </row>
    <row r="5557" spans="1:6" x14ac:dyDescent="0.2">
      <c r="A5557" s="33">
        <v>19</v>
      </c>
      <c r="B5557" s="33" t="s">
        <v>894</v>
      </c>
      <c r="C5557" s="33">
        <v>8276</v>
      </c>
      <c r="D5557" s="33" t="s">
        <v>6851</v>
      </c>
      <c r="E5557" s="33">
        <v>2</v>
      </c>
      <c r="F5557" s="33">
        <v>0.2</v>
      </c>
    </row>
    <row r="5558" spans="1:6" x14ac:dyDescent="0.2">
      <c r="A5558" s="33">
        <v>19</v>
      </c>
      <c r="B5558" s="33" t="s">
        <v>894</v>
      </c>
      <c r="C5558" s="33">
        <v>4803</v>
      </c>
      <c r="D5558" s="33" t="s">
        <v>6852</v>
      </c>
      <c r="E5558" s="33"/>
      <c r="F5558" s="33">
        <v>0.2</v>
      </c>
    </row>
    <row r="5559" spans="1:6" x14ac:dyDescent="0.2">
      <c r="A5559" s="33">
        <v>19</v>
      </c>
      <c r="B5559" s="33" t="s">
        <v>894</v>
      </c>
      <c r="C5559" s="33">
        <v>4847</v>
      </c>
      <c r="D5559" s="33" t="s">
        <v>6853</v>
      </c>
      <c r="E5559" s="33"/>
      <c r="F5559" s="33">
        <v>0.2</v>
      </c>
    </row>
    <row r="5560" spans="1:6" x14ac:dyDescent="0.2">
      <c r="A5560" s="33">
        <v>19</v>
      </c>
      <c r="B5560" s="33" t="s">
        <v>894</v>
      </c>
      <c r="C5560" s="33">
        <v>4784</v>
      </c>
      <c r="D5560" s="33" t="s">
        <v>6854</v>
      </c>
      <c r="E5560" s="33"/>
      <c r="F5560" s="33">
        <v>0.2</v>
      </c>
    </row>
    <row r="5561" spans="1:6" x14ac:dyDescent="0.2">
      <c r="A5561" s="33">
        <v>19</v>
      </c>
      <c r="B5561" s="33" t="s">
        <v>894</v>
      </c>
      <c r="C5561" s="33">
        <v>4873</v>
      </c>
      <c r="D5561" s="33" t="s">
        <v>6855</v>
      </c>
      <c r="E5561" s="33"/>
      <c r="F5561" s="33">
        <v>0.2</v>
      </c>
    </row>
    <row r="5562" spans="1:6" x14ac:dyDescent="0.2">
      <c r="A5562" s="33">
        <v>19</v>
      </c>
      <c r="B5562" s="33" t="s">
        <v>894</v>
      </c>
      <c r="C5562" s="33">
        <v>5159</v>
      </c>
      <c r="D5562" s="33" t="s">
        <v>6856</v>
      </c>
      <c r="E5562" s="33"/>
      <c r="F5562" s="33">
        <v>0.2</v>
      </c>
    </row>
    <row r="5563" spans="1:6" x14ac:dyDescent="0.2">
      <c r="A5563" s="33">
        <v>19</v>
      </c>
      <c r="B5563" s="33" t="s">
        <v>894</v>
      </c>
      <c r="C5563" s="33">
        <v>7874</v>
      </c>
      <c r="D5563" s="33" t="s">
        <v>6857</v>
      </c>
      <c r="E5563" s="33"/>
      <c r="F5563" s="33">
        <v>0.2</v>
      </c>
    </row>
    <row r="5564" spans="1:6" x14ac:dyDescent="0.2">
      <c r="A5564" s="33">
        <v>19</v>
      </c>
      <c r="B5564" s="33" t="s">
        <v>894</v>
      </c>
      <c r="C5564" s="33">
        <v>5165</v>
      </c>
      <c r="D5564" s="33" t="s">
        <v>6858</v>
      </c>
      <c r="E5564" s="33">
        <v>4</v>
      </c>
      <c r="F5564" s="33">
        <v>0.2</v>
      </c>
    </row>
    <row r="5565" spans="1:6" x14ac:dyDescent="0.2">
      <c r="A5565" s="33">
        <v>19</v>
      </c>
      <c r="B5565" s="33" t="s">
        <v>894</v>
      </c>
      <c r="C5565" s="33">
        <v>5312</v>
      </c>
      <c r="D5565" s="33" t="s">
        <v>6859</v>
      </c>
      <c r="E5565" s="33"/>
      <c r="F5565" s="33">
        <v>0.2</v>
      </c>
    </row>
    <row r="5566" spans="1:6" x14ac:dyDescent="0.2">
      <c r="A5566" s="33">
        <v>19</v>
      </c>
      <c r="B5566" s="33" t="s">
        <v>894</v>
      </c>
      <c r="C5566" s="33">
        <v>5442</v>
      </c>
      <c r="D5566" s="33" t="s">
        <v>6860</v>
      </c>
      <c r="E5566" s="33"/>
      <c r="F5566" s="33">
        <v>0.2</v>
      </c>
    </row>
    <row r="5567" spans="1:6" x14ac:dyDescent="0.2">
      <c r="A5567" s="33">
        <v>19</v>
      </c>
      <c r="B5567" s="33" t="s">
        <v>894</v>
      </c>
      <c r="C5567" s="33">
        <v>5450</v>
      </c>
      <c r="D5567" s="33" t="s">
        <v>6861</v>
      </c>
      <c r="E5567" s="33"/>
      <c r="F5567" s="33">
        <v>0.2</v>
      </c>
    </row>
    <row r="5568" spans="1:6" x14ac:dyDescent="0.2">
      <c r="A5568" s="33">
        <v>19</v>
      </c>
      <c r="B5568" s="33" t="s">
        <v>894</v>
      </c>
      <c r="C5568" s="33">
        <v>5493</v>
      </c>
      <c r="D5568" s="33" t="s">
        <v>6862</v>
      </c>
      <c r="E5568" s="33">
        <v>4</v>
      </c>
      <c r="F5568" s="33">
        <v>0.2</v>
      </c>
    </row>
    <row r="5569" spans="1:6" x14ac:dyDescent="0.2">
      <c r="A5569" s="33">
        <v>19</v>
      </c>
      <c r="B5569" s="33" t="s">
        <v>894</v>
      </c>
      <c r="C5569" s="33">
        <v>5498</v>
      </c>
      <c r="D5569" s="33" t="s">
        <v>6863</v>
      </c>
      <c r="E5569" s="33">
        <v>3</v>
      </c>
      <c r="F5569" s="33">
        <v>0.2</v>
      </c>
    </row>
    <row r="5570" spans="1:6" x14ac:dyDescent="0.2">
      <c r="A5570" s="33">
        <v>19</v>
      </c>
      <c r="B5570" s="33" t="s">
        <v>894</v>
      </c>
      <c r="C5570" s="33">
        <v>5506</v>
      </c>
      <c r="D5570" s="33" t="s">
        <v>6864</v>
      </c>
      <c r="E5570" s="33">
        <v>3</v>
      </c>
      <c r="F5570" s="33">
        <v>0.2</v>
      </c>
    </row>
    <row r="5571" spans="1:6" x14ac:dyDescent="0.2">
      <c r="A5571" s="33">
        <v>19</v>
      </c>
      <c r="B5571" s="33" t="s">
        <v>894</v>
      </c>
      <c r="C5571" s="33">
        <v>5517</v>
      </c>
      <c r="D5571" s="33" t="s">
        <v>6865</v>
      </c>
      <c r="E5571" s="33">
        <v>2</v>
      </c>
      <c r="F5571" s="33">
        <v>0.2</v>
      </c>
    </row>
    <row r="5572" spans="1:6" x14ac:dyDescent="0.2">
      <c r="A5572" s="33">
        <v>19</v>
      </c>
      <c r="B5572" s="33" t="s">
        <v>894</v>
      </c>
      <c r="C5572" s="33">
        <v>5518</v>
      </c>
      <c r="D5572" s="33" t="s">
        <v>2032</v>
      </c>
      <c r="E5572" s="33">
        <v>2</v>
      </c>
      <c r="F5572" s="33">
        <v>0.2</v>
      </c>
    </row>
    <row r="5573" spans="1:6" x14ac:dyDescent="0.2">
      <c r="A5573" s="33">
        <v>19</v>
      </c>
      <c r="B5573" s="33" t="s">
        <v>894</v>
      </c>
      <c r="C5573" s="33">
        <v>5522</v>
      </c>
      <c r="D5573" s="33" t="s">
        <v>6866</v>
      </c>
      <c r="E5573" s="33"/>
      <c r="F5573" s="33">
        <v>0.2</v>
      </c>
    </row>
    <row r="5574" spans="1:6" x14ac:dyDescent="0.2">
      <c r="A5574" s="33">
        <v>19</v>
      </c>
      <c r="B5574" s="33" t="s">
        <v>894</v>
      </c>
      <c r="C5574" s="33">
        <v>5581</v>
      </c>
      <c r="D5574" s="33" t="s">
        <v>6867</v>
      </c>
      <c r="E5574" s="33"/>
      <c r="F5574" s="33">
        <v>0.2</v>
      </c>
    </row>
    <row r="5575" spans="1:6" x14ac:dyDescent="0.2">
      <c r="A5575" s="33">
        <v>19</v>
      </c>
      <c r="B5575" s="33" t="s">
        <v>894</v>
      </c>
      <c r="C5575" s="33">
        <v>5593</v>
      </c>
      <c r="D5575" s="33" t="s">
        <v>6868</v>
      </c>
      <c r="E5575" s="33"/>
      <c r="F5575" s="33">
        <v>0.2</v>
      </c>
    </row>
    <row r="5576" spans="1:6" x14ac:dyDescent="0.2">
      <c r="A5576" s="33">
        <v>19</v>
      </c>
      <c r="B5576" s="33" t="s">
        <v>894</v>
      </c>
      <c r="C5576" s="33">
        <v>7498</v>
      </c>
      <c r="D5576" s="33" t="s">
        <v>6869</v>
      </c>
      <c r="E5576" s="33">
        <v>4</v>
      </c>
      <c r="F5576" s="33">
        <v>0.2</v>
      </c>
    </row>
    <row r="5577" spans="1:6" x14ac:dyDescent="0.2">
      <c r="A5577" s="33">
        <v>19</v>
      </c>
      <c r="B5577" s="33" t="s">
        <v>894</v>
      </c>
      <c r="C5577" s="33">
        <v>5679</v>
      </c>
      <c r="D5577" s="33" t="s">
        <v>6870</v>
      </c>
      <c r="E5577" s="33">
        <v>4</v>
      </c>
      <c r="F5577" s="33">
        <v>0.2</v>
      </c>
    </row>
    <row r="5578" spans="1:6" x14ac:dyDescent="0.2">
      <c r="A5578" s="33">
        <v>19</v>
      </c>
      <c r="B5578" s="33" t="s">
        <v>894</v>
      </c>
      <c r="C5578" s="33">
        <v>5767</v>
      </c>
      <c r="D5578" s="33" t="s">
        <v>6871</v>
      </c>
      <c r="E5578" s="33"/>
      <c r="F5578" s="33">
        <v>0.2</v>
      </c>
    </row>
    <row r="5579" spans="1:6" x14ac:dyDescent="0.2">
      <c r="A5579" s="33">
        <v>19</v>
      </c>
      <c r="B5579" s="33" t="s">
        <v>894</v>
      </c>
      <c r="C5579" s="33">
        <v>5798</v>
      </c>
      <c r="D5579" s="33" t="s">
        <v>6872</v>
      </c>
      <c r="E5579" s="33">
        <v>4</v>
      </c>
      <c r="F5579" s="33">
        <v>0.2</v>
      </c>
    </row>
    <row r="5580" spans="1:6" x14ac:dyDescent="0.2">
      <c r="A5580" s="33">
        <v>19</v>
      </c>
      <c r="B5580" s="33" t="s">
        <v>894</v>
      </c>
      <c r="C5580" s="33">
        <v>5819</v>
      </c>
      <c r="D5580" s="33" t="s">
        <v>6873</v>
      </c>
      <c r="E5580" s="33">
        <v>4</v>
      </c>
      <c r="F5580" s="33">
        <v>0.2</v>
      </c>
    </row>
    <row r="5581" spans="1:6" x14ac:dyDescent="0.2">
      <c r="A5581" s="33">
        <v>19</v>
      </c>
      <c r="B5581" s="33" t="s">
        <v>894</v>
      </c>
      <c r="C5581" s="33">
        <v>5945</v>
      </c>
      <c r="D5581" s="33" t="s">
        <v>6874</v>
      </c>
      <c r="E5581" s="33"/>
      <c r="F5581" s="33">
        <v>0.2</v>
      </c>
    </row>
    <row r="5582" spans="1:6" x14ac:dyDescent="0.2">
      <c r="A5582" s="33">
        <v>19</v>
      </c>
      <c r="B5582" s="33" t="s">
        <v>894</v>
      </c>
      <c r="C5582" s="33">
        <v>5954</v>
      </c>
      <c r="D5582" s="33" t="s">
        <v>6875</v>
      </c>
      <c r="E5582" s="33"/>
      <c r="F5582" s="33">
        <v>0.2</v>
      </c>
    </row>
    <row r="5583" spans="1:6" x14ac:dyDescent="0.2">
      <c r="A5583" s="33">
        <v>19</v>
      </c>
      <c r="B5583" s="33" t="s">
        <v>894</v>
      </c>
      <c r="C5583" s="33">
        <v>5967</v>
      </c>
      <c r="D5583" s="33" t="s">
        <v>6876</v>
      </c>
      <c r="E5583" s="33"/>
      <c r="F5583" s="33">
        <v>0.2</v>
      </c>
    </row>
    <row r="5584" spans="1:6" x14ac:dyDescent="0.2">
      <c r="A5584" s="33">
        <v>19</v>
      </c>
      <c r="B5584" s="33" t="s">
        <v>894</v>
      </c>
      <c r="C5584" s="33">
        <v>23555</v>
      </c>
      <c r="D5584" s="33" t="s">
        <v>6877</v>
      </c>
      <c r="E5584" s="33"/>
      <c r="F5584" s="33">
        <v>0.2</v>
      </c>
    </row>
    <row r="5585" spans="1:6" x14ac:dyDescent="0.2">
      <c r="A5585" s="33">
        <v>19</v>
      </c>
      <c r="B5585" s="33" t="s">
        <v>894</v>
      </c>
      <c r="C5585" s="33">
        <v>6091</v>
      </c>
      <c r="D5585" s="33" t="s">
        <v>6878</v>
      </c>
      <c r="E5585" s="33"/>
      <c r="F5585" s="33">
        <v>0.2</v>
      </c>
    </row>
    <row r="5586" spans="1:6" x14ac:dyDescent="0.2">
      <c r="A5586" s="33">
        <v>19</v>
      </c>
      <c r="B5586" s="33" t="s">
        <v>894</v>
      </c>
      <c r="C5586" s="33">
        <v>6096</v>
      </c>
      <c r="D5586" s="33" t="s">
        <v>6879</v>
      </c>
      <c r="E5586" s="33"/>
      <c r="F5586" s="33">
        <v>0.2</v>
      </c>
    </row>
    <row r="5587" spans="1:6" x14ac:dyDescent="0.2">
      <c r="A5587" s="33">
        <v>19</v>
      </c>
      <c r="B5587" s="33" t="s">
        <v>894</v>
      </c>
      <c r="C5587" s="33">
        <v>6097</v>
      </c>
      <c r="D5587" s="33" t="s">
        <v>6880</v>
      </c>
      <c r="E5587" s="33">
        <v>4</v>
      </c>
      <c r="F5587" s="33">
        <v>0.2</v>
      </c>
    </row>
    <row r="5588" spans="1:6" x14ac:dyDescent="0.2">
      <c r="A5588" s="33">
        <v>19</v>
      </c>
      <c r="B5588" s="33" t="s">
        <v>894</v>
      </c>
      <c r="C5588" s="33">
        <v>6111</v>
      </c>
      <c r="D5588" s="33" t="s">
        <v>6881</v>
      </c>
      <c r="E5588" s="33"/>
      <c r="F5588" s="33">
        <v>0.2</v>
      </c>
    </row>
    <row r="5589" spans="1:6" x14ac:dyDescent="0.2">
      <c r="A5589" s="33">
        <v>19</v>
      </c>
      <c r="B5589" s="33" t="s">
        <v>894</v>
      </c>
      <c r="C5589" s="33">
        <v>6113</v>
      </c>
      <c r="D5589" s="33" t="s">
        <v>6882</v>
      </c>
      <c r="E5589" s="33"/>
      <c r="F5589" s="33">
        <v>0.2</v>
      </c>
    </row>
    <row r="5590" spans="1:6" x14ac:dyDescent="0.2">
      <c r="A5590" s="33">
        <v>19</v>
      </c>
      <c r="B5590" s="33" t="s">
        <v>894</v>
      </c>
      <c r="C5590" s="33">
        <v>6119</v>
      </c>
      <c r="D5590" s="33" t="s">
        <v>6883</v>
      </c>
      <c r="E5590" s="33">
        <v>4</v>
      </c>
      <c r="F5590" s="33">
        <v>0.2</v>
      </c>
    </row>
    <row r="5591" spans="1:6" x14ac:dyDescent="0.2">
      <c r="A5591" s="33">
        <v>19</v>
      </c>
      <c r="B5591" s="33" t="s">
        <v>894</v>
      </c>
      <c r="C5591" s="33">
        <v>6121</v>
      </c>
      <c r="D5591" s="33" t="s">
        <v>6884</v>
      </c>
      <c r="E5591" s="33"/>
      <c r="F5591" s="33">
        <v>0.2</v>
      </c>
    </row>
    <row r="5592" spans="1:6" x14ac:dyDescent="0.2">
      <c r="A5592" s="33">
        <v>19</v>
      </c>
      <c r="B5592" s="33" t="s">
        <v>894</v>
      </c>
      <c r="C5592" s="33">
        <v>6126</v>
      </c>
      <c r="D5592" s="33" t="s">
        <v>6885</v>
      </c>
      <c r="E5592" s="33"/>
      <c r="F5592" s="33">
        <v>0.2</v>
      </c>
    </row>
    <row r="5593" spans="1:6" x14ac:dyDescent="0.2">
      <c r="A5593" s="33">
        <v>19</v>
      </c>
      <c r="B5593" s="33" t="s">
        <v>894</v>
      </c>
      <c r="C5593" s="33">
        <v>6128</v>
      </c>
      <c r="D5593" s="33" t="s">
        <v>6886</v>
      </c>
      <c r="E5593" s="33"/>
      <c r="F5593" s="33">
        <v>0.2</v>
      </c>
    </row>
    <row r="5594" spans="1:6" x14ac:dyDescent="0.2">
      <c r="A5594" s="33">
        <v>19</v>
      </c>
      <c r="B5594" s="33" t="s">
        <v>894</v>
      </c>
      <c r="C5594" s="33">
        <v>7963</v>
      </c>
      <c r="D5594" s="33" t="s">
        <v>6887</v>
      </c>
      <c r="E5594" s="33"/>
      <c r="F5594" s="33">
        <v>0.2</v>
      </c>
    </row>
    <row r="5595" spans="1:6" x14ac:dyDescent="0.2">
      <c r="A5595" s="33">
        <v>19</v>
      </c>
      <c r="B5595" s="33" t="s">
        <v>894</v>
      </c>
      <c r="C5595" s="33">
        <v>6145</v>
      </c>
      <c r="D5595" s="33" t="s">
        <v>6888</v>
      </c>
      <c r="E5595" s="33">
        <v>3</v>
      </c>
      <c r="F5595" s="33">
        <v>0.2</v>
      </c>
    </row>
    <row r="5596" spans="1:6" x14ac:dyDescent="0.2">
      <c r="A5596" s="33">
        <v>19</v>
      </c>
      <c r="B5596" s="33" t="s">
        <v>894</v>
      </c>
      <c r="C5596" s="33">
        <v>7961</v>
      </c>
      <c r="D5596" s="33" t="s">
        <v>6889</v>
      </c>
      <c r="E5596" s="33">
        <v>2</v>
      </c>
      <c r="F5596" s="33">
        <v>0.2</v>
      </c>
    </row>
    <row r="5597" spans="1:6" x14ac:dyDescent="0.2">
      <c r="A5597" s="33">
        <v>19</v>
      </c>
      <c r="B5597" s="33" t="s">
        <v>894</v>
      </c>
      <c r="C5597" s="33">
        <v>22248</v>
      </c>
      <c r="D5597" s="33" t="s">
        <v>4343</v>
      </c>
      <c r="E5597" s="33">
        <v>4</v>
      </c>
      <c r="F5597" s="33">
        <v>0.2</v>
      </c>
    </row>
    <row r="5598" spans="1:6" x14ac:dyDescent="0.2">
      <c r="A5598" s="33">
        <v>19</v>
      </c>
      <c r="B5598" s="33" t="s">
        <v>894</v>
      </c>
      <c r="C5598" s="33">
        <v>22246</v>
      </c>
      <c r="D5598" s="33" t="s">
        <v>6890</v>
      </c>
      <c r="E5598" s="33">
        <v>4</v>
      </c>
      <c r="F5598" s="33">
        <v>0.2</v>
      </c>
    </row>
    <row r="5599" spans="1:6" x14ac:dyDescent="0.2">
      <c r="A5599" s="33">
        <v>19</v>
      </c>
      <c r="B5599" s="33" t="s">
        <v>894</v>
      </c>
      <c r="C5599" s="33">
        <v>6195</v>
      </c>
      <c r="D5599" s="33" t="s">
        <v>6891</v>
      </c>
      <c r="E5599" s="33"/>
      <c r="F5599" s="33">
        <v>0.2</v>
      </c>
    </row>
    <row r="5600" spans="1:6" x14ac:dyDescent="0.2">
      <c r="A5600" s="33">
        <v>19</v>
      </c>
      <c r="B5600" s="33" t="s">
        <v>894</v>
      </c>
      <c r="C5600" s="33">
        <v>6200</v>
      </c>
      <c r="D5600" s="33" t="s">
        <v>6892</v>
      </c>
      <c r="E5600" s="33">
        <v>3</v>
      </c>
      <c r="F5600" s="33">
        <v>0.2</v>
      </c>
    </row>
    <row r="5601" spans="1:6" x14ac:dyDescent="0.2">
      <c r="A5601" s="33">
        <v>19</v>
      </c>
      <c r="B5601" s="33" t="s">
        <v>894</v>
      </c>
      <c r="C5601" s="33">
        <v>7967</v>
      </c>
      <c r="D5601" s="33" t="s">
        <v>6893</v>
      </c>
      <c r="E5601" s="33">
        <v>4</v>
      </c>
      <c r="F5601" s="33">
        <v>0.2</v>
      </c>
    </row>
    <row r="5602" spans="1:6" x14ac:dyDescent="0.2">
      <c r="A5602" s="33">
        <v>19</v>
      </c>
      <c r="B5602" s="33" t="s">
        <v>894</v>
      </c>
      <c r="C5602" s="33">
        <v>13311</v>
      </c>
      <c r="D5602" s="33" t="s">
        <v>6894</v>
      </c>
      <c r="E5602" s="33"/>
      <c r="F5602" s="33">
        <v>0.2</v>
      </c>
    </row>
    <row r="5603" spans="1:6" x14ac:dyDescent="0.2">
      <c r="A5603" s="33">
        <v>19</v>
      </c>
      <c r="B5603" s="33" t="s">
        <v>894</v>
      </c>
      <c r="C5603" s="33">
        <v>22257</v>
      </c>
      <c r="D5603" s="33" t="s">
        <v>6895</v>
      </c>
      <c r="E5603" s="33"/>
      <c r="F5603" s="33">
        <v>0.2</v>
      </c>
    </row>
    <row r="5604" spans="1:6" x14ac:dyDescent="0.2">
      <c r="A5604" s="33">
        <v>19</v>
      </c>
      <c r="B5604" s="33" t="s">
        <v>894</v>
      </c>
      <c r="C5604" s="33">
        <v>22259</v>
      </c>
      <c r="D5604" s="33" t="s">
        <v>6896</v>
      </c>
      <c r="E5604" s="33">
        <v>4</v>
      </c>
      <c r="F5604" s="33">
        <v>0.2</v>
      </c>
    </row>
    <row r="5605" spans="1:6" x14ac:dyDescent="0.2">
      <c r="A5605" s="33">
        <v>19</v>
      </c>
      <c r="B5605" s="33" t="s">
        <v>894</v>
      </c>
      <c r="C5605" s="33">
        <v>6234</v>
      </c>
      <c r="D5605" s="33" t="s">
        <v>6897</v>
      </c>
      <c r="E5605" s="33"/>
      <c r="F5605" s="33">
        <v>0.2</v>
      </c>
    </row>
    <row r="5606" spans="1:6" x14ac:dyDescent="0.2">
      <c r="A5606" s="33">
        <v>19</v>
      </c>
      <c r="B5606" s="33" t="s">
        <v>894</v>
      </c>
      <c r="C5606" s="33">
        <v>6248</v>
      </c>
      <c r="D5606" s="33" t="s">
        <v>4345</v>
      </c>
      <c r="E5606" s="33"/>
      <c r="F5606" s="33">
        <v>0.2</v>
      </c>
    </row>
    <row r="5607" spans="1:6" x14ac:dyDescent="0.2">
      <c r="A5607" s="33">
        <v>19</v>
      </c>
      <c r="B5607" s="33" t="s">
        <v>894</v>
      </c>
      <c r="C5607" s="33">
        <v>6251</v>
      </c>
      <c r="D5607" s="33" t="s">
        <v>4346</v>
      </c>
      <c r="E5607" s="33"/>
      <c r="F5607" s="33">
        <v>0.2</v>
      </c>
    </row>
    <row r="5608" spans="1:6" x14ac:dyDescent="0.2">
      <c r="A5608" s="33">
        <v>19</v>
      </c>
      <c r="B5608" s="33" t="s">
        <v>894</v>
      </c>
      <c r="C5608" s="33">
        <v>6254</v>
      </c>
      <c r="D5608" s="33" t="s">
        <v>6898</v>
      </c>
      <c r="E5608" s="33"/>
      <c r="F5608" s="33">
        <v>0.2</v>
      </c>
    </row>
    <row r="5609" spans="1:6" x14ac:dyDescent="0.2">
      <c r="A5609" s="33">
        <v>19</v>
      </c>
      <c r="B5609" s="33" t="s">
        <v>894</v>
      </c>
      <c r="C5609" s="33">
        <v>6255</v>
      </c>
      <c r="D5609" s="33" t="s">
        <v>6899</v>
      </c>
      <c r="E5609" s="33"/>
      <c r="F5609" s="33">
        <v>0.2</v>
      </c>
    </row>
    <row r="5610" spans="1:6" x14ac:dyDescent="0.2">
      <c r="A5610" s="33">
        <v>19</v>
      </c>
      <c r="B5610" s="33" t="s">
        <v>894</v>
      </c>
      <c r="C5610" s="33">
        <v>6270</v>
      </c>
      <c r="D5610" s="33" t="s">
        <v>6900</v>
      </c>
      <c r="E5610" s="33">
        <v>4</v>
      </c>
      <c r="F5610" s="33">
        <v>0.2</v>
      </c>
    </row>
    <row r="5611" spans="1:6" x14ac:dyDescent="0.2">
      <c r="A5611" s="33">
        <v>19</v>
      </c>
      <c r="B5611" s="33" t="s">
        <v>894</v>
      </c>
      <c r="C5611" s="33">
        <v>6278</v>
      </c>
      <c r="D5611" s="33" t="s">
        <v>4348</v>
      </c>
      <c r="E5611" s="33"/>
      <c r="F5611" s="33">
        <v>0.2</v>
      </c>
    </row>
    <row r="5612" spans="1:6" x14ac:dyDescent="0.2">
      <c r="A5612" s="33">
        <v>19</v>
      </c>
      <c r="B5612" s="33" t="s">
        <v>894</v>
      </c>
      <c r="C5612" s="33">
        <v>6283</v>
      </c>
      <c r="D5612" s="33" t="s">
        <v>4349</v>
      </c>
      <c r="E5612" s="33"/>
      <c r="F5612" s="33">
        <v>0.2</v>
      </c>
    </row>
    <row r="5613" spans="1:6" x14ac:dyDescent="0.2">
      <c r="A5613" s="33">
        <v>19</v>
      </c>
      <c r="B5613" s="33" t="s">
        <v>894</v>
      </c>
      <c r="C5613" s="33">
        <v>7421</v>
      </c>
      <c r="D5613" s="33" t="s">
        <v>6901</v>
      </c>
      <c r="E5613" s="33"/>
      <c r="F5613" s="33">
        <v>0.2</v>
      </c>
    </row>
    <row r="5614" spans="1:6" x14ac:dyDescent="0.2">
      <c r="A5614" s="33">
        <v>19</v>
      </c>
      <c r="B5614" s="33" t="s">
        <v>894</v>
      </c>
      <c r="C5614" s="33">
        <v>6297</v>
      </c>
      <c r="D5614" s="33" t="s">
        <v>6902</v>
      </c>
      <c r="E5614" s="33"/>
      <c r="F5614" s="33">
        <v>0.2</v>
      </c>
    </row>
    <row r="5615" spans="1:6" x14ac:dyDescent="0.2">
      <c r="A5615" s="33">
        <v>19</v>
      </c>
      <c r="B5615" s="33" t="s">
        <v>894</v>
      </c>
      <c r="C5615" s="33">
        <v>6307</v>
      </c>
      <c r="D5615" s="33" t="s">
        <v>4350</v>
      </c>
      <c r="E5615" s="33"/>
      <c r="F5615" s="33">
        <v>0.2</v>
      </c>
    </row>
    <row r="5616" spans="1:6" x14ac:dyDescent="0.2">
      <c r="A5616" s="33">
        <v>19</v>
      </c>
      <c r="B5616" s="33" t="s">
        <v>894</v>
      </c>
      <c r="C5616" s="33">
        <v>6287</v>
      </c>
      <c r="D5616" s="33" t="s">
        <v>4352</v>
      </c>
      <c r="E5616" s="33">
        <v>4</v>
      </c>
      <c r="F5616" s="33">
        <v>0.2</v>
      </c>
    </row>
    <row r="5617" spans="1:6" x14ac:dyDescent="0.2">
      <c r="A5617" s="33">
        <v>19</v>
      </c>
      <c r="B5617" s="33" t="s">
        <v>894</v>
      </c>
      <c r="C5617" s="33">
        <v>6321</v>
      </c>
      <c r="D5617" s="33" t="s">
        <v>6903</v>
      </c>
      <c r="E5617" s="33"/>
      <c r="F5617" s="33">
        <v>0.2</v>
      </c>
    </row>
    <row r="5618" spans="1:6" x14ac:dyDescent="0.2">
      <c r="A5618" s="33">
        <v>19</v>
      </c>
      <c r="B5618" s="33" t="s">
        <v>894</v>
      </c>
      <c r="C5618" s="33">
        <v>6324</v>
      </c>
      <c r="D5618" s="33" t="s">
        <v>6904</v>
      </c>
      <c r="E5618" s="33"/>
      <c r="F5618" s="33">
        <v>0.2</v>
      </c>
    </row>
    <row r="5619" spans="1:6" x14ac:dyDescent="0.2">
      <c r="A5619" s="33">
        <v>19</v>
      </c>
      <c r="B5619" s="33" t="s">
        <v>894</v>
      </c>
      <c r="C5619" s="33">
        <v>6345</v>
      </c>
      <c r="D5619" s="33" t="s">
        <v>6905</v>
      </c>
      <c r="E5619" s="33"/>
      <c r="F5619" s="33">
        <v>0.2</v>
      </c>
    </row>
    <row r="5620" spans="1:6" x14ac:dyDescent="0.2">
      <c r="A5620" s="33">
        <v>19</v>
      </c>
      <c r="B5620" s="33" t="s">
        <v>894</v>
      </c>
      <c r="C5620" s="33">
        <v>6347</v>
      </c>
      <c r="D5620" s="33" t="s">
        <v>6906</v>
      </c>
      <c r="E5620" s="33"/>
      <c r="F5620" s="33">
        <v>0.2</v>
      </c>
    </row>
    <row r="5621" spans="1:6" x14ac:dyDescent="0.2">
      <c r="A5621" s="33">
        <v>19</v>
      </c>
      <c r="B5621" s="33" t="s">
        <v>894</v>
      </c>
      <c r="C5621" s="33">
        <v>6356</v>
      </c>
      <c r="D5621" s="33" t="s">
        <v>4354</v>
      </c>
      <c r="E5621" s="33"/>
      <c r="F5621" s="33">
        <v>0.2</v>
      </c>
    </row>
    <row r="5622" spans="1:6" x14ac:dyDescent="0.2">
      <c r="A5622" s="33">
        <v>19</v>
      </c>
      <c r="B5622" s="33" t="s">
        <v>894</v>
      </c>
      <c r="C5622" s="33">
        <v>8340</v>
      </c>
      <c r="D5622" s="33" t="s">
        <v>6907</v>
      </c>
      <c r="E5622" s="33">
        <v>4</v>
      </c>
      <c r="F5622" s="33">
        <v>0.2</v>
      </c>
    </row>
    <row r="5623" spans="1:6" x14ac:dyDescent="0.2">
      <c r="A5623" s="33">
        <v>19</v>
      </c>
      <c r="B5623" s="33" t="s">
        <v>894</v>
      </c>
      <c r="C5623" s="33">
        <v>6372</v>
      </c>
      <c r="D5623" s="33" t="s">
        <v>6908</v>
      </c>
      <c r="E5623" s="33"/>
      <c r="F5623" s="33">
        <v>0.2</v>
      </c>
    </row>
    <row r="5624" spans="1:6" x14ac:dyDescent="0.2">
      <c r="A5624" s="33">
        <v>19</v>
      </c>
      <c r="B5624" s="33" t="s">
        <v>894</v>
      </c>
      <c r="C5624" s="33">
        <v>6405</v>
      </c>
      <c r="D5624" s="33" t="s">
        <v>4356</v>
      </c>
      <c r="E5624" s="33"/>
      <c r="F5624" s="33">
        <v>0.2</v>
      </c>
    </row>
    <row r="5625" spans="1:6" x14ac:dyDescent="0.2">
      <c r="A5625" s="33">
        <v>19</v>
      </c>
      <c r="B5625" s="33" t="s">
        <v>894</v>
      </c>
      <c r="C5625" s="33">
        <v>6411</v>
      </c>
      <c r="D5625" s="33" t="s">
        <v>6909</v>
      </c>
      <c r="E5625" s="33"/>
      <c r="F5625" s="33">
        <v>0.2</v>
      </c>
    </row>
    <row r="5626" spans="1:6" x14ac:dyDescent="0.2">
      <c r="A5626" s="33">
        <v>19</v>
      </c>
      <c r="B5626" s="33" t="s">
        <v>894</v>
      </c>
      <c r="C5626" s="33">
        <v>6412</v>
      </c>
      <c r="D5626" s="33" t="s">
        <v>6910</v>
      </c>
      <c r="E5626" s="33"/>
      <c r="F5626" s="33">
        <v>0.2</v>
      </c>
    </row>
    <row r="5627" spans="1:6" x14ac:dyDescent="0.2">
      <c r="A5627" s="33">
        <v>19</v>
      </c>
      <c r="B5627" s="33" t="s">
        <v>894</v>
      </c>
      <c r="C5627" s="33">
        <v>6443</v>
      </c>
      <c r="D5627" s="33" t="s">
        <v>6911</v>
      </c>
      <c r="E5627" s="33">
        <v>4</v>
      </c>
      <c r="F5627" s="33">
        <v>0.2</v>
      </c>
    </row>
    <row r="5628" spans="1:6" x14ac:dyDescent="0.2">
      <c r="A5628" s="33">
        <v>19</v>
      </c>
      <c r="B5628" s="33" t="s">
        <v>894</v>
      </c>
      <c r="C5628" s="33">
        <v>6444</v>
      </c>
      <c r="D5628" s="33" t="s">
        <v>6912</v>
      </c>
      <c r="E5628" s="33"/>
      <c r="F5628" s="33">
        <v>0.2</v>
      </c>
    </row>
    <row r="5629" spans="1:6" x14ac:dyDescent="0.2">
      <c r="A5629" s="33">
        <v>19</v>
      </c>
      <c r="B5629" s="33" t="s">
        <v>894</v>
      </c>
      <c r="C5629" s="33">
        <v>6447</v>
      </c>
      <c r="D5629" s="33" t="s">
        <v>6913</v>
      </c>
      <c r="E5629" s="33">
        <v>3</v>
      </c>
      <c r="F5629" s="33">
        <v>0.2</v>
      </c>
    </row>
    <row r="5630" spans="1:6" x14ac:dyDescent="0.2">
      <c r="A5630" s="33">
        <v>19</v>
      </c>
      <c r="B5630" s="33" t="s">
        <v>894</v>
      </c>
      <c r="C5630" s="33">
        <v>6449</v>
      </c>
      <c r="D5630" s="33" t="s">
        <v>6914</v>
      </c>
      <c r="E5630" s="33">
        <v>4</v>
      </c>
      <c r="F5630" s="33">
        <v>0.2</v>
      </c>
    </row>
    <row r="5631" spans="1:6" x14ac:dyDescent="0.2">
      <c r="A5631" s="33">
        <v>19</v>
      </c>
      <c r="B5631" s="33" t="s">
        <v>894</v>
      </c>
      <c r="C5631" s="33">
        <v>6451</v>
      </c>
      <c r="D5631" s="33" t="s">
        <v>6915</v>
      </c>
      <c r="E5631" s="33">
        <v>4</v>
      </c>
      <c r="F5631" s="33">
        <v>0.2</v>
      </c>
    </row>
    <row r="5632" spans="1:6" x14ac:dyDescent="0.2">
      <c r="A5632" s="33">
        <v>19</v>
      </c>
      <c r="B5632" s="33" t="s">
        <v>894</v>
      </c>
      <c r="C5632" s="33">
        <v>6452</v>
      </c>
      <c r="D5632" s="33" t="s">
        <v>6916</v>
      </c>
      <c r="E5632" s="33">
        <v>4</v>
      </c>
      <c r="F5632" s="33">
        <v>0.2</v>
      </c>
    </row>
    <row r="5633" spans="1:6" x14ac:dyDescent="0.2">
      <c r="A5633" s="33">
        <v>19</v>
      </c>
      <c r="B5633" s="33" t="s">
        <v>894</v>
      </c>
      <c r="C5633" s="33">
        <v>12065</v>
      </c>
      <c r="D5633" s="33" t="s">
        <v>6917</v>
      </c>
      <c r="E5633" s="33"/>
      <c r="F5633" s="33">
        <v>0.2</v>
      </c>
    </row>
    <row r="5634" spans="1:6" x14ac:dyDescent="0.2">
      <c r="A5634" s="33">
        <v>19</v>
      </c>
      <c r="B5634" s="33" t="s">
        <v>894</v>
      </c>
      <c r="C5634" s="33">
        <v>7992</v>
      </c>
      <c r="D5634" s="33" t="s">
        <v>6918</v>
      </c>
      <c r="E5634" s="33"/>
      <c r="F5634" s="33">
        <v>0.2</v>
      </c>
    </row>
    <row r="5635" spans="1:6" x14ac:dyDescent="0.2">
      <c r="A5635" s="33">
        <v>19</v>
      </c>
      <c r="B5635" s="33" t="s">
        <v>894</v>
      </c>
      <c r="C5635" s="33">
        <v>7993</v>
      </c>
      <c r="D5635" s="33" t="s">
        <v>6919</v>
      </c>
      <c r="E5635" s="33"/>
      <c r="F5635" s="33">
        <v>0.2</v>
      </c>
    </row>
    <row r="5636" spans="1:6" x14ac:dyDescent="0.2">
      <c r="A5636" s="33">
        <v>19</v>
      </c>
      <c r="B5636" s="33" t="s">
        <v>894</v>
      </c>
      <c r="C5636" s="33">
        <v>6517</v>
      </c>
      <c r="D5636" s="33" t="s">
        <v>6920</v>
      </c>
      <c r="E5636" s="33"/>
      <c r="F5636" s="33">
        <v>0.2</v>
      </c>
    </row>
    <row r="5637" spans="1:6" x14ac:dyDescent="0.2">
      <c r="A5637" s="33">
        <v>19</v>
      </c>
      <c r="B5637" s="33" t="s">
        <v>894</v>
      </c>
      <c r="C5637" s="33">
        <v>8004</v>
      </c>
      <c r="D5637" s="33" t="s">
        <v>6921</v>
      </c>
      <c r="E5637" s="33">
        <v>4</v>
      </c>
      <c r="F5637" s="33">
        <v>0.2</v>
      </c>
    </row>
    <row r="5638" spans="1:6" x14ac:dyDescent="0.2">
      <c r="A5638" s="33">
        <v>19</v>
      </c>
      <c r="B5638" s="33" t="s">
        <v>894</v>
      </c>
      <c r="C5638" s="33">
        <v>6528</v>
      </c>
      <c r="D5638" s="33" t="s">
        <v>6922</v>
      </c>
      <c r="E5638" s="33"/>
      <c r="F5638" s="33">
        <v>0.2</v>
      </c>
    </row>
    <row r="5639" spans="1:6" x14ac:dyDescent="0.2">
      <c r="A5639" s="33">
        <v>19</v>
      </c>
      <c r="B5639" s="33" t="s">
        <v>894</v>
      </c>
      <c r="C5639" s="33">
        <v>6530</v>
      </c>
      <c r="D5639" s="33" t="s">
        <v>6923</v>
      </c>
      <c r="E5639" s="33"/>
      <c r="F5639" s="33">
        <v>0.2</v>
      </c>
    </row>
    <row r="5640" spans="1:6" x14ac:dyDescent="0.2">
      <c r="A5640" s="33">
        <v>19</v>
      </c>
      <c r="B5640" s="33" t="s">
        <v>894</v>
      </c>
      <c r="C5640" s="33">
        <v>6532</v>
      </c>
      <c r="D5640" s="33" t="s">
        <v>6924</v>
      </c>
      <c r="E5640" s="33"/>
      <c r="F5640" s="33">
        <v>0.2</v>
      </c>
    </row>
    <row r="5641" spans="1:6" x14ac:dyDescent="0.2">
      <c r="A5641" s="33">
        <v>19</v>
      </c>
      <c r="B5641" s="33" t="s">
        <v>894</v>
      </c>
      <c r="C5641" s="33">
        <v>7447</v>
      </c>
      <c r="D5641" s="33" t="s">
        <v>6925</v>
      </c>
      <c r="E5641" s="33">
        <v>4</v>
      </c>
      <c r="F5641" s="33">
        <v>0.2</v>
      </c>
    </row>
    <row r="5642" spans="1:6" x14ac:dyDescent="0.2">
      <c r="A5642" s="33">
        <v>19</v>
      </c>
      <c r="B5642" s="33" t="s">
        <v>894</v>
      </c>
      <c r="C5642" s="33">
        <v>8025</v>
      </c>
      <c r="D5642" s="33" t="s">
        <v>6926</v>
      </c>
      <c r="E5642" s="33"/>
      <c r="F5642" s="33">
        <v>0.2</v>
      </c>
    </row>
    <row r="5643" spans="1:6" x14ac:dyDescent="0.2">
      <c r="A5643" s="33">
        <v>19</v>
      </c>
      <c r="B5643" s="33" t="s">
        <v>894</v>
      </c>
      <c r="C5643" s="33">
        <v>8026</v>
      </c>
      <c r="D5643" s="33" t="s">
        <v>6927</v>
      </c>
      <c r="E5643" s="33">
        <v>3</v>
      </c>
      <c r="F5643" s="33">
        <v>0.2</v>
      </c>
    </row>
    <row r="5644" spans="1:6" x14ac:dyDescent="0.2">
      <c r="A5644" s="33">
        <v>19</v>
      </c>
      <c r="B5644" s="33" t="s">
        <v>894</v>
      </c>
      <c r="C5644" s="33">
        <v>6701</v>
      </c>
      <c r="D5644" s="33" t="s">
        <v>6928</v>
      </c>
      <c r="E5644" s="33">
        <v>2</v>
      </c>
      <c r="F5644" s="33">
        <v>0.2</v>
      </c>
    </row>
    <row r="5645" spans="1:6" x14ac:dyDescent="0.2">
      <c r="A5645" s="33">
        <v>19</v>
      </c>
      <c r="B5645" s="33" t="s">
        <v>894</v>
      </c>
      <c r="C5645" s="33">
        <v>6718</v>
      </c>
      <c r="D5645" s="33" t="s">
        <v>6929</v>
      </c>
      <c r="E5645" s="33">
        <v>2</v>
      </c>
      <c r="F5645" s="33">
        <v>0.2</v>
      </c>
    </row>
    <row r="5646" spans="1:6" x14ac:dyDescent="0.2">
      <c r="A5646" s="33">
        <v>19</v>
      </c>
      <c r="B5646" s="33" t="s">
        <v>894</v>
      </c>
      <c r="C5646" s="33">
        <v>13528</v>
      </c>
      <c r="D5646" s="33" t="s">
        <v>6930</v>
      </c>
      <c r="E5646" s="33"/>
      <c r="F5646" s="33">
        <v>0.2</v>
      </c>
    </row>
    <row r="5647" spans="1:6" x14ac:dyDescent="0.2">
      <c r="A5647" s="33">
        <v>19</v>
      </c>
      <c r="B5647" s="33" t="s">
        <v>894</v>
      </c>
      <c r="C5647" s="33">
        <v>6742</v>
      </c>
      <c r="D5647" s="33" t="s">
        <v>2041</v>
      </c>
      <c r="E5647" s="33">
        <v>3</v>
      </c>
      <c r="F5647" s="33">
        <v>0.2</v>
      </c>
    </row>
    <row r="5648" spans="1:6" x14ac:dyDescent="0.2">
      <c r="A5648" s="33">
        <v>19</v>
      </c>
      <c r="B5648" s="33" t="s">
        <v>894</v>
      </c>
      <c r="C5648" s="33">
        <v>6743</v>
      </c>
      <c r="D5648" s="33" t="s">
        <v>6931</v>
      </c>
      <c r="E5648" s="33">
        <v>4</v>
      </c>
      <c r="F5648" s="33">
        <v>0.2</v>
      </c>
    </row>
    <row r="5649" spans="1:6" x14ac:dyDescent="0.2">
      <c r="A5649" s="33">
        <v>19</v>
      </c>
      <c r="B5649" s="33" t="s">
        <v>894</v>
      </c>
      <c r="C5649" s="33">
        <v>6744</v>
      </c>
      <c r="D5649" s="33" t="s">
        <v>6932</v>
      </c>
      <c r="E5649" s="33"/>
      <c r="F5649" s="33">
        <v>0.2</v>
      </c>
    </row>
    <row r="5650" spans="1:6" x14ac:dyDescent="0.2">
      <c r="A5650" s="33">
        <v>19</v>
      </c>
      <c r="B5650" s="33" t="s">
        <v>894</v>
      </c>
      <c r="C5650" s="33">
        <v>6745</v>
      </c>
      <c r="D5650" s="33" t="s">
        <v>4359</v>
      </c>
      <c r="E5650" s="33"/>
      <c r="F5650" s="33">
        <v>0.2</v>
      </c>
    </row>
    <row r="5651" spans="1:6" x14ac:dyDescent="0.2">
      <c r="A5651" s="33">
        <v>19</v>
      </c>
      <c r="B5651" s="33" t="s">
        <v>894</v>
      </c>
      <c r="C5651" s="33">
        <v>6746</v>
      </c>
      <c r="D5651" s="33" t="s">
        <v>6933</v>
      </c>
      <c r="E5651" s="33"/>
      <c r="F5651" s="33">
        <v>0.2</v>
      </c>
    </row>
    <row r="5652" spans="1:6" x14ac:dyDescent="0.2">
      <c r="A5652" s="33">
        <v>19</v>
      </c>
      <c r="B5652" s="33" t="s">
        <v>894</v>
      </c>
      <c r="C5652" s="33">
        <v>4462</v>
      </c>
      <c r="D5652" s="33" t="s">
        <v>6934</v>
      </c>
      <c r="E5652" s="33"/>
      <c r="F5652" s="33">
        <v>0.2</v>
      </c>
    </row>
    <row r="5653" spans="1:6" x14ac:dyDescent="0.2">
      <c r="A5653" s="33">
        <v>19</v>
      </c>
      <c r="B5653" s="33" t="s">
        <v>894</v>
      </c>
      <c r="C5653" s="33">
        <v>6860</v>
      </c>
      <c r="D5653" s="33" t="s">
        <v>6935</v>
      </c>
      <c r="E5653" s="33"/>
      <c r="F5653" s="33">
        <v>0.2</v>
      </c>
    </row>
    <row r="5654" spans="1:6" x14ac:dyDescent="0.2">
      <c r="A5654" s="33">
        <v>19</v>
      </c>
      <c r="B5654" s="33" t="s">
        <v>894</v>
      </c>
      <c r="C5654" s="33">
        <v>6852</v>
      </c>
      <c r="D5654" s="33" t="s">
        <v>6936</v>
      </c>
      <c r="E5654" s="33">
        <v>4</v>
      </c>
      <c r="F5654" s="33">
        <v>0.2</v>
      </c>
    </row>
    <row r="5655" spans="1:6" x14ac:dyDescent="0.2">
      <c r="A5655" s="33">
        <v>19</v>
      </c>
      <c r="B5655" s="33" t="s">
        <v>894</v>
      </c>
      <c r="C5655" s="33">
        <v>13473</v>
      </c>
      <c r="D5655" s="33" t="s">
        <v>6937</v>
      </c>
      <c r="E5655" s="33"/>
      <c r="F5655" s="33">
        <v>0.2</v>
      </c>
    </row>
    <row r="5656" spans="1:6" x14ac:dyDescent="0.2">
      <c r="A5656" s="33">
        <v>19</v>
      </c>
      <c r="B5656" s="33" t="s">
        <v>894</v>
      </c>
      <c r="C5656" s="33">
        <v>6960</v>
      </c>
      <c r="D5656" s="33" t="s">
        <v>6938</v>
      </c>
      <c r="E5656" s="33">
        <v>3</v>
      </c>
      <c r="F5656" s="33">
        <v>0.2</v>
      </c>
    </row>
    <row r="5657" spans="1:6" x14ac:dyDescent="0.2">
      <c r="A5657" s="33">
        <v>19</v>
      </c>
      <c r="B5657" s="33" t="s">
        <v>894</v>
      </c>
      <c r="C5657" s="33">
        <v>6962</v>
      </c>
      <c r="D5657" s="33" t="s">
        <v>6939</v>
      </c>
      <c r="E5657" s="33"/>
      <c r="F5657" s="33">
        <v>0.2</v>
      </c>
    </row>
    <row r="5658" spans="1:6" x14ac:dyDescent="0.2">
      <c r="A5658" s="33">
        <v>19</v>
      </c>
      <c r="B5658" s="33" t="s">
        <v>894</v>
      </c>
      <c r="C5658" s="33">
        <v>6971</v>
      </c>
      <c r="D5658" s="33" t="s">
        <v>5822</v>
      </c>
      <c r="E5658" s="33">
        <v>3</v>
      </c>
      <c r="F5658" s="33">
        <v>0.2</v>
      </c>
    </row>
    <row r="5659" spans="1:6" x14ac:dyDescent="0.2">
      <c r="A5659" s="33">
        <v>19</v>
      </c>
      <c r="B5659" s="33" t="s">
        <v>894</v>
      </c>
      <c r="C5659" s="33">
        <v>6973</v>
      </c>
      <c r="D5659" s="33" t="s">
        <v>6940</v>
      </c>
      <c r="E5659" s="33">
        <v>4</v>
      </c>
      <c r="F5659" s="33">
        <v>0.2</v>
      </c>
    </row>
    <row r="5660" spans="1:6" x14ac:dyDescent="0.2">
      <c r="A5660" s="33">
        <v>19</v>
      </c>
      <c r="B5660" s="33" t="s">
        <v>894</v>
      </c>
      <c r="C5660" s="33">
        <v>6982</v>
      </c>
      <c r="D5660" s="33" t="s">
        <v>6941</v>
      </c>
      <c r="E5660" s="33"/>
      <c r="F5660" s="33">
        <v>0.2</v>
      </c>
    </row>
    <row r="5661" spans="1:6" x14ac:dyDescent="0.2">
      <c r="A5661" s="33">
        <v>19</v>
      </c>
      <c r="B5661" s="33" t="s">
        <v>894</v>
      </c>
      <c r="C5661" s="33">
        <v>6984</v>
      </c>
      <c r="D5661" s="33" t="s">
        <v>6942</v>
      </c>
      <c r="E5661" s="33">
        <v>3</v>
      </c>
      <c r="F5661" s="33">
        <v>0.2</v>
      </c>
    </row>
    <row r="5662" spans="1:6" x14ac:dyDescent="0.2">
      <c r="A5662" s="33">
        <v>19</v>
      </c>
      <c r="B5662" s="33" t="s">
        <v>894</v>
      </c>
      <c r="C5662" s="33">
        <v>6997</v>
      </c>
      <c r="D5662" s="33" t="s">
        <v>6943</v>
      </c>
      <c r="E5662" s="33"/>
      <c r="F5662" s="33">
        <v>0.2</v>
      </c>
    </row>
    <row r="5663" spans="1:6" x14ac:dyDescent="0.2">
      <c r="A5663" s="33">
        <v>19</v>
      </c>
      <c r="B5663" s="33" t="s">
        <v>894</v>
      </c>
      <c r="C5663" s="33">
        <v>6998</v>
      </c>
      <c r="D5663" s="33" t="s">
        <v>6944</v>
      </c>
      <c r="E5663" s="33"/>
      <c r="F5663" s="33">
        <v>0.2</v>
      </c>
    </row>
    <row r="5664" spans="1:6" x14ac:dyDescent="0.2">
      <c r="A5664" s="33">
        <v>19</v>
      </c>
      <c r="B5664" s="33" t="s">
        <v>894</v>
      </c>
      <c r="C5664" s="33">
        <v>7025</v>
      </c>
      <c r="D5664" s="33" t="s">
        <v>6945</v>
      </c>
      <c r="E5664" s="33"/>
      <c r="F5664" s="33">
        <v>0.2</v>
      </c>
    </row>
    <row r="5665" spans="1:6" x14ac:dyDescent="0.2">
      <c r="A5665" s="33">
        <v>19</v>
      </c>
      <c r="B5665" s="33" t="s">
        <v>894</v>
      </c>
      <c r="C5665" s="33">
        <v>7026</v>
      </c>
      <c r="D5665" s="33" t="s">
        <v>6946</v>
      </c>
      <c r="E5665" s="33"/>
      <c r="F5665" s="33">
        <v>0.2</v>
      </c>
    </row>
    <row r="5666" spans="1:6" x14ac:dyDescent="0.2">
      <c r="A5666" s="33">
        <v>19</v>
      </c>
      <c r="B5666" s="33" t="s">
        <v>894</v>
      </c>
      <c r="C5666" s="33">
        <v>8065</v>
      </c>
      <c r="D5666" s="33" t="s">
        <v>6947</v>
      </c>
      <c r="E5666" s="33"/>
      <c r="F5666" s="33">
        <v>0.2</v>
      </c>
    </row>
    <row r="5667" spans="1:6" x14ac:dyDescent="0.2">
      <c r="A5667" s="33">
        <v>19</v>
      </c>
      <c r="B5667" s="33" t="s">
        <v>894</v>
      </c>
      <c r="C5667" s="33">
        <v>7028</v>
      </c>
      <c r="D5667" s="33" t="s">
        <v>6948</v>
      </c>
      <c r="E5667" s="33"/>
      <c r="F5667" s="33">
        <v>0.2</v>
      </c>
    </row>
    <row r="5668" spans="1:6" x14ac:dyDescent="0.2">
      <c r="A5668" s="33">
        <v>19</v>
      </c>
      <c r="B5668" s="33" t="s">
        <v>894</v>
      </c>
      <c r="C5668" s="33">
        <v>7430</v>
      </c>
      <c r="D5668" s="33" t="s">
        <v>6949</v>
      </c>
      <c r="E5668" s="33">
        <v>4</v>
      </c>
      <c r="F5668" s="33">
        <v>0.2</v>
      </c>
    </row>
    <row r="5669" spans="1:6" x14ac:dyDescent="0.2">
      <c r="A5669" s="33">
        <v>19</v>
      </c>
      <c r="B5669" s="33" t="s">
        <v>894</v>
      </c>
      <c r="C5669" s="33">
        <v>7076</v>
      </c>
      <c r="D5669" s="33" t="s">
        <v>6950</v>
      </c>
      <c r="E5669" s="33"/>
      <c r="F5669" s="33">
        <v>0.2</v>
      </c>
    </row>
    <row r="5670" spans="1:6" x14ac:dyDescent="0.2">
      <c r="A5670" s="33">
        <v>19</v>
      </c>
      <c r="B5670" s="33" t="s">
        <v>894</v>
      </c>
      <c r="C5670" s="33">
        <v>7104</v>
      </c>
      <c r="D5670" s="33" t="s">
        <v>6951</v>
      </c>
      <c r="E5670" s="33"/>
      <c r="F5670" s="33">
        <v>0.2</v>
      </c>
    </row>
    <row r="5671" spans="1:6" x14ac:dyDescent="0.2">
      <c r="A5671" s="33">
        <v>19</v>
      </c>
      <c r="B5671" s="33" t="s">
        <v>894</v>
      </c>
      <c r="C5671" s="33">
        <v>7108</v>
      </c>
      <c r="D5671" s="33" t="s">
        <v>6952</v>
      </c>
      <c r="E5671" s="33"/>
      <c r="F5671" s="33">
        <v>0.2</v>
      </c>
    </row>
    <row r="5672" spans="1:6" x14ac:dyDescent="0.2">
      <c r="A5672" s="33">
        <v>19</v>
      </c>
      <c r="B5672" s="33" t="s">
        <v>894</v>
      </c>
      <c r="C5672" s="33">
        <v>7113</v>
      </c>
      <c r="D5672" s="33" t="s">
        <v>6953</v>
      </c>
      <c r="E5672" s="33"/>
      <c r="F5672" s="33">
        <v>0.2</v>
      </c>
    </row>
    <row r="5673" spans="1:6" x14ac:dyDescent="0.2">
      <c r="A5673" s="33">
        <v>19</v>
      </c>
      <c r="B5673" s="33" t="s">
        <v>894</v>
      </c>
      <c r="C5673" s="33">
        <v>7146</v>
      </c>
      <c r="D5673" s="33" t="s">
        <v>6954</v>
      </c>
      <c r="E5673" s="33">
        <v>4</v>
      </c>
      <c r="F5673" s="33">
        <v>0.2</v>
      </c>
    </row>
    <row r="5674" spans="1:6" x14ac:dyDescent="0.2">
      <c r="A5674" s="33">
        <v>19</v>
      </c>
      <c r="B5674" s="33" t="s">
        <v>894</v>
      </c>
      <c r="C5674" s="33">
        <v>7194</v>
      </c>
      <c r="D5674" s="33" t="s">
        <v>6955</v>
      </c>
      <c r="E5674" s="33">
        <v>4</v>
      </c>
      <c r="F5674" s="33">
        <v>0.2</v>
      </c>
    </row>
    <row r="5675" spans="1:6" x14ac:dyDescent="0.2">
      <c r="A5675" s="33">
        <v>19</v>
      </c>
      <c r="B5675" s="33" t="s">
        <v>894</v>
      </c>
      <c r="C5675" s="33">
        <v>8374</v>
      </c>
      <c r="D5675" s="33" t="s">
        <v>6956</v>
      </c>
      <c r="E5675" s="33"/>
      <c r="F5675" s="33">
        <v>0.2</v>
      </c>
    </row>
    <row r="5676" spans="1:6" x14ac:dyDescent="0.2">
      <c r="A5676" s="33">
        <v>19</v>
      </c>
      <c r="B5676" s="33" t="s">
        <v>894</v>
      </c>
      <c r="C5676" s="33">
        <v>7327</v>
      </c>
      <c r="D5676" s="33" t="s">
        <v>6957</v>
      </c>
      <c r="E5676" s="33"/>
      <c r="F5676" s="33">
        <v>0.2</v>
      </c>
    </row>
    <row r="5677" spans="1:6" x14ac:dyDescent="0.2">
      <c r="A5677" s="33">
        <v>19</v>
      </c>
      <c r="B5677" s="33" t="s">
        <v>436</v>
      </c>
      <c r="C5677" s="33">
        <v>31164</v>
      </c>
      <c r="D5677" s="33" t="s">
        <v>6958</v>
      </c>
      <c r="E5677" s="33"/>
      <c r="F5677" s="33">
        <v>0.2</v>
      </c>
    </row>
    <row r="5678" spans="1:6" x14ac:dyDescent="0.2">
      <c r="A5678" s="33">
        <v>19</v>
      </c>
      <c r="B5678" s="33" t="s">
        <v>465</v>
      </c>
      <c r="C5678" s="33">
        <v>1647</v>
      </c>
      <c r="D5678" s="33" t="s">
        <v>2098</v>
      </c>
      <c r="E5678" s="33"/>
      <c r="F5678" s="33">
        <v>0.2</v>
      </c>
    </row>
    <row r="5679" spans="1:6" x14ac:dyDescent="0.2">
      <c r="A5679" s="33">
        <v>19</v>
      </c>
      <c r="B5679" s="33" t="s">
        <v>465</v>
      </c>
      <c r="C5679" s="33">
        <v>2798</v>
      </c>
      <c r="D5679" s="33" t="s">
        <v>6959</v>
      </c>
      <c r="E5679" s="33">
        <v>3</v>
      </c>
      <c r="F5679" s="33">
        <v>0.2</v>
      </c>
    </row>
    <row r="5680" spans="1:6" x14ac:dyDescent="0.2">
      <c r="A5680" s="33">
        <v>19</v>
      </c>
      <c r="B5680" s="33" t="s">
        <v>465</v>
      </c>
      <c r="C5680" s="33">
        <v>1858</v>
      </c>
      <c r="D5680" s="33" t="s">
        <v>6960</v>
      </c>
      <c r="E5680" s="33">
        <v>1</v>
      </c>
      <c r="F5680" s="33">
        <v>0.2</v>
      </c>
    </row>
    <row r="5681" spans="1:6" x14ac:dyDescent="0.2">
      <c r="A5681" s="33">
        <v>19</v>
      </c>
      <c r="B5681" s="33" t="s">
        <v>465</v>
      </c>
      <c r="C5681" s="33">
        <v>302</v>
      </c>
      <c r="D5681" s="33" t="s">
        <v>6961</v>
      </c>
      <c r="E5681" s="33">
        <v>3</v>
      </c>
      <c r="F5681" s="33">
        <v>0.2</v>
      </c>
    </row>
    <row r="5682" spans="1:6" x14ac:dyDescent="0.2">
      <c r="A5682" s="33">
        <v>19</v>
      </c>
      <c r="B5682" s="33" t="s">
        <v>465</v>
      </c>
      <c r="C5682" s="33">
        <v>65</v>
      </c>
      <c r="D5682" s="33" t="s">
        <v>6962</v>
      </c>
      <c r="E5682" s="33">
        <v>4</v>
      </c>
      <c r="F5682" s="33">
        <v>0.2</v>
      </c>
    </row>
    <row r="5683" spans="1:6" x14ac:dyDescent="0.2">
      <c r="A5683" s="33">
        <v>19</v>
      </c>
      <c r="B5683" s="33" t="s">
        <v>465</v>
      </c>
      <c r="C5683" s="33">
        <v>73</v>
      </c>
      <c r="D5683" s="33" t="s">
        <v>4151</v>
      </c>
      <c r="E5683" s="33">
        <v>3</v>
      </c>
      <c r="F5683" s="33">
        <v>0.2</v>
      </c>
    </row>
    <row r="5684" spans="1:6" x14ac:dyDescent="0.2">
      <c r="A5684" s="33">
        <v>19</v>
      </c>
      <c r="B5684" s="33" t="s">
        <v>465</v>
      </c>
      <c r="C5684" s="33">
        <v>136</v>
      </c>
      <c r="D5684" s="33" t="s">
        <v>6963</v>
      </c>
      <c r="E5684" s="33">
        <v>2</v>
      </c>
      <c r="F5684" s="33">
        <v>0.2</v>
      </c>
    </row>
    <row r="5685" spans="1:6" x14ac:dyDescent="0.2">
      <c r="A5685" s="33">
        <v>19</v>
      </c>
      <c r="B5685" s="33" t="s">
        <v>465</v>
      </c>
      <c r="C5685" s="33">
        <v>142</v>
      </c>
      <c r="D5685" s="33" t="s">
        <v>4155</v>
      </c>
      <c r="E5685" s="33">
        <v>3</v>
      </c>
      <c r="F5685" s="33">
        <v>0.2</v>
      </c>
    </row>
    <row r="5686" spans="1:6" x14ac:dyDescent="0.2">
      <c r="A5686" s="33">
        <v>19</v>
      </c>
      <c r="B5686" s="33" t="s">
        <v>465</v>
      </c>
      <c r="C5686" s="33">
        <v>149</v>
      </c>
      <c r="D5686" s="33" t="s">
        <v>6964</v>
      </c>
      <c r="E5686" s="33">
        <v>3</v>
      </c>
      <c r="F5686" s="33">
        <v>0.2</v>
      </c>
    </row>
    <row r="5687" spans="1:6" x14ac:dyDescent="0.2">
      <c r="A5687" s="33">
        <v>19</v>
      </c>
      <c r="B5687" s="33" t="s">
        <v>465</v>
      </c>
      <c r="C5687" s="33">
        <v>155</v>
      </c>
      <c r="D5687" s="33" t="s">
        <v>4158</v>
      </c>
      <c r="E5687" s="33">
        <v>3</v>
      </c>
      <c r="F5687" s="33">
        <v>0.2</v>
      </c>
    </row>
    <row r="5688" spans="1:6" x14ac:dyDescent="0.2">
      <c r="A5688" s="33">
        <v>19</v>
      </c>
      <c r="B5688" s="33" t="s">
        <v>465</v>
      </c>
      <c r="C5688" s="33">
        <v>163</v>
      </c>
      <c r="D5688" s="33" t="s">
        <v>4719</v>
      </c>
      <c r="E5688" s="33">
        <v>3</v>
      </c>
      <c r="F5688" s="33">
        <v>0.2</v>
      </c>
    </row>
    <row r="5689" spans="1:6" x14ac:dyDescent="0.2">
      <c r="A5689" s="33">
        <v>19</v>
      </c>
      <c r="B5689" s="33" t="s">
        <v>465</v>
      </c>
      <c r="C5689" s="33">
        <v>1731</v>
      </c>
      <c r="D5689" s="33" t="s">
        <v>6965</v>
      </c>
      <c r="E5689" s="33"/>
      <c r="F5689" s="33">
        <v>0.2</v>
      </c>
    </row>
    <row r="5690" spans="1:6" x14ac:dyDescent="0.2">
      <c r="A5690" s="33">
        <v>19</v>
      </c>
      <c r="B5690" s="33" t="s">
        <v>465</v>
      </c>
      <c r="C5690" s="33">
        <v>747</v>
      </c>
      <c r="D5690" s="33" t="s">
        <v>6966</v>
      </c>
      <c r="E5690" s="33">
        <v>3</v>
      </c>
      <c r="F5690" s="33">
        <v>0.2</v>
      </c>
    </row>
    <row r="5691" spans="1:6" x14ac:dyDescent="0.2">
      <c r="A5691" s="33">
        <v>19</v>
      </c>
      <c r="B5691" s="33" t="s">
        <v>465</v>
      </c>
      <c r="C5691" s="33">
        <v>6024</v>
      </c>
      <c r="D5691" s="33" t="s">
        <v>6967</v>
      </c>
      <c r="E5691" s="33">
        <v>3</v>
      </c>
      <c r="F5691" s="33">
        <v>0.2</v>
      </c>
    </row>
    <row r="5692" spans="1:6" x14ac:dyDescent="0.2">
      <c r="A5692" s="33">
        <v>19</v>
      </c>
      <c r="B5692" s="33" t="s">
        <v>465</v>
      </c>
      <c r="C5692" s="33">
        <v>188</v>
      </c>
      <c r="D5692" s="33" t="s">
        <v>6478</v>
      </c>
      <c r="E5692" s="33">
        <v>4</v>
      </c>
      <c r="F5692" s="33">
        <v>0.2</v>
      </c>
    </row>
    <row r="5693" spans="1:6" x14ac:dyDescent="0.2">
      <c r="A5693" s="33">
        <v>19</v>
      </c>
      <c r="B5693" s="33" t="s">
        <v>465</v>
      </c>
      <c r="C5693" s="33">
        <v>195</v>
      </c>
      <c r="D5693" s="33" t="s">
        <v>6968</v>
      </c>
      <c r="E5693" s="33">
        <v>3</v>
      </c>
      <c r="F5693" s="33">
        <v>0.2</v>
      </c>
    </row>
    <row r="5694" spans="1:6" x14ac:dyDescent="0.2">
      <c r="A5694" s="33">
        <v>19</v>
      </c>
      <c r="B5694" s="33" t="s">
        <v>465</v>
      </c>
      <c r="C5694" s="33">
        <v>1821</v>
      </c>
      <c r="D5694" s="33" t="s">
        <v>6969</v>
      </c>
      <c r="E5694" s="33">
        <v>2</v>
      </c>
      <c r="F5694" s="33">
        <v>0.2</v>
      </c>
    </row>
    <row r="5695" spans="1:6" x14ac:dyDescent="0.2">
      <c r="A5695" s="33">
        <v>19</v>
      </c>
      <c r="B5695" s="33" t="s">
        <v>465</v>
      </c>
      <c r="C5695" s="33">
        <v>6029</v>
      </c>
      <c r="D5695" s="33" t="s">
        <v>6970</v>
      </c>
      <c r="E5695" s="33">
        <v>3</v>
      </c>
      <c r="F5695" s="33">
        <v>0.2</v>
      </c>
    </row>
    <row r="5696" spans="1:6" x14ac:dyDescent="0.2">
      <c r="A5696" s="33">
        <v>19</v>
      </c>
      <c r="B5696" s="33" t="s">
        <v>465</v>
      </c>
      <c r="C5696" s="33">
        <v>1968</v>
      </c>
      <c r="D5696" s="33" t="s">
        <v>6971</v>
      </c>
      <c r="E5696" s="33">
        <v>2</v>
      </c>
      <c r="F5696" s="33">
        <v>0.2</v>
      </c>
    </row>
    <row r="5697" spans="1:6" x14ac:dyDescent="0.2">
      <c r="A5697" s="33">
        <v>19</v>
      </c>
      <c r="B5697" s="33" t="s">
        <v>465</v>
      </c>
      <c r="C5697" s="33">
        <v>205</v>
      </c>
      <c r="D5697" s="33" t="s">
        <v>6972</v>
      </c>
      <c r="E5697" s="33">
        <v>4</v>
      </c>
      <c r="F5697" s="33">
        <v>0.2</v>
      </c>
    </row>
    <row r="5698" spans="1:6" x14ac:dyDescent="0.2">
      <c r="A5698" s="33">
        <v>19</v>
      </c>
      <c r="B5698" s="33" t="s">
        <v>465</v>
      </c>
      <c r="C5698" s="33">
        <v>215</v>
      </c>
      <c r="D5698" s="33" t="s">
        <v>6973</v>
      </c>
      <c r="E5698" s="33"/>
      <c r="F5698" s="33">
        <v>0.2</v>
      </c>
    </row>
    <row r="5699" spans="1:6" x14ac:dyDescent="0.2">
      <c r="A5699" s="33">
        <v>19</v>
      </c>
      <c r="B5699" s="33" t="s">
        <v>465</v>
      </c>
      <c r="C5699" s="33">
        <v>2830</v>
      </c>
      <c r="D5699" s="33" t="s">
        <v>6974</v>
      </c>
      <c r="E5699" s="33">
        <v>3</v>
      </c>
      <c r="F5699" s="33">
        <v>0.2</v>
      </c>
    </row>
    <row r="5700" spans="1:6" x14ac:dyDescent="0.2">
      <c r="A5700" s="33">
        <v>19</v>
      </c>
      <c r="B5700" s="33" t="s">
        <v>465</v>
      </c>
      <c r="C5700" s="33">
        <v>237</v>
      </c>
      <c r="D5700" s="33" t="s">
        <v>4161</v>
      </c>
      <c r="E5700" s="33">
        <v>3</v>
      </c>
      <c r="F5700" s="33">
        <v>0.2</v>
      </c>
    </row>
    <row r="5701" spans="1:6" x14ac:dyDescent="0.2">
      <c r="A5701" s="33">
        <v>19</v>
      </c>
      <c r="B5701" s="33" t="s">
        <v>465</v>
      </c>
      <c r="C5701" s="33">
        <v>224</v>
      </c>
      <c r="D5701" s="33" t="s">
        <v>6975</v>
      </c>
      <c r="E5701" s="33">
        <v>4</v>
      </c>
      <c r="F5701" s="33">
        <v>0.2</v>
      </c>
    </row>
    <row r="5702" spans="1:6" x14ac:dyDescent="0.2">
      <c r="A5702" s="33">
        <v>19</v>
      </c>
      <c r="B5702" s="33" t="s">
        <v>465</v>
      </c>
      <c r="C5702" s="33">
        <v>229</v>
      </c>
      <c r="D5702" s="33" t="s">
        <v>6976</v>
      </c>
      <c r="E5702" s="33">
        <v>4</v>
      </c>
      <c r="F5702" s="33">
        <v>0.2</v>
      </c>
    </row>
    <row r="5703" spans="1:6" x14ac:dyDescent="0.2">
      <c r="A5703" s="33">
        <v>19</v>
      </c>
      <c r="B5703" s="33" t="s">
        <v>465</v>
      </c>
      <c r="C5703" s="33">
        <v>226</v>
      </c>
      <c r="D5703" s="33" t="s">
        <v>6977</v>
      </c>
      <c r="E5703" s="33">
        <v>4</v>
      </c>
      <c r="F5703" s="33">
        <v>0.2</v>
      </c>
    </row>
    <row r="5704" spans="1:6" x14ac:dyDescent="0.2">
      <c r="A5704" s="33">
        <v>19</v>
      </c>
      <c r="B5704" s="33" t="s">
        <v>465</v>
      </c>
      <c r="C5704" s="33">
        <v>227</v>
      </c>
      <c r="D5704" s="33" t="s">
        <v>6309</v>
      </c>
      <c r="E5704" s="33">
        <v>4</v>
      </c>
      <c r="F5704" s="33">
        <v>0.2</v>
      </c>
    </row>
    <row r="5705" spans="1:6" x14ac:dyDescent="0.2">
      <c r="A5705" s="33">
        <v>19</v>
      </c>
      <c r="B5705" s="33" t="s">
        <v>465</v>
      </c>
      <c r="C5705" s="33">
        <v>234</v>
      </c>
      <c r="D5705" s="33" t="s">
        <v>4362</v>
      </c>
      <c r="E5705" s="33"/>
      <c r="F5705" s="33">
        <v>0.2</v>
      </c>
    </row>
    <row r="5706" spans="1:6" x14ac:dyDescent="0.2">
      <c r="A5706" s="33">
        <v>19</v>
      </c>
      <c r="B5706" s="33" t="s">
        <v>465</v>
      </c>
      <c r="C5706" s="33">
        <v>231</v>
      </c>
      <c r="D5706" s="33" t="s">
        <v>6978</v>
      </c>
      <c r="E5706" s="33"/>
      <c r="F5706" s="33">
        <v>0.2</v>
      </c>
    </row>
    <row r="5707" spans="1:6" x14ac:dyDescent="0.2">
      <c r="A5707" s="33">
        <v>19</v>
      </c>
      <c r="B5707" s="33" t="s">
        <v>465</v>
      </c>
      <c r="C5707" s="33">
        <v>6016</v>
      </c>
      <c r="D5707" s="33" t="s">
        <v>6979</v>
      </c>
      <c r="E5707" s="33">
        <v>2</v>
      </c>
      <c r="F5707" s="33">
        <v>0.2</v>
      </c>
    </row>
    <row r="5708" spans="1:6" x14ac:dyDescent="0.2">
      <c r="A5708" s="33">
        <v>19</v>
      </c>
      <c r="B5708" s="33" t="s">
        <v>465</v>
      </c>
      <c r="C5708" s="33">
        <v>318</v>
      </c>
      <c r="D5708" s="33" t="s">
        <v>6980</v>
      </c>
      <c r="E5708" s="33">
        <v>4</v>
      </c>
      <c r="F5708" s="33">
        <v>0.2</v>
      </c>
    </row>
    <row r="5709" spans="1:6" x14ac:dyDescent="0.2">
      <c r="A5709" s="33">
        <v>19</v>
      </c>
      <c r="B5709" s="33" t="s">
        <v>465</v>
      </c>
      <c r="C5709" s="33">
        <v>327</v>
      </c>
      <c r="D5709" s="33" t="s">
        <v>6981</v>
      </c>
      <c r="E5709" s="33"/>
      <c r="F5709" s="33">
        <v>0.2</v>
      </c>
    </row>
    <row r="5710" spans="1:6" x14ac:dyDescent="0.2">
      <c r="A5710" s="33">
        <v>19</v>
      </c>
      <c r="B5710" s="33" t="s">
        <v>465</v>
      </c>
      <c r="C5710" s="33">
        <v>3143</v>
      </c>
      <c r="D5710" s="33" t="s">
        <v>6982</v>
      </c>
      <c r="E5710" s="33">
        <v>3</v>
      </c>
      <c r="F5710" s="33">
        <v>0.2</v>
      </c>
    </row>
    <row r="5711" spans="1:6" x14ac:dyDescent="0.2">
      <c r="A5711" s="33">
        <v>19</v>
      </c>
      <c r="B5711" s="33" t="s">
        <v>465</v>
      </c>
      <c r="C5711" s="33">
        <v>329</v>
      </c>
      <c r="D5711" s="33" t="s">
        <v>6983</v>
      </c>
      <c r="E5711" s="33">
        <v>2</v>
      </c>
      <c r="F5711" s="33">
        <v>0.2</v>
      </c>
    </row>
    <row r="5712" spans="1:6" x14ac:dyDescent="0.2">
      <c r="A5712" s="33">
        <v>19</v>
      </c>
      <c r="B5712" s="33" t="s">
        <v>465</v>
      </c>
      <c r="C5712" s="33">
        <v>338</v>
      </c>
      <c r="D5712" s="33" t="s">
        <v>2108</v>
      </c>
      <c r="E5712" s="33">
        <v>3</v>
      </c>
      <c r="F5712" s="33">
        <v>0.2</v>
      </c>
    </row>
    <row r="5713" spans="1:6" x14ac:dyDescent="0.2">
      <c r="A5713" s="33">
        <v>19</v>
      </c>
      <c r="B5713" s="33" t="s">
        <v>465</v>
      </c>
      <c r="C5713" s="33">
        <v>1688</v>
      </c>
      <c r="D5713" s="33" t="s">
        <v>4165</v>
      </c>
      <c r="E5713" s="33"/>
      <c r="F5713" s="33">
        <v>0.2</v>
      </c>
    </row>
    <row r="5714" spans="1:6" x14ac:dyDescent="0.2">
      <c r="A5714" s="33">
        <v>19</v>
      </c>
      <c r="B5714" s="33" t="s">
        <v>465</v>
      </c>
      <c r="C5714" s="33">
        <v>339</v>
      </c>
      <c r="D5714" s="33" t="s">
        <v>4166</v>
      </c>
      <c r="E5714" s="33">
        <v>3</v>
      </c>
      <c r="F5714" s="33">
        <v>0.2</v>
      </c>
    </row>
    <row r="5715" spans="1:6" x14ac:dyDescent="0.2">
      <c r="A5715" s="33">
        <v>19</v>
      </c>
      <c r="B5715" s="33" t="s">
        <v>465</v>
      </c>
      <c r="C5715" s="33">
        <v>342</v>
      </c>
      <c r="D5715" s="33" t="s">
        <v>5857</v>
      </c>
      <c r="E5715" s="33">
        <v>3</v>
      </c>
      <c r="F5715" s="33">
        <v>0.2</v>
      </c>
    </row>
    <row r="5716" spans="1:6" x14ac:dyDescent="0.2">
      <c r="A5716" s="33">
        <v>19</v>
      </c>
      <c r="B5716" s="33" t="s">
        <v>465</v>
      </c>
      <c r="C5716" s="33">
        <v>343</v>
      </c>
      <c r="D5716" s="33" t="s">
        <v>2109</v>
      </c>
      <c r="E5716" s="33"/>
      <c r="F5716" s="33">
        <v>0.2</v>
      </c>
    </row>
    <row r="5717" spans="1:6" x14ac:dyDescent="0.2">
      <c r="A5717" s="33">
        <v>19</v>
      </c>
      <c r="B5717" s="33" t="s">
        <v>465</v>
      </c>
      <c r="C5717" s="33">
        <v>345</v>
      </c>
      <c r="D5717" s="33" t="s">
        <v>5859</v>
      </c>
      <c r="E5717" s="33">
        <v>3</v>
      </c>
      <c r="F5717" s="33">
        <v>0.2</v>
      </c>
    </row>
    <row r="5718" spans="1:6" x14ac:dyDescent="0.2">
      <c r="A5718" s="33">
        <v>19</v>
      </c>
      <c r="B5718" s="33" t="s">
        <v>465</v>
      </c>
      <c r="C5718" s="33">
        <v>340</v>
      </c>
      <c r="D5718" s="33" t="s">
        <v>5860</v>
      </c>
      <c r="E5718" s="33">
        <v>3</v>
      </c>
      <c r="F5718" s="33">
        <v>0.2</v>
      </c>
    </row>
    <row r="5719" spans="1:6" x14ac:dyDescent="0.2">
      <c r="A5719" s="33">
        <v>19</v>
      </c>
      <c r="B5719" s="33" t="s">
        <v>465</v>
      </c>
      <c r="C5719" s="33">
        <v>347</v>
      </c>
      <c r="D5719" s="33" t="s">
        <v>6984</v>
      </c>
      <c r="E5719" s="33">
        <v>4</v>
      </c>
      <c r="F5719" s="33">
        <v>0.2</v>
      </c>
    </row>
    <row r="5720" spans="1:6" x14ac:dyDescent="0.2">
      <c r="A5720" s="33">
        <v>19</v>
      </c>
      <c r="B5720" s="33" t="s">
        <v>465</v>
      </c>
      <c r="C5720" s="33">
        <v>346</v>
      </c>
      <c r="D5720" s="33" t="s">
        <v>6985</v>
      </c>
      <c r="E5720" s="33">
        <v>4</v>
      </c>
      <c r="F5720" s="33">
        <v>0.2</v>
      </c>
    </row>
    <row r="5721" spans="1:6" x14ac:dyDescent="0.2">
      <c r="A5721" s="33">
        <v>19</v>
      </c>
      <c r="B5721" s="33" t="s">
        <v>465</v>
      </c>
      <c r="C5721" s="33">
        <v>349</v>
      </c>
      <c r="D5721" s="33" t="s">
        <v>6986</v>
      </c>
      <c r="E5721" s="33"/>
      <c r="F5721" s="33">
        <v>0.2</v>
      </c>
    </row>
    <row r="5722" spans="1:6" x14ac:dyDescent="0.2">
      <c r="A5722" s="33">
        <v>19</v>
      </c>
      <c r="B5722" s="33" t="s">
        <v>465</v>
      </c>
      <c r="C5722" s="33">
        <v>901</v>
      </c>
      <c r="D5722" s="33" t="s">
        <v>5861</v>
      </c>
      <c r="E5722" s="33">
        <v>2</v>
      </c>
      <c r="F5722" s="33">
        <v>0.2</v>
      </c>
    </row>
    <row r="5723" spans="1:6" x14ac:dyDescent="0.2">
      <c r="A5723" s="33">
        <v>19</v>
      </c>
      <c r="B5723" s="33" t="s">
        <v>465</v>
      </c>
      <c r="C5723" s="33">
        <v>2918</v>
      </c>
      <c r="D5723" s="33" t="s">
        <v>6987</v>
      </c>
      <c r="E5723" s="33">
        <v>4</v>
      </c>
      <c r="F5723" s="33">
        <v>0.2</v>
      </c>
    </row>
    <row r="5724" spans="1:6" x14ac:dyDescent="0.2">
      <c r="A5724" s="33">
        <v>19</v>
      </c>
      <c r="B5724" s="33" t="s">
        <v>465</v>
      </c>
      <c r="C5724" s="33">
        <v>364</v>
      </c>
      <c r="D5724" s="33" t="s">
        <v>5862</v>
      </c>
      <c r="E5724" s="33">
        <v>4</v>
      </c>
      <c r="F5724" s="33">
        <v>0.2</v>
      </c>
    </row>
    <row r="5725" spans="1:6" x14ac:dyDescent="0.2">
      <c r="A5725" s="33">
        <v>19</v>
      </c>
      <c r="B5725" s="33" t="s">
        <v>465</v>
      </c>
      <c r="C5725" s="33">
        <v>1696</v>
      </c>
      <c r="D5725" s="33" t="s">
        <v>4365</v>
      </c>
      <c r="E5725" s="33">
        <v>2</v>
      </c>
      <c r="F5725" s="33">
        <v>0.2</v>
      </c>
    </row>
    <row r="5726" spans="1:6" x14ac:dyDescent="0.2">
      <c r="A5726" s="33">
        <v>19</v>
      </c>
      <c r="B5726" s="33" t="s">
        <v>465</v>
      </c>
      <c r="C5726" s="33">
        <v>6035</v>
      </c>
      <c r="D5726" s="33" t="s">
        <v>6988</v>
      </c>
      <c r="E5726" s="33">
        <v>2</v>
      </c>
      <c r="F5726" s="33">
        <v>0.2</v>
      </c>
    </row>
    <row r="5727" spans="1:6" x14ac:dyDescent="0.2">
      <c r="A5727" s="33">
        <v>19</v>
      </c>
      <c r="B5727" s="33" t="s">
        <v>465</v>
      </c>
      <c r="C5727" s="33">
        <v>474</v>
      </c>
      <c r="D5727" s="33" t="s">
        <v>6989</v>
      </c>
      <c r="E5727" s="33">
        <v>4</v>
      </c>
      <c r="F5727" s="33">
        <v>0.2</v>
      </c>
    </row>
    <row r="5728" spans="1:6" x14ac:dyDescent="0.2">
      <c r="A5728" s="33">
        <v>19</v>
      </c>
      <c r="B5728" s="33" t="s">
        <v>465</v>
      </c>
      <c r="C5728" s="33">
        <v>3199</v>
      </c>
      <c r="D5728" s="33" t="s">
        <v>6990</v>
      </c>
      <c r="E5728" s="33">
        <v>2</v>
      </c>
      <c r="F5728" s="33">
        <v>0.2</v>
      </c>
    </row>
    <row r="5729" spans="1:6" x14ac:dyDescent="0.2">
      <c r="A5729" s="33">
        <v>19</v>
      </c>
      <c r="B5729" s="33" t="s">
        <v>465</v>
      </c>
      <c r="C5729" s="33">
        <v>3198</v>
      </c>
      <c r="D5729" s="33" t="s">
        <v>6991</v>
      </c>
      <c r="E5729" s="33">
        <v>3</v>
      </c>
      <c r="F5729" s="33">
        <v>0.2</v>
      </c>
    </row>
    <row r="5730" spans="1:6" x14ac:dyDescent="0.2">
      <c r="A5730" s="33">
        <v>19</v>
      </c>
      <c r="B5730" s="33" t="s">
        <v>465</v>
      </c>
      <c r="C5730" s="33">
        <v>3197</v>
      </c>
      <c r="D5730" s="33" t="s">
        <v>2115</v>
      </c>
      <c r="E5730" s="33"/>
      <c r="F5730" s="33">
        <v>0.2</v>
      </c>
    </row>
    <row r="5731" spans="1:6" x14ac:dyDescent="0.2">
      <c r="A5731" s="33">
        <v>19</v>
      </c>
      <c r="B5731" s="33" t="s">
        <v>465</v>
      </c>
      <c r="C5731" s="33">
        <v>490</v>
      </c>
      <c r="D5731" s="33" t="s">
        <v>6311</v>
      </c>
      <c r="E5731" s="33"/>
      <c r="F5731" s="33">
        <v>0.2</v>
      </c>
    </row>
    <row r="5732" spans="1:6" x14ac:dyDescent="0.2">
      <c r="A5732" s="33">
        <v>19</v>
      </c>
      <c r="B5732" s="33" t="s">
        <v>465</v>
      </c>
      <c r="C5732" s="33">
        <v>3246</v>
      </c>
      <c r="D5732" s="33" t="s">
        <v>2117</v>
      </c>
      <c r="E5732" s="33"/>
      <c r="F5732" s="33">
        <v>0.2</v>
      </c>
    </row>
    <row r="5733" spans="1:6" x14ac:dyDescent="0.2">
      <c r="A5733" s="33">
        <v>19</v>
      </c>
      <c r="B5733" s="33" t="s">
        <v>465</v>
      </c>
      <c r="C5733" s="33">
        <v>512</v>
      </c>
      <c r="D5733" s="33" t="s">
        <v>6992</v>
      </c>
      <c r="E5733" s="33">
        <v>4</v>
      </c>
      <c r="F5733" s="33">
        <v>0.2</v>
      </c>
    </row>
    <row r="5734" spans="1:6" x14ac:dyDescent="0.2">
      <c r="A5734" s="33">
        <v>19</v>
      </c>
      <c r="B5734" s="33" t="s">
        <v>465</v>
      </c>
      <c r="C5734" s="33">
        <v>162</v>
      </c>
      <c r="D5734" s="33" t="s">
        <v>6487</v>
      </c>
      <c r="E5734" s="33"/>
      <c r="F5734" s="33">
        <v>0.2</v>
      </c>
    </row>
    <row r="5735" spans="1:6" x14ac:dyDescent="0.2">
      <c r="A5735" s="33">
        <v>19</v>
      </c>
      <c r="B5735" s="33" t="s">
        <v>465</v>
      </c>
      <c r="C5735" s="33">
        <v>2723</v>
      </c>
      <c r="D5735" s="33" t="s">
        <v>6488</v>
      </c>
      <c r="E5735" s="33">
        <v>3</v>
      </c>
      <c r="F5735" s="33">
        <v>0.2</v>
      </c>
    </row>
    <row r="5736" spans="1:6" x14ac:dyDescent="0.2">
      <c r="A5736" s="33">
        <v>19</v>
      </c>
      <c r="B5736" s="33" t="s">
        <v>465</v>
      </c>
      <c r="C5736" s="33">
        <v>171</v>
      </c>
      <c r="D5736" s="33" t="s">
        <v>6993</v>
      </c>
      <c r="E5736" s="33"/>
      <c r="F5736" s="33">
        <v>0.2</v>
      </c>
    </row>
    <row r="5737" spans="1:6" x14ac:dyDescent="0.2">
      <c r="A5737" s="33">
        <v>19</v>
      </c>
      <c r="B5737" s="33" t="s">
        <v>465</v>
      </c>
      <c r="C5737" s="33">
        <v>1703</v>
      </c>
      <c r="D5737" s="33" t="s">
        <v>6312</v>
      </c>
      <c r="E5737" s="33">
        <v>4</v>
      </c>
      <c r="F5737" s="33">
        <v>0.2</v>
      </c>
    </row>
    <row r="5738" spans="1:6" x14ac:dyDescent="0.2">
      <c r="A5738" s="33">
        <v>19</v>
      </c>
      <c r="B5738" s="33" t="s">
        <v>465</v>
      </c>
      <c r="C5738" s="33">
        <v>559</v>
      </c>
      <c r="D5738" s="33" t="s">
        <v>6994</v>
      </c>
      <c r="E5738" s="33">
        <v>2</v>
      </c>
      <c r="F5738" s="33">
        <v>0.2</v>
      </c>
    </row>
    <row r="5739" spans="1:6" x14ac:dyDescent="0.2">
      <c r="A5739" s="33">
        <v>19</v>
      </c>
      <c r="B5739" s="33" t="s">
        <v>465</v>
      </c>
      <c r="C5739" s="33">
        <v>553</v>
      </c>
      <c r="D5739" s="33" t="s">
        <v>4168</v>
      </c>
      <c r="E5739" s="33"/>
      <c r="F5739" s="33">
        <v>0.2</v>
      </c>
    </row>
    <row r="5740" spans="1:6" x14ac:dyDescent="0.2">
      <c r="A5740" s="33">
        <v>19</v>
      </c>
      <c r="B5740" s="33" t="s">
        <v>465</v>
      </c>
      <c r="C5740" s="33">
        <v>576</v>
      </c>
      <c r="D5740" s="33" t="s">
        <v>6995</v>
      </c>
      <c r="E5740" s="33">
        <v>3</v>
      </c>
      <c r="F5740" s="33">
        <v>0.2</v>
      </c>
    </row>
    <row r="5741" spans="1:6" x14ac:dyDescent="0.2">
      <c r="A5741" s="33">
        <v>19</v>
      </c>
      <c r="B5741" s="33" t="s">
        <v>465</v>
      </c>
      <c r="C5741" s="33">
        <v>577</v>
      </c>
      <c r="D5741" s="33" t="s">
        <v>6996</v>
      </c>
      <c r="E5741" s="33">
        <v>4</v>
      </c>
      <c r="F5741" s="33">
        <v>0.2</v>
      </c>
    </row>
    <row r="5742" spans="1:6" x14ac:dyDescent="0.2">
      <c r="A5742" s="33">
        <v>19</v>
      </c>
      <c r="B5742" s="33" t="s">
        <v>465</v>
      </c>
      <c r="C5742" s="33">
        <v>3322</v>
      </c>
      <c r="D5742" s="33" t="s">
        <v>6997</v>
      </c>
      <c r="E5742" s="33"/>
      <c r="F5742" s="33">
        <v>0.2</v>
      </c>
    </row>
    <row r="5743" spans="1:6" x14ac:dyDescent="0.2">
      <c r="A5743" s="33">
        <v>19</v>
      </c>
      <c r="B5743" s="33" t="s">
        <v>465</v>
      </c>
      <c r="C5743" s="33">
        <v>578</v>
      </c>
      <c r="D5743" s="33" t="s">
        <v>6998</v>
      </c>
      <c r="E5743" s="33"/>
      <c r="F5743" s="33">
        <v>0.2</v>
      </c>
    </row>
    <row r="5744" spans="1:6" x14ac:dyDescent="0.2">
      <c r="A5744" s="33">
        <v>19</v>
      </c>
      <c r="B5744" s="33" t="s">
        <v>465</v>
      </c>
      <c r="C5744" s="33">
        <v>3321</v>
      </c>
      <c r="D5744" s="33" t="s">
        <v>6999</v>
      </c>
      <c r="E5744" s="33"/>
      <c r="F5744" s="33">
        <v>0.2</v>
      </c>
    </row>
    <row r="5745" spans="1:6" x14ac:dyDescent="0.2">
      <c r="A5745" s="33">
        <v>19</v>
      </c>
      <c r="B5745" s="33" t="s">
        <v>465</v>
      </c>
      <c r="C5745" s="33">
        <v>3326</v>
      </c>
      <c r="D5745" s="33" t="s">
        <v>7000</v>
      </c>
      <c r="E5745" s="33"/>
      <c r="F5745" s="33">
        <v>0.2</v>
      </c>
    </row>
    <row r="5746" spans="1:6" x14ac:dyDescent="0.2">
      <c r="A5746" s="33">
        <v>19</v>
      </c>
      <c r="B5746" s="33" t="s">
        <v>465</v>
      </c>
      <c r="C5746" s="33">
        <v>3325</v>
      </c>
      <c r="D5746" s="33" t="s">
        <v>7001</v>
      </c>
      <c r="E5746" s="33"/>
      <c r="F5746" s="33">
        <v>0.2</v>
      </c>
    </row>
    <row r="5747" spans="1:6" x14ac:dyDescent="0.2">
      <c r="A5747" s="33">
        <v>19</v>
      </c>
      <c r="B5747" s="33" t="s">
        <v>465</v>
      </c>
      <c r="C5747" s="33">
        <v>3324</v>
      </c>
      <c r="D5747" s="33" t="s">
        <v>7002</v>
      </c>
      <c r="E5747" s="33"/>
      <c r="F5747" s="33">
        <v>0.2</v>
      </c>
    </row>
    <row r="5748" spans="1:6" x14ac:dyDescent="0.2">
      <c r="A5748" s="33">
        <v>19</v>
      </c>
      <c r="B5748" s="33" t="s">
        <v>465</v>
      </c>
      <c r="C5748" s="33">
        <v>1033</v>
      </c>
      <c r="D5748" s="33" t="s">
        <v>2119</v>
      </c>
      <c r="E5748" s="33"/>
      <c r="F5748" s="33">
        <v>0.2</v>
      </c>
    </row>
    <row r="5749" spans="1:6" x14ac:dyDescent="0.2">
      <c r="A5749" s="33">
        <v>19</v>
      </c>
      <c r="B5749" s="33" t="s">
        <v>465</v>
      </c>
      <c r="C5749" s="33">
        <v>786</v>
      </c>
      <c r="D5749" s="33" t="s">
        <v>7003</v>
      </c>
      <c r="E5749" s="33">
        <v>4</v>
      </c>
      <c r="F5749" s="33">
        <v>0.2</v>
      </c>
    </row>
    <row r="5750" spans="1:6" x14ac:dyDescent="0.2">
      <c r="A5750" s="33">
        <v>19</v>
      </c>
      <c r="B5750" s="33" t="s">
        <v>465</v>
      </c>
      <c r="C5750" s="33">
        <v>1716</v>
      </c>
      <c r="D5750" s="33" t="s">
        <v>7004</v>
      </c>
      <c r="E5750" s="33"/>
      <c r="F5750" s="33">
        <v>0.2</v>
      </c>
    </row>
    <row r="5751" spans="1:6" x14ac:dyDescent="0.2">
      <c r="A5751" s="33">
        <v>19</v>
      </c>
      <c r="B5751" s="33" t="s">
        <v>465</v>
      </c>
      <c r="C5751" s="33">
        <v>592</v>
      </c>
      <c r="D5751" s="33" t="s">
        <v>7005</v>
      </c>
      <c r="E5751" s="33">
        <v>2</v>
      </c>
      <c r="F5751" s="33">
        <v>0.2</v>
      </c>
    </row>
    <row r="5752" spans="1:6" x14ac:dyDescent="0.2">
      <c r="A5752" s="33">
        <v>19</v>
      </c>
      <c r="B5752" s="33" t="s">
        <v>465</v>
      </c>
      <c r="C5752" s="33">
        <v>4723</v>
      </c>
      <c r="D5752" s="33" t="s">
        <v>6490</v>
      </c>
      <c r="E5752" s="33"/>
      <c r="F5752" s="33">
        <v>0.2</v>
      </c>
    </row>
    <row r="5753" spans="1:6" x14ac:dyDescent="0.2">
      <c r="A5753" s="33">
        <v>19</v>
      </c>
      <c r="B5753" s="33" t="s">
        <v>465</v>
      </c>
      <c r="C5753" s="33">
        <v>3369</v>
      </c>
      <c r="D5753" s="33" t="s">
        <v>7006</v>
      </c>
      <c r="E5753" s="33"/>
      <c r="F5753" s="33">
        <v>0.2</v>
      </c>
    </row>
    <row r="5754" spans="1:6" x14ac:dyDescent="0.2">
      <c r="A5754" s="33">
        <v>19</v>
      </c>
      <c r="B5754" s="33" t="s">
        <v>465</v>
      </c>
      <c r="C5754" s="33">
        <v>3383</v>
      </c>
      <c r="D5754" s="33" t="s">
        <v>7007</v>
      </c>
      <c r="E5754" s="33"/>
      <c r="F5754" s="33">
        <v>0.2</v>
      </c>
    </row>
    <row r="5755" spans="1:6" x14ac:dyDescent="0.2">
      <c r="A5755" s="33">
        <v>19</v>
      </c>
      <c r="B5755" s="33" t="s">
        <v>465</v>
      </c>
      <c r="C5755" s="33">
        <v>3418</v>
      </c>
      <c r="D5755" s="33" t="s">
        <v>7008</v>
      </c>
      <c r="E5755" s="33"/>
      <c r="F5755" s="33">
        <v>0.2</v>
      </c>
    </row>
    <row r="5756" spans="1:6" x14ac:dyDescent="0.2">
      <c r="A5756" s="33">
        <v>19</v>
      </c>
      <c r="B5756" s="33" t="s">
        <v>465</v>
      </c>
      <c r="C5756" s="33">
        <v>698</v>
      </c>
      <c r="D5756" s="33" t="s">
        <v>7009</v>
      </c>
      <c r="E5756" s="33"/>
      <c r="F5756" s="33">
        <v>0.2</v>
      </c>
    </row>
    <row r="5757" spans="1:6" x14ac:dyDescent="0.2">
      <c r="A5757" s="33">
        <v>19</v>
      </c>
      <c r="B5757" s="33" t="s">
        <v>465</v>
      </c>
      <c r="C5757" s="33">
        <v>754</v>
      </c>
      <c r="D5757" s="33" t="s">
        <v>7010</v>
      </c>
      <c r="E5757" s="33"/>
      <c r="F5757" s="33">
        <v>0.2</v>
      </c>
    </row>
    <row r="5758" spans="1:6" x14ac:dyDescent="0.2">
      <c r="A5758" s="33">
        <v>19</v>
      </c>
      <c r="B5758" s="33" t="s">
        <v>465</v>
      </c>
      <c r="C5758" s="33">
        <v>706</v>
      </c>
      <c r="D5758" s="33" t="s">
        <v>7011</v>
      </c>
      <c r="E5758" s="33"/>
      <c r="F5758" s="33">
        <v>0.2</v>
      </c>
    </row>
    <row r="5759" spans="1:6" x14ac:dyDescent="0.2">
      <c r="A5759" s="33">
        <v>19</v>
      </c>
      <c r="B5759" s="33" t="s">
        <v>465</v>
      </c>
      <c r="C5759" s="33">
        <v>787</v>
      </c>
      <c r="D5759" s="33" t="s">
        <v>7012</v>
      </c>
      <c r="E5759" s="33"/>
      <c r="F5759" s="33">
        <v>0.2</v>
      </c>
    </row>
    <row r="5760" spans="1:6" x14ac:dyDescent="0.2">
      <c r="A5760" s="33">
        <v>19</v>
      </c>
      <c r="B5760" s="33" t="s">
        <v>465</v>
      </c>
      <c r="C5760" s="33">
        <v>1756</v>
      </c>
      <c r="D5760" s="33" t="s">
        <v>7013</v>
      </c>
      <c r="E5760" s="33"/>
      <c r="F5760" s="33">
        <v>0.2</v>
      </c>
    </row>
    <row r="5761" spans="1:6" x14ac:dyDescent="0.2">
      <c r="A5761" s="33">
        <v>19</v>
      </c>
      <c r="B5761" s="33" t="s">
        <v>465</v>
      </c>
      <c r="C5761" s="33">
        <v>3558</v>
      </c>
      <c r="D5761" s="33" t="s">
        <v>7014</v>
      </c>
      <c r="E5761" s="33">
        <v>3</v>
      </c>
      <c r="F5761" s="33">
        <v>0.2</v>
      </c>
    </row>
    <row r="5762" spans="1:6" x14ac:dyDescent="0.2">
      <c r="A5762" s="33">
        <v>19</v>
      </c>
      <c r="B5762" s="33" t="s">
        <v>465</v>
      </c>
      <c r="C5762" s="33">
        <v>855</v>
      </c>
      <c r="D5762" s="33" t="s">
        <v>2124</v>
      </c>
      <c r="E5762" s="33"/>
      <c r="F5762" s="33">
        <v>0.2</v>
      </c>
    </row>
    <row r="5763" spans="1:6" x14ac:dyDescent="0.2">
      <c r="A5763" s="33">
        <v>19</v>
      </c>
      <c r="B5763" s="33" t="s">
        <v>465</v>
      </c>
      <c r="C5763" s="33">
        <v>857</v>
      </c>
      <c r="D5763" s="33" t="s">
        <v>860</v>
      </c>
      <c r="E5763" s="33">
        <v>3</v>
      </c>
      <c r="F5763" s="33">
        <v>0.2</v>
      </c>
    </row>
    <row r="5764" spans="1:6" x14ac:dyDescent="0.2">
      <c r="A5764" s="33">
        <v>19</v>
      </c>
      <c r="B5764" s="33" t="s">
        <v>465</v>
      </c>
      <c r="C5764" s="33">
        <v>858</v>
      </c>
      <c r="D5764" s="33" t="s">
        <v>6315</v>
      </c>
      <c r="E5764" s="33">
        <v>2</v>
      </c>
      <c r="F5764" s="33">
        <v>0.2</v>
      </c>
    </row>
    <row r="5765" spans="1:6" x14ac:dyDescent="0.2">
      <c r="A5765" s="33">
        <v>19</v>
      </c>
      <c r="B5765" s="33" t="s">
        <v>465</v>
      </c>
      <c r="C5765" s="33">
        <v>3565</v>
      </c>
      <c r="D5765" s="33" t="s">
        <v>7015</v>
      </c>
      <c r="E5765" s="33"/>
      <c r="F5765" s="33">
        <v>0.2</v>
      </c>
    </row>
    <row r="5766" spans="1:6" x14ac:dyDescent="0.2">
      <c r="A5766" s="33">
        <v>19</v>
      </c>
      <c r="B5766" s="33" t="s">
        <v>465</v>
      </c>
      <c r="C5766" s="33">
        <v>3302</v>
      </c>
      <c r="D5766" s="33" t="s">
        <v>7016</v>
      </c>
      <c r="E5766" s="33"/>
      <c r="F5766" s="33">
        <v>0.2</v>
      </c>
    </row>
    <row r="5767" spans="1:6" x14ac:dyDescent="0.2">
      <c r="A5767" s="33">
        <v>19</v>
      </c>
      <c r="B5767" s="33" t="s">
        <v>465</v>
      </c>
      <c r="C5767" s="33">
        <v>551</v>
      </c>
      <c r="D5767" s="33" t="s">
        <v>7017</v>
      </c>
      <c r="E5767" s="33">
        <v>4</v>
      </c>
      <c r="F5767" s="33">
        <v>0.2</v>
      </c>
    </row>
    <row r="5768" spans="1:6" x14ac:dyDescent="0.2">
      <c r="A5768" s="33">
        <v>19</v>
      </c>
      <c r="B5768" s="33" t="s">
        <v>465</v>
      </c>
      <c r="C5768" s="33">
        <v>2832</v>
      </c>
      <c r="D5768" s="33" t="s">
        <v>7018</v>
      </c>
      <c r="E5768" s="33"/>
      <c r="F5768" s="33">
        <v>0.2</v>
      </c>
    </row>
    <row r="5769" spans="1:6" x14ac:dyDescent="0.2">
      <c r="A5769" s="33">
        <v>19</v>
      </c>
      <c r="B5769" s="33" t="s">
        <v>465</v>
      </c>
      <c r="C5769" s="33">
        <v>869</v>
      </c>
      <c r="D5769" s="33" t="s">
        <v>2130</v>
      </c>
      <c r="E5769" s="33">
        <v>4</v>
      </c>
      <c r="F5769" s="33">
        <v>0.2</v>
      </c>
    </row>
    <row r="5770" spans="1:6" x14ac:dyDescent="0.2">
      <c r="A5770" s="33">
        <v>19</v>
      </c>
      <c r="B5770" s="33" t="s">
        <v>465</v>
      </c>
      <c r="C5770" s="33">
        <v>870</v>
      </c>
      <c r="D5770" s="33" t="s">
        <v>6316</v>
      </c>
      <c r="E5770" s="33"/>
      <c r="F5770" s="33">
        <v>0.2</v>
      </c>
    </row>
    <row r="5771" spans="1:6" x14ac:dyDescent="0.2">
      <c r="A5771" s="33">
        <v>19</v>
      </c>
      <c r="B5771" s="33" t="s">
        <v>465</v>
      </c>
      <c r="C5771" s="33">
        <v>2762</v>
      </c>
      <c r="D5771" s="33" t="s">
        <v>7019</v>
      </c>
      <c r="E5771" s="33">
        <v>4</v>
      </c>
      <c r="F5771" s="33">
        <v>0.2</v>
      </c>
    </row>
    <row r="5772" spans="1:6" x14ac:dyDescent="0.2">
      <c r="A5772" s="33">
        <v>19</v>
      </c>
      <c r="B5772" s="33" t="s">
        <v>465</v>
      </c>
      <c r="C5772" s="33">
        <v>906</v>
      </c>
      <c r="D5772" s="33" t="s">
        <v>5097</v>
      </c>
      <c r="E5772" s="33">
        <v>4</v>
      </c>
      <c r="F5772" s="33">
        <v>0.2</v>
      </c>
    </row>
    <row r="5773" spans="1:6" x14ac:dyDescent="0.2">
      <c r="A5773" s="33">
        <v>19</v>
      </c>
      <c r="B5773" s="33" t="s">
        <v>465</v>
      </c>
      <c r="C5773" s="33">
        <v>1915</v>
      </c>
      <c r="D5773" s="33" t="s">
        <v>6317</v>
      </c>
      <c r="E5773" s="33"/>
      <c r="F5773" s="33">
        <v>0.2</v>
      </c>
    </row>
    <row r="5774" spans="1:6" x14ac:dyDescent="0.2">
      <c r="A5774" s="33">
        <v>19</v>
      </c>
      <c r="B5774" s="33" t="s">
        <v>465</v>
      </c>
      <c r="C5774" s="33">
        <v>320</v>
      </c>
      <c r="D5774" s="33" t="s">
        <v>6318</v>
      </c>
      <c r="E5774" s="33"/>
      <c r="F5774" s="33">
        <v>0.2</v>
      </c>
    </row>
    <row r="5775" spans="1:6" x14ac:dyDescent="0.2">
      <c r="A5775" s="33">
        <v>19</v>
      </c>
      <c r="B5775" s="33" t="s">
        <v>465</v>
      </c>
      <c r="C5775" s="33">
        <v>907</v>
      </c>
      <c r="D5775" s="33" t="s">
        <v>7020</v>
      </c>
      <c r="E5775" s="33"/>
      <c r="F5775" s="33">
        <v>0.2</v>
      </c>
    </row>
    <row r="5776" spans="1:6" x14ac:dyDescent="0.2">
      <c r="A5776" s="33">
        <v>19</v>
      </c>
      <c r="B5776" s="33" t="s">
        <v>465</v>
      </c>
      <c r="C5776" s="33">
        <v>550</v>
      </c>
      <c r="D5776" s="33" t="s">
        <v>4366</v>
      </c>
      <c r="E5776" s="33"/>
      <c r="F5776" s="33">
        <v>0.2</v>
      </c>
    </row>
    <row r="5777" spans="1:6" x14ac:dyDescent="0.2">
      <c r="A5777" s="33">
        <v>19</v>
      </c>
      <c r="B5777" s="33" t="s">
        <v>465</v>
      </c>
      <c r="C5777" s="33">
        <v>909</v>
      </c>
      <c r="D5777" s="33" t="s">
        <v>7021</v>
      </c>
      <c r="E5777" s="33"/>
      <c r="F5777" s="33">
        <v>0.2</v>
      </c>
    </row>
    <row r="5778" spans="1:6" x14ac:dyDescent="0.2">
      <c r="A5778" s="33">
        <v>19</v>
      </c>
      <c r="B5778" s="33" t="s">
        <v>465</v>
      </c>
      <c r="C5778" s="33">
        <v>3620</v>
      </c>
      <c r="D5778" s="33" t="s">
        <v>2132</v>
      </c>
      <c r="E5778" s="33"/>
      <c r="F5778" s="33">
        <v>0.2</v>
      </c>
    </row>
    <row r="5779" spans="1:6" x14ac:dyDescent="0.2">
      <c r="A5779" s="33">
        <v>19</v>
      </c>
      <c r="B5779" s="33" t="s">
        <v>465</v>
      </c>
      <c r="C5779" s="33">
        <v>3641</v>
      </c>
      <c r="D5779" s="33" t="s">
        <v>7022</v>
      </c>
      <c r="E5779" s="33"/>
      <c r="F5779" s="33">
        <v>0.2</v>
      </c>
    </row>
    <row r="5780" spans="1:6" x14ac:dyDescent="0.2">
      <c r="A5780" s="33">
        <v>19</v>
      </c>
      <c r="B5780" s="33" t="s">
        <v>465</v>
      </c>
      <c r="C5780" s="33">
        <v>921</v>
      </c>
      <c r="D5780" s="33" t="s">
        <v>7023</v>
      </c>
      <c r="E5780" s="33"/>
      <c r="F5780" s="33">
        <v>0.2</v>
      </c>
    </row>
    <row r="5781" spans="1:6" x14ac:dyDescent="0.2">
      <c r="A5781" s="33">
        <v>19</v>
      </c>
      <c r="B5781" s="33" t="s">
        <v>465</v>
      </c>
      <c r="C5781" s="33">
        <v>925</v>
      </c>
      <c r="D5781" s="33" t="s">
        <v>5869</v>
      </c>
      <c r="E5781" s="33">
        <v>3</v>
      </c>
      <c r="F5781" s="33">
        <v>0.2</v>
      </c>
    </row>
    <row r="5782" spans="1:6" x14ac:dyDescent="0.2">
      <c r="A5782" s="33">
        <v>19</v>
      </c>
      <c r="B5782" s="33" t="s">
        <v>465</v>
      </c>
      <c r="C5782" s="33">
        <v>927</v>
      </c>
      <c r="D5782" s="33" t="s">
        <v>5870</v>
      </c>
      <c r="E5782" s="33">
        <v>3</v>
      </c>
      <c r="F5782" s="33">
        <v>0.2</v>
      </c>
    </row>
    <row r="5783" spans="1:6" x14ac:dyDescent="0.2">
      <c r="A5783" s="33">
        <v>19</v>
      </c>
      <c r="B5783" s="33" t="s">
        <v>465</v>
      </c>
      <c r="C5783" s="33">
        <v>972</v>
      </c>
      <c r="D5783" s="33" t="s">
        <v>5871</v>
      </c>
      <c r="E5783" s="33">
        <v>4</v>
      </c>
      <c r="F5783" s="33">
        <v>0.2</v>
      </c>
    </row>
    <row r="5784" spans="1:6" x14ac:dyDescent="0.2">
      <c r="A5784" s="33">
        <v>19</v>
      </c>
      <c r="B5784" s="33" t="s">
        <v>465</v>
      </c>
      <c r="C5784" s="33">
        <v>973</v>
      </c>
      <c r="D5784" s="33" t="s">
        <v>5872</v>
      </c>
      <c r="E5784" s="33">
        <v>2</v>
      </c>
      <c r="F5784" s="33">
        <v>0.2</v>
      </c>
    </row>
    <row r="5785" spans="1:6" x14ac:dyDescent="0.2">
      <c r="A5785" s="33">
        <v>19</v>
      </c>
      <c r="B5785" s="33" t="s">
        <v>465</v>
      </c>
      <c r="C5785" s="33">
        <v>3661</v>
      </c>
      <c r="D5785" s="33" t="s">
        <v>4170</v>
      </c>
      <c r="E5785" s="33">
        <v>3</v>
      </c>
      <c r="F5785" s="33">
        <v>0.2</v>
      </c>
    </row>
    <row r="5786" spans="1:6" x14ac:dyDescent="0.2">
      <c r="A5786" s="33">
        <v>19</v>
      </c>
      <c r="B5786" s="33" t="s">
        <v>465</v>
      </c>
      <c r="C5786" s="33">
        <v>974</v>
      </c>
      <c r="D5786" s="33" t="s">
        <v>2133</v>
      </c>
      <c r="E5786" s="33"/>
      <c r="F5786" s="33">
        <v>0.2</v>
      </c>
    </row>
    <row r="5787" spans="1:6" x14ac:dyDescent="0.2">
      <c r="A5787" s="33">
        <v>19</v>
      </c>
      <c r="B5787" s="33" t="s">
        <v>465</v>
      </c>
      <c r="C5787" s="33">
        <v>1001</v>
      </c>
      <c r="D5787" s="33" t="s">
        <v>6319</v>
      </c>
      <c r="E5787" s="33">
        <v>3</v>
      </c>
      <c r="F5787" s="33">
        <v>0.2</v>
      </c>
    </row>
    <row r="5788" spans="1:6" x14ac:dyDescent="0.2">
      <c r="A5788" s="33">
        <v>19</v>
      </c>
      <c r="B5788" s="33" t="s">
        <v>465</v>
      </c>
      <c r="C5788" s="33">
        <v>1002</v>
      </c>
      <c r="D5788" s="33" t="s">
        <v>7024</v>
      </c>
      <c r="E5788" s="33">
        <v>2</v>
      </c>
      <c r="F5788" s="33">
        <v>0.2</v>
      </c>
    </row>
    <row r="5789" spans="1:6" x14ac:dyDescent="0.2">
      <c r="A5789" s="33">
        <v>19</v>
      </c>
      <c r="B5789" s="33" t="s">
        <v>465</v>
      </c>
      <c r="C5789" s="33">
        <v>1017</v>
      </c>
      <c r="D5789" s="33" t="s">
        <v>2135</v>
      </c>
      <c r="E5789" s="33"/>
      <c r="F5789" s="33">
        <v>0.2</v>
      </c>
    </row>
    <row r="5790" spans="1:6" x14ac:dyDescent="0.2">
      <c r="A5790" s="33">
        <v>19</v>
      </c>
      <c r="B5790" s="33" t="s">
        <v>465</v>
      </c>
      <c r="C5790" s="33">
        <v>1023</v>
      </c>
      <c r="D5790" s="33" t="s">
        <v>7025</v>
      </c>
      <c r="E5790" s="33"/>
      <c r="F5790" s="33">
        <v>0.2</v>
      </c>
    </row>
    <row r="5791" spans="1:6" x14ac:dyDescent="0.2">
      <c r="A5791" s="33">
        <v>19</v>
      </c>
      <c r="B5791" s="33" t="s">
        <v>465</v>
      </c>
      <c r="C5791" s="33">
        <v>1035</v>
      </c>
      <c r="D5791" s="33" t="s">
        <v>7026</v>
      </c>
      <c r="E5791" s="33">
        <v>4</v>
      </c>
      <c r="F5791" s="33">
        <v>0.2</v>
      </c>
    </row>
    <row r="5792" spans="1:6" x14ac:dyDescent="0.2">
      <c r="A5792" s="33">
        <v>19</v>
      </c>
      <c r="B5792" s="33" t="s">
        <v>465</v>
      </c>
      <c r="C5792" s="33">
        <v>984</v>
      </c>
      <c r="D5792" s="33" t="s">
        <v>5875</v>
      </c>
      <c r="E5792" s="33">
        <v>4</v>
      </c>
      <c r="F5792" s="33">
        <v>0.2</v>
      </c>
    </row>
    <row r="5793" spans="1:6" x14ac:dyDescent="0.2">
      <c r="A5793" s="33">
        <v>19</v>
      </c>
      <c r="B5793" s="33" t="s">
        <v>465</v>
      </c>
      <c r="C5793" s="33">
        <v>1008</v>
      </c>
      <c r="D5793" s="33" t="s">
        <v>5876</v>
      </c>
      <c r="E5793" s="33">
        <v>4</v>
      </c>
      <c r="F5793" s="33">
        <v>0.2</v>
      </c>
    </row>
    <row r="5794" spans="1:6" x14ac:dyDescent="0.2">
      <c r="A5794" s="33">
        <v>19</v>
      </c>
      <c r="B5794" s="33" t="s">
        <v>465</v>
      </c>
      <c r="C5794" s="33">
        <v>989</v>
      </c>
      <c r="D5794" s="33" t="s">
        <v>5877</v>
      </c>
      <c r="E5794" s="33">
        <v>3</v>
      </c>
      <c r="F5794" s="33">
        <v>0.2</v>
      </c>
    </row>
    <row r="5795" spans="1:6" x14ac:dyDescent="0.2">
      <c r="A5795" s="33">
        <v>19</v>
      </c>
      <c r="B5795" s="33" t="s">
        <v>465</v>
      </c>
      <c r="C5795" s="33">
        <v>1038</v>
      </c>
      <c r="D5795" s="33" t="s">
        <v>2136</v>
      </c>
      <c r="E5795" s="33"/>
      <c r="F5795" s="33">
        <v>0.2</v>
      </c>
    </row>
    <row r="5796" spans="1:6" x14ac:dyDescent="0.2">
      <c r="A5796" s="33">
        <v>19</v>
      </c>
      <c r="B5796" s="33" t="s">
        <v>465</v>
      </c>
      <c r="C5796" s="33">
        <v>6019</v>
      </c>
      <c r="D5796" s="33" t="s">
        <v>7027</v>
      </c>
      <c r="E5796" s="33">
        <v>4</v>
      </c>
      <c r="F5796" s="33">
        <v>0.2</v>
      </c>
    </row>
    <row r="5797" spans="1:6" x14ac:dyDescent="0.2">
      <c r="A5797" s="33">
        <v>19</v>
      </c>
      <c r="B5797" s="33" t="s">
        <v>465</v>
      </c>
      <c r="C5797" s="33">
        <v>1045</v>
      </c>
      <c r="D5797" s="33" t="s">
        <v>6497</v>
      </c>
      <c r="E5797" s="33"/>
      <c r="F5797" s="33">
        <v>0.2</v>
      </c>
    </row>
    <row r="5798" spans="1:6" x14ac:dyDescent="0.2">
      <c r="A5798" s="33">
        <v>19</v>
      </c>
      <c r="B5798" s="33" t="s">
        <v>465</v>
      </c>
      <c r="C5798" s="33">
        <v>1784</v>
      </c>
      <c r="D5798" s="33" t="s">
        <v>4171</v>
      </c>
      <c r="E5798" s="33"/>
      <c r="F5798" s="33">
        <v>0.2</v>
      </c>
    </row>
    <row r="5799" spans="1:6" x14ac:dyDescent="0.2">
      <c r="A5799" s="33">
        <v>19</v>
      </c>
      <c r="B5799" s="33" t="s">
        <v>465</v>
      </c>
      <c r="C5799" s="33">
        <v>1785</v>
      </c>
      <c r="D5799" s="33" t="s">
        <v>7028</v>
      </c>
      <c r="E5799" s="33">
        <v>4</v>
      </c>
      <c r="F5799" s="33">
        <v>0.2</v>
      </c>
    </row>
    <row r="5800" spans="1:6" x14ac:dyDescent="0.2">
      <c r="A5800" s="33">
        <v>19</v>
      </c>
      <c r="B5800" s="33" t="s">
        <v>465</v>
      </c>
      <c r="C5800" s="33">
        <v>1064</v>
      </c>
      <c r="D5800" s="33" t="s">
        <v>4172</v>
      </c>
      <c r="E5800" s="33">
        <v>4</v>
      </c>
      <c r="F5800" s="33">
        <v>0.2</v>
      </c>
    </row>
    <row r="5801" spans="1:6" x14ac:dyDescent="0.2">
      <c r="A5801" s="33">
        <v>19</v>
      </c>
      <c r="B5801" s="33" t="s">
        <v>465</v>
      </c>
      <c r="C5801" s="33">
        <v>3733</v>
      </c>
      <c r="D5801" s="33" t="s">
        <v>4173</v>
      </c>
      <c r="E5801" s="33">
        <v>4</v>
      </c>
      <c r="F5801" s="33">
        <v>0.2</v>
      </c>
    </row>
    <row r="5802" spans="1:6" x14ac:dyDescent="0.2">
      <c r="A5802" s="33">
        <v>19</v>
      </c>
      <c r="B5802" s="33" t="s">
        <v>465</v>
      </c>
      <c r="C5802" s="33">
        <v>1075</v>
      </c>
      <c r="D5802" s="33" t="s">
        <v>7029</v>
      </c>
      <c r="E5802" s="33"/>
      <c r="F5802" s="33">
        <v>0.2</v>
      </c>
    </row>
    <row r="5803" spans="1:6" x14ac:dyDescent="0.2">
      <c r="A5803" s="33">
        <v>19</v>
      </c>
      <c r="B5803" s="33" t="s">
        <v>465</v>
      </c>
      <c r="C5803" s="33">
        <v>1083</v>
      </c>
      <c r="D5803" s="33" t="s">
        <v>7030</v>
      </c>
      <c r="E5803" s="33">
        <v>3</v>
      </c>
      <c r="F5803" s="33">
        <v>0.2</v>
      </c>
    </row>
    <row r="5804" spans="1:6" x14ac:dyDescent="0.2">
      <c r="A5804" s="33">
        <v>19</v>
      </c>
      <c r="B5804" s="33" t="s">
        <v>465</v>
      </c>
      <c r="C5804" s="33">
        <v>1085</v>
      </c>
      <c r="D5804" s="33" t="s">
        <v>7031</v>
      </c>
      <c r="E5804" s="33">
        <v>3</v>
      </c>
      <c r="F5804" s="33">
        <v>0.2</v>
      </c>
    </row>
    <row r="5805" spans="1:6" x14ac:dyDescent="0.2">
      <c r="A5805" s="33">
        <v>19</v>
      </c>
      <c r="B5805" s="33" t="s">
        <v>465</v>
      </c>
      <c r="C5805" s="33">
        <v>1087</v>
      </c>
      <c r="D5805" s="33" t="s">
        <v>4174</v>
      </c>
      <c r="E5805" s="33"/>
      <c r="F5805" s="33">
        <v>0.2</v>
      </c>
    </row>
    <row r="5806" spans="1:6" x14ac:dyDescent="0.2">
      <c r="A5806" s="33">
        <v>19</v>
      </c>
      <c r="B5806" s="33" t="s">
        <v>465</v>
      </c>
      <c r="C5806" s="33">
        <v>1093</v>
      </c>
      <c r="D5806" s="33" t="s">
        <v>5879</v>
      </c>
      <c r="E5806" s="33">
        <v>3</v>
      </c>
      <c r="F5806" s="33">
        <v>0.2</v>
      </c>
    </row>
    <row r="5807" spans="1:6" x14ac:dyDescent="0.2">
      <c r="A5807" s="33">
        <v>19</v>
      </c>
      <c r="B5807" s="33" t="s">
        <v>465</v>
      </c>
      <c r="C5807" s="33">
        <v>1166</v>
      </c>
      <c r="D5807" s="33" t="s">
        <v>7032</v>
      </c>
      <c r="E5807" s="33">
        <v>4</v>
      </c>
      <c r="F5807" s="33">
        <v>0.2</v>
      </c>
    </row>
    <row r="5808" spans="1:6" x14ac:dyDescent="0.2">
      <c r="A5808" s="33">
        <v>19</v>
      </c>
      <c r="B5808" s="33" t="s">
        <v>465</v>
      </c>
      <c r="C5808" s="33">
        <v>1223</v>
      </c>
      <c r="D5808" s="33" t="s">
        <v>4176</v>
      </c>
      <c r="E5808" s="33"/>
      <c r="F5808" s="33">
        <v>0.2</v>
      </c>
    </row>
    <row r="5809" spans="1:6" x14ac:dyDescent="0.2">
      <c r="A5809" s="33">
        <v>19</v>
      </c>
      <c r="B5809" s="33" t="s">
        <v>465</v>
      </c>
      <c r="C5809" s="33">
        <v>1226</v>
      </c>
      <c r="D5809" s="33" t="s">
        <v>4177</v>
      </c>
      <c r="E5809" s="33"/>
      <c r="F5809" s="33">
        <v>0.2</v>
      </c>
    </row>
    <row r="5810" spans="1:6" x14ac:dyDescent="0.2">
      <c r="A5810" s="33">
        <v>19</v>
      </c>
      <c r="B5810" s="33" t="s">
        <v>465</v>
      </c>
      <c r="C5810" s="33">
        <v>1227</v>
      </c>
      <c r="D5810" s="33" t="s">
        <v>4178</v>
      </c>
      <c r="E5810" s="33">
        <v>3</v>
      </c>
      <c r="F5810" s="33">
        <v>0.2</v>
      </c>
    </row>
    <row r="5811" spans="1:6" x14ac:dyDescent="0.2">
      <c r="A5811" s="33">
        <v>19</v>
      </c>
      <c r="B5811" s="33" t="s">
        <v>465</v>
      </c>
      <c r="C5811" s="33">
        <v>3957</v>
      </c>
      <c r="D5811" s="33" t="s">
        <v>4179</v>
      </c>
      <c r="E5811" s="33">
        <v>3</v>
      </c>
      <c r="F5811" s="33">
        <v>0.2</v>
      </c>
    </row>
    <row r="5812" spans="1:6" x14ac:dyDescent="0.2">
      <c r="A5812" s="33">
        <v>19</v>
      </c>
      <c r="B5812" s="33" t="s">
        <v>465</v>
      </c>
      <c r="C5812" s="33">
        <v>3959</v>
      </c>
      <c r="D5812" s="33" t="s">
        <v>4180</v>
      </c>
      <c r="E5812" s="33">
        <v>2</v>
      </c>
      <c r="F5812" s="33">
        <v>0.2</v>
      </c>
    </row>
    <row r="5813" spans="1:6" x14ac:dyDescent="0.2">
      <c r="A5813" s="33">
        <v>19</v>
      </c>
      <c r="B5813" s="33" t="s">
        <v>465</v>
      </c>
      <c r="C5813" s="33">
        <v>1242</v>
      </c>
      <c r="D5813" s="33" t="s">
        <v>4182</v>
      </c>
      <c r="E5813" s="33"/>
      <c r="F5813" s="33">
        <v>0.2</v>
      </c>
    </row>
    <row r="5814" spans="1:6" x14ac:dyDescent="0.2">
      <c r="A5814" s="33">
        <v>19</v>
      </c>
      <c r="B5814" s="33" t="s">
        <v>465</v>
      </c>
      <c r="C5814" s="33">
        <v>1287</v>
      </c>
      <c r="D5814" s="33" t="s">
        <v>4738</v>
      </c>
      <c r="E5814" s="33"/>
      <c r="F5814" s="33">
        <v>0.2</v>
      </c>
    </row>
    <row r="5815" spans="1:6" x14ac:dyDescent="0.2">
      <c r="A5815" s="33">
        <v>19</v>
      </c>
      <c r="B5815" s="33" t="s">
        <v>465</v>
      </c>
      <c r="C5815" s="33">
        <v>2960</v>
      </c>
      <c r="D5815" s="33" t="s">
        <v>7033</v>
      </c>
      <c r="E5815" s="33">
        <v>1</v>
      </c>
      <c r="F5815" s="33">
        <v>0.2</v>
      </c>
    </row>
    <row r="5816" spans="1:6" x14ac:dyDescent="0.2">
      <c r="A5816" s="33">
        <v>19</v>
      </c>
      <c r="B5816" s="33" t="s">
        <v>465</v>
      </c>
      <c r="C5816" s="33">
        <v>468</v>
      </c>
      <c r="D5816" s="33" t="s">
        <v>4187</v>
      </c>
      <c r="E5816" s="33"/>
      <c r="F5816" s="33">
        <v>0.2</v>
      </c>
    </row>
    <row r="5817" spans="1:6" x14ac:dyDescent="0.2">
      <c r="A5817" s="33">
        <v>19</v>
      </c>
      <c r="B5817" s="33" t="s">
        <v>465</v>
      </c>
      <c r="C5817" s="33">
        <v>1333</v>
      </c>
      <c r="D5817" s="33" t="s">
        <v>7034</v>
      </c>
      <c r="E5817" s="33">
        <v>2</v>
      </c>
      <c r="F5817" s="33">
        <v>0.2</v>
      </c>
    </row>
    <row r="5818" spans="1:6" x14ac:dyDescent="0.2">
      <c r="A5818" s="33">
        <v>19</v>
      </c>
      <c r="B5818" s="33" t="s">
        <v>465</v>
      </c>
      <c r="C5818" s="33">
        <v>1334</v>
      </c>
      <c r="D5818" s="33" t="s">
        <v>7035</v>
      </c>
      <c r="E5818" s="33"/>
      <c r="F5818" s="33">
        <v>0.2</v>
      </c>
    </row>
    <row r="5819" spans="1:6" x14ac:dyDescent="0.2">
      <c r="A5819" s="33">
        <v>19</v>
      </c>
      <c r="B5819" s="33" t="s">
        <v>465</v>
      </c>
      <c r="C5819" s="33">
        <v>1367</v>
      </c>
      <c r="D5819" s="33" t="s">
        <v>6322</v>
      </c>
      <c r="E5819" s="33">
        <v>2</v>
      </c>
      <c r="F5819" s="33">
        <v>0.2</v>
      </c>
    </row>
    <row r="5820" spans="1:6" x14ac:dyDescent="0.2">
      <c r="A5820" s="33">
        <v>19</v>
      </c>
      <c r="B5820" s="33" t="s">
        <v>465</v>
      </c>
      <c r="C5820" s="33">
        <v>1369</v>
      </c>
      <c r="D5820" s="33" t="s">
        <v>2145</v>
      </c>
      <c r="E5820" s="33">
        <v>2</v>
      </c>
      <c r="F5820" s="33">
        <v>0.2</v>
      </c>
    </row>
    <row r="5821" spans="1:6" x14ac:dyDescent="0.2">
      <c r="A5821" s="33">
        <v>19</v>
      </c>
      <c r="B5821" s="33" t="s">
        <v>465</v>
      </c>
      <c r="C5821" s="33">
        <v>1410</v>
      </c>
      <c r="D5821" s="33" t="s">
        <v>7036</v>
      </c>
      <c r="E5821" s="33"/>
      <c r="F5821" s="33">
        <v>0.2</v>
      </c>
    </row>
    <row r="5822" spans="1:6" x14ac:dyDescent="0.2">
      <c r="A5822" s="33">
        <v>19</v>
      </c>
      <c r="B5822" s="33" t="s">
        <v>465</v>
      </c>
      <c r="C5822" s="33">
        <v>1428</v>
      </c>
      <c r="D5822" s="33" t="s">
        <v>7037</v>
      </c>
      <c r="E5822" s="33"/>
      <c r="F5822" s="33">
        <v>0.2</v>
      </c>
    </row>
    <row r="5823" spans="1:6" x14ac:dyDescent="0.2">
      <c r="A5823" s="33">
        <v>19</v>
      </c>
      <c r="B5823" s="33" t="s">
        <v>465</v>
      </c>
      <c r="C5823" s="33">
        <v>4336</v>
      </c>
      <c r="D5823" s="33" t="s">
        <v>7038</v>
      </c>
      <c r="E5823" s="33">
        <v>4</v>
      </c>
      <c r="F5823" s="33">
        <v>0.2</v>
      </c>
    </row>
    <row r="5824" spans="1:6" x14ac:dyDescent="0.2">
      <c r="A5824" s="33">
        <v>19</v>
      </c>
      <c r="B5824" s="33" t="s">
        <v>465</v>
      </c>
      <c r="C5824" s="33">
        <v>1458</v>
      </c>
      <c r="D5824" s="33" t="s">
        <v>7039</v>
      </c>
      <c r="E5824" s="33">
        <v>2</v>
      </c>
      <c r="F5824" s="33">
        <v>0.2</v>
      </c>
    </row>
    <row r="5825" spans="1:6" x14ac:dyDescent="0.2">
      <c r="A5825" s="33">
        <v>19</v>
      </c>
      <c r="B5825" s="33" t="s">
        <v>465</v>
      </c>
      <c r="C5825" s="33">
        <v>1469</v>
      </c>
      <c r="D5825" s="33" t="s">
        <v>7040</v>
      </c>
      <c r="E5825" s="33"/>
      <c r="F5825" s="33">
        <v>0.2</v>
      </c>
    </row>
    <row r="5826" spans="1:6" x14ac:dyDescent="0.2">
      <c r="A5826" s="33">
        <v>19</v>
      </c>
      <c r="B5826" s="33" t="s">
        <v>465</v>
      </c>
      <c r="C5826" s="33">
        <v>1457</v>
      </c>
      <c r="D5826" s="33" t="s">
        <v>7041</v>
      </c>
      <c r="E5826" s="33">
        <v>3</v>
      </c>
      <c r="F5826" s="33">
        <v>0.2</v>
      </c>
    </row>
    <row r="5827" spans="1:6" x14ac:dyDescent="0.2">
      <c r="A5827" s="33">
        <v>19</v>
      </c>
      <c r="B5827" s="33" t="s">
        <v>465</v>
      </c>
      <c r="C5827" s="33">
        <v>4337</v>
      </c>
      <c r="D5827" s="33" t="s">
        <v>7042</v>
      </c>
      <c r="E5827" s="33"/>
      <c r="F5827" s="33">
        <v>0.2</v>
      </c>
    </row>
    <row r="5828" spans="1:6" x14ac:dyDescent="0.2">
      <c r="A5828" s="33">
        <v>19</v>
      </c>
      <c r="B5828" s="33" t="s">
        <v>465</v>
      </c>
      <c r="C5828" s="33">
        <v>337</v>
      </c>
      <c r="D5828" s="33" t="s">
        <v>902</v>
      </c>
      <c r="E5828" s="33"/>
      <c r="F5828" s="33">
        <v>0.2</v>
      </c>
    </row>
    <row r="5829" spans="1:6" x14ac:dyDescent="0.2">
      <c r="A5829" s="33">
        <v>19</v>
      </c>
      <c r="B5829" s="33" t="s">
        <v>465</v>
      </c>
      <c r="C5829" s="33">
        <v>1178</v>
      </c>
      <c r="D5829" s="33" t="s">
        <v>7043</v>
      </c>
      <c r="E5829" s="33">
        <v>3</v>
      </c>
      <c r="F5829" s="33">
        <v>0.2</v>
      </c>
    </row>
    <row r="5830" spans="1:6" x14ac:dyDescent="0.2">
      <c r="A5830" s="33">
        <v>19</v>
      </c>
      <c r="B5830" s="33" t="s">
        <v>37</v>
      </c>
      <c r="C5830" s="33">
        <v>8254</v>
      </c>
      <c r="D5830" s="33" t="s">
        <v>7044</v>
      </c>
      <c r="E5830" s="33">
        <v>3</v>
      </c>
      <c r="F5830" s="33">
        <v>0.2</v>
      </c>
    </row>
    <row r="5831" spans="1:6" x14ac:dyDescent="0.2">
      <c r="A5831" s="33">
        <v>19</v>
      </c>
      <c r="B5831" s="33" t="s">
        <v>37</v>
      </c>
      <c r="C5831" s="33">
        <v>8197</v>
      </c>
      <c r="D5831" s="33" t="s">
        <v>7045</v>
      </c>
      <c r="E5831" s="33">
        <v>3</v>
      </c>
      <c r="F5831" s="33">
        <v>0.2</v>
      </c>
    </row>
    <row r="5832" spans="1:6" x14ac:dyDescent="0.2">
      <c r="A5832" s="33">
        <v>19</v>
      </c>
      <c r="B5832" s="33" t="s">
        <v>37</v>
      </c>
      <c r="C5832" s="33">
        <v>8165</v>
      </c>
      <c r="D5832" s="33" t="s">
        <v>7046</v>
      </c>
      <c r="E5832" s="33">
        <v>4</v>
      </c>
      <c r="F5832" s="33">
        <v>0.2</v>
      </c>
    </row>
    <row r="5833" spans="1:6" x14ac:dyDescent="0.2">
      <c r="A5833" s="33">
        <v>19</v>
      </c>
      <c r="B5833" s="33" t="s">
        <v>31</v>
      </c>
      <c r="C5833" s="33">
        <v>113600</v>
      </c>
      <c r="D5833" s="33" t="s">
        <v>6340</v>
      </c>
      <c r="E5833" s="33"/>
      <c r="F5833" s="33">
        <v>0.2</v>
      </c>
    </row>
    <row r="5834" spans="1:6" x14ac:dyDescent="0.2">
      <c r="A5834" s="33">
        <v>19</v>
      </c>
      <c r="B5834" s="33" t="s">
        <v>31</v>
      </c>
      <c r="C5834" s="33">
        <v>113400</v>
      </c>
      <c r="D5834" s="33" t="s">
        <v>7047</v>
      </c>
      <c r="E5834" s="33"/>
      <c r="F5834" s="33">
        <v>0.2</v>
      </c>
    </row>
    <row r="5835" spans="1:6" x14ac:dyDescent="0.2">
      <c r="A5835" s="33">
        <v>19</v>
      </c>
      <c r="B5835" s="33" t="s">
        <v>31</v>
      </c>
      <c r="C5835" s="33">
        <v>116000</v>
      </c>
      <c r="D5835" s="33" t="s">
        <v>7048</v>
      </c>
      <c r="E5835" s="33"/>
      <c r="F5835" s="33">
        <v>0.2</v>
      </c>
    </row>
    <row r="5836" spans="1:6" x14ac:dyDescent="0.2">
      <c r="A5836" s="33">
        <v>19</v>
      </c>
      <c r="B5836" s="33" t="s">
        <v>31</v>
      </c>
      <c r="C5836" s="33">
        <v>119400</v>
      </c>
      <c r="D5836" s="33" t="s">
        <v>910</v>
      </c>
      <c r="E5836" s="33"/>
      <c r="F5836" s="33">
        <v>0.2</v>
      </c>
    </row>
    <row r="5837" spans="1:6" x14ac:dyDescent="0.2">
      <c r="A5837" s="33">
        <v>19</v>
      </c>
      <c r="B5837" s="33" t="s">
        <v>31</v>
      </c>
      <c r="C5837" s="33">
        <v>137900</v>
      </c>
      <c r="D5837" s="33" t="s">
        <v>7049</v>
      </c>
      <c r="E5837" s="33">
        <v>2</v>
      </c>
      <c r="F5837" s="33">
        <v>0.2</v>
      </c>
    </row>
    <row r="5838" spans="1:6" x14ac:dyDescent="0.2">
      <c r="A5838" s="33">
        <v>19</v>
      </c>
      <c r="B5838" s="33" t="s">
        <v>31</v>
      </c>
      <c r="C5838" s="33">
        <v>150500</v>
      </c>
      <c r="D5838" s="33" t="s">
        <v>7050</v>
      </c>
      <c r="E5838" s="33">
        <v>4</v>
      </c>
      <c r="F5838" s="33">
        <v>0.2</v>
      </c>
    </row>
    <row r="5839" spans="1:6" x14ac:dyDescent="0.2">
      <c r="A5839" s="33">
        <v>19</v>
      </c>
      <c r="B5839" s="33" t="s">
        <v>31</v>
      </c>
      <c r="C5839" s="33">
        <v>180600</v>
      </c>
      <c r="D5839" s="33" t="s">
        <v>7051</v>
      </c>
      <c r="E5839" s="33">
        <v>3</v>
      </c>
      <c r="F5839" s="33">
        <v>0.2</v>
      </c>
    </row>
    <row r="5840" spans="1:6" x14ac:dyDescent="0.2">
      <c r="A5840" s="33">
        <v>19</v>
      </c>
      <c r="B5840" s="33" t="s">
        <v>31</v>
      </c>
      <c r="C5840" s="33">
        <v>188700</v>
      </c>
      <c r="D5840" s="33" t="s">
        <v>7052</v>
      </c>
      <c r="E5840" s="33">
        <v>4</v>
      </c>
      <c r="F5840" s="33">
        <v>0.2</v>
      </c>
    </row>
    <row r="5841" spans="1:6" x14ac:dyDescent="0.2">
      <c r="A5841" s="33">
        <v>19</v>
      </c>
      <c r="B5841" s="33" t="s">
        <v>31</v>
      </c>
      <c r="C5841" s="33">
        <v>233900</v>
      </c>
      <c r="D5841" s="33" t="s">
        <v>7053</v>
      </c>
      <c r="E5841" s="33">
        <v>3</v>
      </c>
      <c r="F5841" s="33">
        <v>0.2</v>
      </c>
    </row>
    <row r="5842" spans="1:6" x14ac:dyDescent="0.2">
      <c r="A5842" s="33">
        <v>19</v>
      </c>
      <c r="B5842" s="33" t="s">
        <v>31</v>
      </c>
      <c r="C5842" s="33">
        <v>240600</v>
      </c>
      <c r="D5842" s="33" t="s">
        <v>7054</v>
      </c>
      <c r="E5842" s="33"/>
      <c r="F5842" s="33">
        <v>0.2</v>
      </c>
    </row>
    <row r="5843" spans="1:6" x14ac:dyDescent="0.2">
      <c r="A5843" s="33">
        <v>19</v>
      </c>
      <c r="B5843" s="33" t="s">
        <v>31</v>
      </c>
      <c r="C5843" s="33">
        <v>241900</v>
      </c>
      <c r="D5843" s="33" t="s">
        <v>2420</v>
      </c>
      <c r="E5843" s="33"/>
      <c r="F5843" s="33">
        <v>0.2</v>
      </c>
    </row>
    <row r="5844" spans="1:6" x14ac:dyDescent="0.2">
      <c r="A5844" s="33">
        <v>19</v>
      </c>
      <c r="B5844" s="33" t="s">
        <v>31</v>
      </c>
      <c r="C5844" s="33">
        <v>249900</v>
      </c>
      <c r="D5844" s="33" t="s">
        <v>916</v>
      </c>
      <c r="E5844" s="33"/>
      <c r="F5844" s="33">
        <v>0.2</v>
      </c>
    </row>
    <row r="5845" spans="1:6" x14ac:dyDescent="0.2">
      <c r="A5845" s="33">
        <v>19</v>
      </c>
      <c r="B5845" s="33" t="s">
        <v>31</v>
      </c>
      <c r="C5845" s="33">
        <v>263700</v>
      </c>
      <c r="D5845" s="33" t="s">
        <v>919</v>
      </c>
      <c r="E5845" s="33"/>
      <c r="F5845" s="33">
        <v>0.2</v>
      </c>
    </row>
    <row r="5846" spans="1:6" x14ac:dyDescent="0.2">
      <c r="A5846" s="33">
        <v>19</v>
      </c>
      <c r="B5846" s="33" t="s">
        <v>31</v>
      </c>
      <c r="C5846" s="33">
        <v>286800</v>
      </c>
      <c r="D5846" s="33" t="s">
        <v>7055</v>
      </c>
      <c r="E5846" s="33"/>
      <c r="F5846" s="33">
        <v>0.2</v>
      </c>
    </row>
    <row r="5847" spans="1:6" x14ac:dyDescent="0.2">
      <c r="A5847" s="33">
        <v>19</v>
      </c>
      <c r="B5847" s="33" t="s">
        <v>31</v>
      </c>
      <c r="C5847" s="33">
        <v>332200</v>
      </c>
      <c r="D5847" s="33" t="s">
        <v>7056</v>
      </c>
      <c r="E5847" s="33"/>
      <c r="F5847" s="33">
        <v>0.2</v>
      </c>
    </row>
    <row r="5848" spans="1:6" x14ac:dyDescent="0.2">
      <c r="A5848" s="33">
        <v>19</v>
      </c>
      <c r="B5848" s="33" t="s">
        <v>31</v>
      </c>
      <c r="C5848" s="33">
        <v>334500</v>
      </c>
      <c r="D5848" s="33" t="s">
        <v>7057</v>
      </c>
      <c r="E5848" s="33"/>
      <c r="F5848" s="33">
        <v>0.2</v>
      </c>
    </row>
    <row r="5849" spans="1:6" x14ac:dyDescent="0.2">
      <c r="A5849" s="33">
        <v>19</v>
      </c>
      <c r="B5849" s="33" t="s">
        <v>31</v>
      </c>
      <c r="C5849" s="33">
        <v>407700</v>
      </c>
      <c r="D5849" s="33" t="s">
        <v>7058</v>
      </c>
      <c r="E5849" s="33">
        <v>2</v>
      </c>
      <c r="F5849" s="33">
        <v>0.2</v>
      </c>
    </row>
    <row r="5850" spans="1:6" x14ac:dyDescent="0.2">
      <c r="A5850" s="33">
        <v>19</v>
      </c>
      <c r="B5850" s="33" t="s">
        <v>31</v>
      </c>
      <c r="C5850" s="33">
        <v>409800</v>
      </c>
      <c r="D5850" s="33" t="s">
        <v>932</v>
      </c>
      <c r="E5850" s="33"/>
      <c r="F5850" s="33">
        <v>0.2</v>
      </c>
    </row>
    <row r="5851" spans="1:6" x14ac:dyDescent="0.2">
      <c r="A5851" s="33">
        <v>19</v>
      </c>
      <c r="B5851" s="33" t="s">
        <v>31</v>
      </c>
      <c r="C5851" s="33">
        <v>424200</v>
      </c>
      <c r="D5851" s="33" t="s">
        <v>7059</v>
      </c>
      <c r="E5851" s="33">
        <v>3</v>
      </c>
      <c r="F5851" s="33">
        <v>0.2</v>
      </c>
    </row>
    <row r="5852" spans="1:6" x14ac:dyDescent="0.2">
      <c r="A5852" s="33">
        <v>19</v>
      </c>
      <c r="B5852" s="33" t="s">
        <v>31</v>
      </c>
      <c r="C5852" s="33">
        <v>451300</v>
      </c>
      <c r="D5852" s="33" t="s">
        <v>7060</v>
      </c>
      <c r="E5852" s="33">
        <v>4</v>
      </c>
      <c r="F5852" s="33">
        <v>0.2</v>
      </c>
    </row>
    <row r="5853" spans="1:6" x14ac:dyDescent="0.2">
      <c r="A5853" s="33">
        <v>20</v>
      </c>
      <c r="B5853" s="33" t="s">
        <v>144</v>
      </c>
      <c r="C5853" s="33">
        <v>59204</v>
      </c>
      <c r="D5853" s="33" t="s">
        <v>948</v>
      </c>
      <c r="E5853" s="33"/>
      <c r="F5853" s="33">
        <v>0.2</v>
      </c>
    </row>
    <row r="5854" spans="1:6" x14ac:dyDescent="0.2">
      <c r="A5854" s="33">
        <v>20</v>
      </c>
      <c r="B5854" s="33" t="s">
        <v>144</v>
      </c>
      <c r="C5854" s="33">
        <v>59212</v>
      </c>
      <c r="D5854" s="33" t="s">
        <v>950</v>
      </c>
      <c r="E5854" s="33"/>
      <c r="F5854" s="33">
        <v>0.2</v>
      </c>
    </row>
    <row r="5855" spans="1:6" x14ac:dyDescent="0.2">
      <c r="A5855" s="33">
        <v>20</v>
      </c>
      <c r="B5855" s="33" t="s">
        <v>144</v>
      </c>
      <c r="C5855" s="33">
        <v>59527</v>
      </c>
      <c r="D5855" s="33" t="s">
        <v>7061</v>
      </c>
      <c r="E5855" s="33"/>
      <c r="F5855" s="33">
        <v>0.2</v>
      </c>
    </row>
    <row r="5856" spans="1:6" x14ac:dyDescent="0.2">
      <c r="A5856" s="33">
        <v>20</v>
      </c>
      <c r="B5856" s="33" t="s">
        <v>144</v>
      </c>
      <c r="C5856" s="33">
        <v>59901</v>
      </c>
      <c r="D5856" s="33" t="s">
        <v>953</v>
      </c>
      <c r="E5856" s="33"/>
      <c r="F5856" s="33">
        <v>0.2</v>
      </c>
    </row>
    <row r="5857" spans="1:6" x14ac:dyDescent="0.2">
      <c r="A5857" s="33">
        <v>20</v>
      </c>
      <c r="B5857" s="33" t="s">
        <v>144</v>
      </c>
      <c r="C5857" s="33">
        <v>59908</v>
      </c>
      <c r="D5857" s="33" t="s">
        <v>7062</v>
      </c>
      <c r="E5857" s="33"/>
      <c r="F5857" s="33">
        <v>0.2</v>
      </c>
    </row>
    <row r="5858" spans="1:6" x14ac:dyDescent="0.2">
      <c r="A5858" s="33">
        <v>20</v>
      </c>
      <c r="B5858" s="33" t="s">
        <v>144</v>
      </c>
      <c r="C5858" s="33">
        <v>59918</v>
      </c>
      <c r="D5858" s="33" t="s">
        <v>7063</v>
      </c>
      <c r="E5858" s="33"/>
      <c r="F5858" s="33">
        <v>0.2</v>
      </c>
    </row>
    <row r="5859" spans="1:6" x14ac:dyDescent="0.2">
      <c r="A5859" s="33">
        <v>20</v>
      </c>
      <c r="B5859" s="33" t="s">
        <v>144</v>
      </c>
      <c r="C5859" s="33">
        <v>59919</v>
      </c>
      <c r="D5859" s="33" t="s">
        <v>956</v>
      </c>
      <c r="E5859" s="33">
        <v>3</v>
      </c>
      <c r="F5859" s="33">
        <v>0.2</v>
      </c>
    </row>
    <row r="5860" spans="1:6" x14ac:dyDescent="0.2">
      <c r="A5860" s="33">
        <v>20</v>
      </c>
      <c r="B5860" s="33" t="s">
        <v>144</v>
      </c>
      <c r="C5860" s="33">
        <v>59003</v>
      </c>
      <c r="D5860" s="33" t="s">
        <v>7064</v>
      </c>
      <c r="E5860" s="33">
        <v>4</v>
      </c>
      <c r="F5860" s="33">
        <v>0.2</v>
      </c>
    </row>
    <row r="5861" spans="1:6" x14ac:dyDescent="0.2">
      <c r="A5861" s="33">
        <v>20</v>
      </c>
      <c r="B5861" s="33" t="s">
        <v>144</v>
      </c>
      <c r="C5861" s="33">
        <v>59300</v>
      </c>
      <c r="D5861" s="33" t="s">
        <v>7065</v>
      </c>
      <c r="E5861" s="33"/>
      <c r="F5861" s="33">
        <v>0.2</v>
      </c>
    </row>
    <row r="5862" spans="1:6" x14ac:dyDescent="0.2">
      <c r="A5862" s="33">
        <v>20</v>
      </c>
      <c r="B5862" s="33" t="s">
        <v>144</v>
      </c>
      <c r="C5862" s="33">
        <v>59305</v>
      </c>
      <c r="D5862" s="33" t="s">
        <v>959</v>
      </c>
      <c r="E5862" s="33"/>
      <c r="F5862" s="33">
        <v>0.2</v>
      </c>
    </row>
    <row r="5863" spans="1:6" x14ac:dyDescent="0.2">
      <c r="A5863" s="33">
        <v>20</v>
      </c>
      <c r="B5863" s="33" t="s">
        <v>144</v>
      </c>
      <c r="C5863" s="33">
        <v>59631</v>
      </c>
      <c r="D5863" s="33" t="s">
        <v>7066</v>
      </c>
      <c r="E5863" s="33"/>
      <c r="F5863" s="33">
        <v>0.2</v>
      </c>
    </row>
    <row r="5864" spans="1:6" x14ac:dyDescent="0.2">
      <c r="A5864" s="33">
        <v>20</v>
      </c>
      <c r="B5864" s="33" t="s">
        <v>144</v>
      </c>
      <c r="C5864" s="33">
        <v>59044</v>
      </c>
      <c r="D5864" s="33" t="s">
        <v>7067</v>
      </c>
      <c r="E5864" s="33"/>
      <c r="F5864" s="33">
        <v>0.2</v>
      </c>
    </row>
    <row r="5865" spans="1:6" x14ac:dyDescent="0.2">
      <c r="A5865" s="33">
        <v>20</v>
      </c>
      <c r="B5865" s="33" t="s">
        <v>144</v>
      </c>
      <c r="C5865" s="33">
        <v>59561</v>
      </c>
      <c r="D5865" s="33" t="s">
        <v>7068</v>
      </c>
      <c r="E5865" s="33"/>
      <c r="F5865" s="33">
        <v>0.2</v>
      </c>
    </row>
    <row r="5866" spans="1:6" x14ac:dyDescent="0.2">
      <c r="A5866" s="33">
        <v>20</v>
      </c>
      <c r="B5866" s="33" t="s">
        <v>144</v>
      </c>
      <c r="C5866" s="33">
        <v>59586</v>
      </c>
      <c r="D5866" s="33" t="s">
        <v>7069</v>
      </c>
      <c r="E5866" s="33"/>
      <c r="F5866" s="33">
        <v>0.2</v>
      </c>
    </row>
    <row r="5867" spans="1:6" x14ac:dyDescent="0.2">
      <c r="A5867" s="33">
        <v>20</v>
      </c>
      <c r="B5867" s="33" t="s">
        <v>144</v>
      </c>
      <c r="C5867" s="33">
        <v>59601</v>
      </c>
      <c r="D5867" s="33" t="s">
        <v>7070</v>
      </c>
      <c r="E5867" s="33"/>
      <c r="F5867" s="33">
        <v>0.2</v>
      </c>
    </row>
    <row r="5868" spans="1:6" x14ac:dyDescent="0.2">
      <c r="A5868" s="33">
        <v>20</v>
      </c>
      <c r="B5868" s="33" t="s">
        <v>65</v>
      </c>
      <c r="C5868" s="33">
        <v>1560</v>
      </c>
      <c r="D5868" s="33" t="s">
        <v>942</v>
      </c>
      <c r="E5868" s="33">
        <v>1</v>
      </c>
      <c r="F5868" s="33">
        <v>0.2</v>
      </c>
    </row>
    <row r="5869" spans="1:6" x14ac:dyDescent="0.2">
      <c r="A5869" s="33">
        <v>20</v>
      </c>
      <c r="B5869" s="33" t="s">
        <v>65</v>
      </c>
      <c r="C5869" s="33">
        <v>1540</v>
      </c>
      <c r="D5869" s="33" t="s">
        <v>963</v>
      </c>
      <c r="E5869" s="33">
        <v>1</v>
      </c>
      <c r="F5869" s="33">
        <v>0.2</v>
      </c>
    </row>
    <row r="5870" spans="1:6" x14ac:dyDescent="0.2">
      <c r="A5870" s="33">
        <v>20</v>
      </c>
      <c r="B5870" s="33" t="s">
        <v>23</v>
      </c>
      <c r="C5870" s="33">
        <v>498</v>
      </c>
      <c r="D5870" s="33" t="s">
        <v>22</v>
      </c>
      <c r="E5870" s="33">
        <v>4</v>
      </c>
      <c r="F5870" s="33">
        <v>0.2</v>
      </c>
    </row>
    <row r="5871" spans="1:6" x14ac:dyDescent="0.2">
      <c r="A5871" s="33">
        <v>20</v>
      </c>
      <c r="B5871" s="33" t="s">
        <v>23</v>
      </c>
      <c r="C5871" s="33">
        <v>540</v>
      </c>
      <c r="D5871" s="33" t="s">
        <v>7071</v>
      </c>
      <c r="E5871" s="33"/>
      <c r="F5871" s="33">
        <v>0.2</v>
      </c>
    </row>
    <row r="5872" spans="1:6" x14ac:dyDescent="0.2">
      <c r="A5872" s="33">
        <v>20</v>
      </c>
      <c r="B5872" s="33" t="s">
        <v>23</v>
      </c>
      <c r="C5872" s="33">
        <v>550</v>
      </c>
      <c r="D5872" s="33" t="s">
        <v>7072</v>
      </c>
      <c r="E5872" s="33">
        <v>3</v>
      </c>
      <c r="F5872" s="33">
        <v>0.2</v>
      </c>
    </row>
    <row r="5873" spans="1:6" x14ac:dyDescent="0.2">
      <c r="A5873" s="33">
        <v>20</v>
      </c>
      <c r="B5873" s="33" t="s">
        <v>23</v>
      </c>
      <c r="C5873" s="33">
        <v>553</v>
      </c>
      <c r="D5873" s="33" t="s">
        <v>7073</v>
      </c>
      <c r="E5873" s="33">
        <v>4</v>
      </c>
      <c r="F5873" s="33">
        <v>0.2</v>
      </c>
    </row>
    <row r="5874" spans="1:6" x14ac:dyDescent="0.2">
      <c r="A5874" s="33">
        <v>20</v>
      </c>
      <c r="B5874" s="33" t="s">
        <v>23</v>
      </c>
      <c r="C5874" s="33">
        <v>2524</v>
      </c>
      <c r="D5874" s="33" t="s">
        <v>1780</v>
      </c>
      <c r="E5874" s="33">
        <v>3</v>
      </c>
      <c r="F5874" s="33">
        <v>0.2</v>
      </c>
    </row>
    <row r="5875" spans="1:6" x14ac:dyDescent="0.2">
      <c r="A5875" s="33">
        <v>20</v>
      </c>
      <c r="B5875" s="33" t="s">
        <v>23</v>
      </c>
      <c r="C5875" s="33">
        <v>3041</v>
      </c>
      <c r="D5875" s="33" t="s">
        <v>7074</v>
      </c>
      <c r="E5875" s="33">
        <v>3</v>
      </c>
      <c r="F5875" s="33">
        <v>0.2</v>
      </c>
    </row>
    <row r="5876" spans="1:6" x14ac:dyDescent="0.2">
      <c r="A5876" s="33">
        <v>20</v>
      </c>
      <c r="B5876" s="33" t="s">
        <v>23</v>
      </c>
      <c r="C5876" s="33">
        <v>29</v>
      </c>
      <c r="D5876" s="33" t="s">
        <v>7075</v>
      </c>
      <c r="E5876" s="33"/>
      <c r="F5876" s="33">
        <v>0.2</v>
      </c>
    </row>
    <row r="5877" spans="1:6" x14ac:dyDescent="0.2">
      <c r="A5877" s="33">
        <v>20</v>
      </c>
      <c r="B5877" s="33" t="s">
        <v>23</v>
      </c>
      <c r="C5877" s="33">
        <v>600</v>
      </c>
      <c r="D5877" s="33" t="s">
        <v>7076</v>
      </c>
      <c r="E5877" s="33">
        <v>4</v>
      </c>
      <c r="F5877" s="33">
        <v>0.2</v>
      </c>
    </row>
    <row r="5878" spans="1:6" x14ac:dyDescent="0.2">
      <c r="A5878" s="33">
        <v>20</v>
      </c>
      <c r="B5878" s="33" t="s">
        <v>23</v>
      </c>
      <c r="C5878" s="33">
        <v>44</v>
      </c>
      <c r="D5878" s="33" t="s">
        <v>6530</v>
      </c>
      <c r="E5878" s="33">
        <v>4</v>
      </c>
      <c r="F5878" s="33">
        <v>0.2</v>
      </c>
    </row>
    <row r="5879" spans="1:6" x14ac:dyDescent="0.2">
      <c r="A5879" s="33">
        <v>20</v>
      </c>
      <c r="B5879" s="33" t="s">
        <v>23</v>
      </c>
      <c r="C5879" s="33">
        <v>707</v>
      </c>
      <c r="D5879" s="33" t="s">
        <v>7077</v>
      </c>
      <c r="E5879" s="33">
        <v>2</v>
      </c>
      <c r="F5879" s="33">
        <v>1</v>
      </c>
    </row>
    <row r="5880" spans="1:6" x14ac:dyDescent="0.2">
      <c r="A5880" s="33">
        <v>20</v>
      </c>
      <c r="B5880" s="33" t="s">
        <v>23</v>
      </c>
      <c r="C5880" s="33">
        <v>3096</v>
      </c>
      <c r="D5880" s="33" t="s">
        <v>7078</v>
      </c>
      <c r="E5880" s="33">
        <v>2</v>
      </c>
      <c r="F5880" s="33">
        <v>1</v>
      </c>
    </row>
    <row r="5881" spans="1:6" x14ac:dyDescent="0.2">
      <c r="A5881" s="33">
        <v>20</v>
      </c>
      <c r="B5881" s="33" t="s">
        <v>23</v>
      </c>
      <c r="C5881" s="33">
        <v>711</v>
      </c>
      <c r="D5881" s="33" t="s">
        <v>7079</v>
      </c>
      <c r="E5881" s="33">
        <v>4</v>
      </c>
      <c r="F5881" s="33">
        <v>0.2</v>
      </c>
    </row>
    <row r="5882" spans="1:6" x14ac:dyDescent="0.2">
      <c r="A5882" s="33">
        <v>20</v>
      </c>
      <c r="B5882" s="33" t="s">
        <v>23</v>
      </c>
      <c r="C5882" s="33">
        <v>762</v>
      </c>
      <c r="D5882" s="33" t="s">
        <v>7080</v>
      </c>
      <c r="E5882" s="33">
        <v>4</v>
      </c>
      <c r="F5882" s="33">
        <v>0.2</v>
      </c>
    </row>
    <row r="5883" spans="1:6" x14ac:dyDescent="0.2">
      <c r="A5883" s="33">
        <v>20</v>
      </c>
      <c r="B5883" s="33" t="s">
        <v>23</v>
      </c>
      <c r="C5883" s="33">
        <v>3115</v>
      </c>
      <c r="D5883" s="33" t="s">
        <v>7081</v>
      </c>
      <c r="E5883" s="33"/>
      <c r="F5883" s="33">
        <v>0.2</v>
      </c>
    </row>
    <row r="5884" spans="1:6" x14ac:dyDescent="0.2">
      <c r="A5884" s="33">
        <v>20</v>
      </c>
      <c r="B5884" s="33" t="s">
        <v>23</v>
      </c>
      <c r="C5884" s="33">
        <v>796</v>
      </c>
      <c r="D5884" s="33" t="s">
        <v>7082</v>
      </c>
      <c r="E5884" s="33">
        <v>3</v>
      </c>
      <c r="F5884" s="33">
        <v>0.2</v>
      </c>
    </row>
    <row r="5885" spans="1:6" x14ac:dyDescent="0.2">
      <c r="A5885" s="33">
        <v>20</v>
      </c>
      <c r="B5885" s="33" t="s">
        <v>23</v>
      </c>
      <c r="C5885" s="33">
        <v>799</v>
      </c>
      <c r="D5885" s="33" t="s">
        <v>7083</v>
      </c>
      <c r="E5885" s="33">
        <v>4</v>
      </c>
      <c r="F5885" s="33">
        <v>0.2</v>
      </c>
    </row>
    <row r="5886" spans="1:6" x14ac:dyDescent="0.2">
      <c r="A5886" s="33">
        <v>20</v>
      </c>
      <c r="B5886" s="33" t="s">
        <v>23</v>
      </c>
      <c r="C5886" s="33">
        <v>816</v>
      </c>
      <c r="D5886" s="33" t="s">
        <v>7084</v>
      </c>
      <c r="E5886" s="33">
        <v>4</v>
      </c>
      <c r="F5886" s="33">
        <v>0.2</v>
      </c>
    </row>
    <row r="5887" spans="1:6" x14ac:dyDescent="0.2">
      <c r="A5887" s="33">
        <v>20</v>
      </c>
      <c r="B5887" s="33" t="s">
        <v>23</v>
      </c>
      <c r="C5887" s="33">
        <v>4832</v>
      </c>
      <c r="D5887" s="33" t="s">
        <v>7085</v>
      </c>
      <c r="E5887" s="33"/>
      <c r="F5887" s="33">
        <v>1</v>
      </c>
    </row>
    <row r="5888" spans="1:6" x14ac:dyDescent="0.2">
      <c r="A5888" s="33">
        <v>20</v>
      </c>
      <c r="B5888" s="33" t="s">
        <v>23</v>
      </c>
      <c r="C5888" s="33">
        <v>880</v>
      </c>
      <c r="D5888" s="33" t="s">
        <v>6368</v>
      </c>
      <c r="E5888" s="33">
        <v>4</v>
      </c>
      <c r="F5888" s="33">
        <v>0.2</v>
      </c>
    </row>
    <row r="5889" spans="1:6" x14ac:dyDescent="0.2">
      <c r="A5889" s="33">
        <v>20</v>
      </c>
      <c r="B5889" s="33" t="s">
        <v>23</v>
      </c>
      <c r="C5889" s="33">
        <v>905</v>
      </c>
      <c r="D5889" s="33" t="s">
        <v>3304</v>
      </c>
      <c r="E5889" s="33">
        <v>4</v>
      </c>
      <c r="F5889" s="33">
        <v>0.2</v>
      </c>
    </row>
    <row r="5890" spans="1:6" x14ac:dyDescent="0.2">
      <c r="A5890" s="33">
        <v>20</v>
      </c>
      <c r="B5890" s="33" t="s">
        <v>23</v>
      </c>
      <c r="C5890" s="33">
        <v>989</v>
      </c>
      <c r="D5890" s="33" t="s">
        <v>7086</v>
      </c>
      <c r="E5890" s="33">
        <v>4</v>
      </c>
      <c r="F5890" s="33">
        <v>0.2</v>
      </c>
    </row>
    <row r="5891" spans="1:6" x14ac:dyDescent="0.2">
      <c r="A5891" s="33">
        <v>20</v>
      </c>
      <c r="B5891" s="33" t="s">
        <v>23</v>
      </c>
      <c r="C5891" s="33">
        <v>1007</v>
      </c>
      <c r="D5891" s="33" t="s">
        <v>878</v>
      </c>
      <c r="E5891" s="33">
        <v>3</v>
      </c>
      <c r="F5891" s="33">
        <v>0.2</v>
      </c>
    </row>
    <row r="5892" spans="1:6" x14ac:dyDescent="0.2">
      <c r="A5892" s="33">
        <v>20</v>
      </c>
      <c r="B5892" s="33" t="s">
        <v>23</v>
      </c>
      <c r="C5892" s="33">
        <v>1014</v>
      </c>
      <c r="D5892" s="33" t="s">
        <v>3596</v>
      </c>
      <c r="E5892" s="33">
        <v>4</v>
      </c>
      <c r="F5892" s="33">
        <v>0.2</v>
      </c>
    </row>
    <row r="5893" spans="1:6" x14ac:dyDescent="0.2">
      <c r="A5893" s="33">
        <v>20</v>
      </c>
      <c r="B5893" s="33" t="s">
        <v>23</v>
      </c>
      <c r="C5893" s="33">
        <v>1063</v>
      </c>
      <c r="D5893" s="33" t="s">
        <v>29</v>
      </c>
      <c r="E5893" s="33">
        <v>4</v>
      </c>
      <c r="F5893" s="33">
        <v>0.2</v>
      </c>
    </row>
    <row r="5894" spans="1:6" x14ac:dyDescent="0.2">
      <c r="A5894" s="33">
        <v>20</v>
      </c>
      <c r="B5894" s="33" t="s">
        <v>23</v>
      </c>
      <c r="C5894" s="33">
        <v>365</v>
      </c>
      <c r="D5894" s="33" t="s">
        <v>2644</v>
      </c>
      <c r="E5894" s="33"/>
      <c r="F5894" s="33">
        <v>0.2</v>
      </c>
    </row>
    <row r="5895" spans="1:6" x14ac:dyDescent="0.2">
      <c r="A5895" s="33">
        <v>20</v>
      </c>
      <c r="B5895" s="33" t="s">
        <v>23</v>
      </c>
      <c r="C5895" s="33">
        <v>107</v>
      </c>
      <c r="D5895" s="33" t="s">
        <v>7087</v>
      </c>
      <c r="E5895" s="33">
        <v>3</v>
      </c>
      <c r="F5895" s="33">
        <v>1</v>
      </c>
    </row>
    <row r="5896" spans="1:6" x14ac:dyDescent="0.2">
      <c r="A5896" s="33">
        <v>20</v>
      </c>
      <c r="B5896" s="33" t="s">
        <v>23</v>
      </c>
      <c r="C5896" s="33">
        <v>2705</v>
      </c>
      <c r="D5896" s="33" t="s">
        <v>7088</v>
      </c>
      <c r="E5896" s="33">
        <v>4</v>
      </c>
      <c r="F5896" s="33">
        <v>0.2</v>
      </c>
    </row>
    <row r="5897" spans="1:6" x14ac:dyDescent="0.2">
      <c r="A5897" s="33">
        <v>20</v>
      </c>
      <c r="B5897" s="33" t="s">
        <v>23</v>
      </c>
      <c r="C5897" s="33">
        <v>41</v>
      </c>
      <c r="D5897" s="33" t="s">
        <v>7089</v>
      </c>
      <c r="E5897" s="33">
        <v>4</v>
      </c>
      <c r="F5897" s="33">
        <v>0.2</v>
      </c>
    </row>
    <row r="5898" spans="1:6" x14ac:dyDescent="0.2">
      <c r="A5898" s="33">
        <v>20</v>
      </c>
      <c r="B5898" s="33" t="s">
        <v>23</v>
      </c>
      <c r="C5898" s="33">
        <v>1100</v>
      </c>
      <c r="D5898" s="33" t="s">
        <v>7090</v>
      </c>
      <c r="E5898" s="33">
        <v>4</v>
      </c>
      <c r="F5898" s="33">
        <v>1</v>
      </c>
    </row>
    <row r="5899" spans="1:6" x14ac:dyDescent="0.2">
      <c r="A5899" s="33">
        <v>20</v>
      </c>
      <c r="B5899" s="33" t="s">
        <v>23</v>
      </c>
      <c r="C5899" s="33">
        <v>1105</v>
      </c>
      <c r="D5899" s="33" t="s">
        <v>7091</v>
      </c>
      <c r="E5899" s="33"/>
      <c r="F5899" s="33">
        <v>0.2</v>
      </c>
    </row>
    <row r="5900" spans="1:6" x14ac:dyDescent="0.2">
      <c r="A5900" s="33">
        <v>20</v>
      </c>
      <c r="B5900" s="33" t="s">
        <v>23</v>
      </c>
      <c r="C5900" s="33">
        <v>1142</v>
      </c>
      <c r="D5900" s="33" t="s">
        <v>6534</v>
      </c>
      <c r="E5900" s="33">
        <v>3</v>
      </c>
      <c r="F5900" s="33">
        <v>0.2</v>
      </c>
    </row>
    <row r="5901" spans="1:6" x14ac:dyDescent="0.2">
      <c r="A5901" s="33">
        <v>20</v>
      </c>
      <c r="B5901" s="33" t="s">
        <v>23</v>
      </c>
      <c r="C5901" s="33">
        <v>1148</v>
      </c>
      <c r="D5901" s="33" t="s">
        <v>6535</v>
      </c>
      <c r="E5901" s="33">
        <v>4</v>
      </c>
      <c r="F5901" s="33">
        <v>0.2</v>
      </c>
    </row>
    <row r="5902" spans="1:6" x14ac:dyDescent="0.2">
      <c r="A5902" s="33">
        <v>20</v>
      </c>
      <c r="B5902" s="33" t="s">
        <v>23</v>
      </c>
      <c r="C5902" s="33">
        <v>1150</v>
      </c>
      <c r="D5902" s="33" t="s">
        <v>6536</v>
      </c>
      <c r="E5902" s="33">
        <v>3</v>
      </c>
      <c r="F5902" s="33">
        <v>0.2</v>
      </c>
    </row>
    <row r="5903" spans="1:6" x14ac:dyDescent="0.2">
      <c r="A5903" s="33">
        <v>20</v>
      </c>
      <c r="B5903" s="33" t="s">
        <v>23</v>
      </c>
      <c r="C5903" s="33">
        <v>1167</v>
      </c>
      <c r="D5903" s="33" t="s">
        <v>7092</v>
      </c>
      <c r="E5903" s="33">
        <v>3</v>
      </c>
      <c r="F5903" s="33">
        <v>0.2</v>
      </c>
    </row>
    <row r="5904" spans="1:6" x14ac:dyDescent="0.2">
      <c r="A5904" s="33">
        <v>20</v>
      </c>
      <c r="B5904" s="33" t="s">
        <v>23</v>
      </c>
      <c r="C5904" s="33">
        <v>2689</v>
      </c>
      <c r="D5904" s="33" t="s">
        <v>6373</v>
      </c>
      <c r="E5904" s="33"/>
      <c r="F5904" s="33">
        <v>0.2</v>
      </c>
    </row>
    <row r="5905" spans="1:6" x14ac:dyDescent="0.2">
      <c r="A5905" s="33">
        <v>20</v>
      </c>
      <c r="B5905" s="33" t="s">
        <v>23</v>
      </c>
      <c r="C5905" s="33">
        <v>1223</v>
      </c>
      <c r="D5905" s="33" t="s">
        <v>6374</v>
      </c>
      <c r="E5905" s="33"/>
      <c r="F5905" s="33">
        <v>0.2</v>
      </c>
    </row>
    <row r="5906" spans="1:6" x14ac:dyDescent="0.2">
      <c r="A5906" s="33">
        <v>20</v>
      </c>
      <c r="B5906" s="33" t="s">
        <v>23</v>
      </c>
      <c r="C5906" s="33">
        <v>2690</v>
      </c>
      <c r="D5906" s="33" t="s">
        <v>7093</v>
      </c>
      <c r="E5906" s="33"/>
      <c r="F5906" s="33">
        <v>0.2</v>
      </c>
    </row>
    <row r="5907" spans="1:6" x14ac:dyDescent="0.2">
      <c r="A5907" s="33">
        <v>20</v>
      </c>
      <c r="B5907" s="33" t="s">
        <v>23</v>
      </c>
      <c r="C5907" s="33">
        <v>2691</v>
      </c>
      <c r="D5907" s="33" t="s">
        <v>7094</v>
      </c>
      <c r="E5907" s="33"/>
      <c r="F5907" s="33">
        <v>0.2</v>
      </c>
    </row>
    <row r="5908" spans="1:6" x14ac:dyDescent="0.2">
      <c r="A5908" s="33">
        <v>20</v>
      </c>
      <c r="B5908" s="33" t="s">
        <v>23</v>
      </c>
      <c r="C5908" s="33">
        <v>629</v>
      </c>
      <c r="D5908" s="33" t="s">
        <v>7095</v>
      </c>
      <c r="E5908" s="33">
        <v>4</v>
      </c>
      <c r="F5908" s="33">
        <v>0.2</v>
      </c>
    </row>
    <row r="5909" spans="1:6" x14ac:dyDescent="0.2">
      <c r="A5909" s="33">
        <v>20</v>
      </c>
      <c r="B5909" s="33" t="s">
        <v>23</v>
      </c>
      <c r="C5909" s="33">
        <v>626</v>
      </c>
      <c r="D5909" s="33" t="s">
        <v>7096</v>
      </c>
      <c r="E5909" s="33">
        <v>4</v>
      </c>
      <c r="F5909" s="33">
        <v>0.2</v>
      </c>
    </row>
    <row r="5910" spans="1:6" x14ac:dyDescent="0.2">
      <c r="A5910" s="33">
        <v>20</v>
      </c>
      <c r="B5910" s="33" t="s">
        <v>23</v>
      </c>
      <c r="C5910" s="33">
        <v>2702</v>
      </c>
      <c r="D5910" s="33" t="s">
        <v>7097</v>
      </c>
      <c r="E5910" s="33">
        <v>4</v>
      </c>
      <c r="F5910" s="33">
        <v>0.2</v>
      </c>
    </row>
    <row r="5911" spans="1:6" x14ac:dyDescent="0.2">
      <c r="A5911" s="33">
        <v>20</v>
      </c>
      <c r="B5911" s="33" t="s">
        <v>23</v>
      </c>
      <c r="C5911" s="33">
        <v>1254</v>
      </c>
      <c r="D5911" s="33" t="s">
        <v>2780</v>
      </c>
      <c r="E5911" s="33">
        <v>3</v>
      </c>
      <c r="F5911" s="33">
        <v>0.2</v>
      </c>
    </row>
    <row r="5912" spans="1:6" x14ac:dyDescent="0.2">
      <c r="A5912" s="33">
        <v>20</v>
      </c>
      <c r="B5912" s="33" t="s">
        <v>23</v>
      </c>
      <c r="C5912" s="33">
        <v>1257</v>
      </c>
      <c r="D5912" s="33" t="s">
        <v>7098</v>
      </c>
      <c r="E5912" s="33"/>
      <c r="F5912" s="33">
        <v>0.2</v>
      </c>
    </row>
    <row r="5913" spans="1:6" x14ac:dyDescent="0.2">
      <c r="A5913" s="33">
        <v>20</v>
      </c>
      <c r="B5913" s="33" t="s">
        <v>23</v>
      </c>
      <c r="C5913" s="33">
        <v>1289</v>
      </c>
      <c r="D5913" s="33" t="s">
        <v>7099</v>
      </c>
      <c r="E5913" s="33">
        <v>1</v>
      </c>
      <c r="F5913" s="33">
        <v>0.2</v>
      </c>
    </row>
    <row r="5914" spans="1:6" x14ac:dyDescent="0.2">
      <c r="A5914" s="33">
        <v>20</v>
      </c>
      <c r="B5914" s="33" t="s">
        <v>23</v>
      </c>
      <c r="C5914" s="33">
        <v>1291</v>
      </c>
      <c r="D5914" s="33" t="s">
        <v>7100</v>
      </c>
      <c r="E5914" s="33">
        <v>1</v>
      </c>
      <c r="F5914" s="33">
        <v>0.2</v>
      </c>
    </row>
    <row r="5915" spans="1:6" x14ac:dyDescent="0.2">
      <c r="A5915" s="33">
        <v>20</v>
      </c>
      <c r="B5915" s="33" t="s">
        <v>23</v>
      </c>
      <c r="C5915" s="33">
        <v>1296</v>
      </c>
      <c r="D5915" s="33" t="s">
        <v>7101</v>
      </c>
      <c r="E5915" s="33">
        <v>1</v>
      </c>
      <c r="F5915" s="33">
        <v>0.2</v>
      </c>
    </row>
    <row r="5916" spans="1:6" x14ac:dyDescent="0.2">
      <c r="A5916" s="33">
        <v>20</v>
      </c>
      <c r="B5916" s="33" t="s">
        <v>23</v>
      </c>
      <c r="C5916" s="33">
        <v>1301</v>
      </c>
      <c r="D5916" s="33" t="s">
        <v>7102</v>
      </c>
      <c r="E5916" s="33"/>
      <c r="F5916" s="33">
        <v>0.2</v>
      </c>
    </row>
    <row r="5917" spans="1:6" x14ac:dyDescent="0.2">
      <c r="A5917" s="33">
        <v>20</v>
      </c>
      <c r="B5917" s="33" t="s">
        <v>23</v>
      </c>
      <c r="C5917" s="33">
        <v>1448</v>
      </c>
      <c r="D5917" s="33" t="s">
        <v>7103</v>
      </c>
      <c r="E5917" s="33">
        <v>4</v>
      </c>
      <c r="F5917" s="33">
        <v>0.2</v>
      </c>
    </row>
    <row r="5918" spans="1:6" x14ac:dyDescent="0.2">
      <c r="A5918" s="33">
        <v>20</v>
      </c>
      <c r="B5918" s="33" t="s">
        <v>23</v>
      </c>
      <c r="C5918" s="33">
        <v>631</v>
      </c>
      <c r="D5918" s="33" t="s">
        <v>7104</v>
      </c>
      <c r="E5918" s="33">
        <v>2</v>
      </c>
      <c r="F5918" s="33">
        <v>0.2</v>
      </c>
    </row>
    <row r="5919" spans="1:6" x14ac:dyDescent="0.2">
      <c r="A5919" s="33">
        <v>20</v>
      </c>
      <c r="B5919" s="33" t="s">
        <v>23</v>
      </c>
      <c r="C5919" s="33">
        <v>293</v>
      </c>
      <c r="D5919" s="33" t="s">
        <v>7105</v>
      </c>
      <c r="E5919" s="33">
        <v>4</v>
      </c>
      <c r="F5919" s="33">
        <v>0.2</v>
      </c>
    </row>
    <row r="5920" spans="1:6" x14ac:dyDescent="0.2">
      <c r="A5920" s="33">
        <v>20</v>
      </c>
      <c r="B5920" s="33" t="s">
        <v>23</v>
      </c>
      <c r="C5920" s="33">
        <v>295</v>
      </c>
      <c r="D5920" s="33" t="s">
        <v>7106</v>
      </c>
      <c r="E5920" s="33">
        <v>4</v>
      </c>
      <c r="F5920" s="33">
        <v>0.2</v>
      </c>
    </row>
    <row r="5921" spans="1:6" x14ac:dyDescent="0.2">
      <c r="A5921" s="33">
        <v>20</v>
      </c>
      <c r="B5921" s="33" t="s">
        <v>23</v>
      </c>
      <c r="C5921" s="33">
        <v>165</v>
      </c>
      <c r="D5921" s="33" t="s">
        <v>7107</v>
      </c>
      <c r="E5921" s="33">
        <v>4</v>
      </c>
      <c r="F5921" s="33">
        <v>0.2</v>
      </c>
    </row>
    <row r="5922" spans="1:6" x14ac:dyDescent="0.2">
      <c r="A5922" s="33">
        <v>20</v>
      </c>
      <c r="B5922" s="33" t="s">
        <v>23</v>
      </c>
      <c r="C5922" s="33">
        <v>1501</v>
      </c>
      <c r="D5922" s="33" t="s">
        <v>889</v>
      </c>
      <c r="E5922" s="33">
        <v>3</v>
      </c>
      <c r="F5922" s="33">
        <v>0.2</v>
      </c>
    </row>
    <row r="5923" spans="1:6" x14ac:dyDescent="0.2">
      <c r="A5923" s="33">
        <v>20</v>
      </c>
      <c r="B5923" s="33" t="s">
        <v>23</v>
      </c>
      <c r="C5923" s="33">
        <v>1505</v>
      </c>
      <c r="D5923" s="33" t="s">
        <v>7108</v>
      </c>
      <c r="E5923" s="33"/>
      <c r="F5923" s="33">
        <v>0.2</v>
      </c>
    </row>
    <row r="5924" spans="1:6" x14ac:dyDescent="0.2">
      <c r="A5924" s="33">
        <v>20</v>
      </c>
      <c r="B5924" s="33" t="s">
        <v>23</v>
      </c>
      <c r="C5924" s="33">
        <v>2700</v>
      </c>
      <c r="D5924" s="33" t="s">
        <v>7109</v>
      </c>
      <c r="E5924" s="33"/>
      <c r="F5924" s="33">
        <v>0.2</v>
      </c>
    </row>
    <row r="5925" spans="1:6" x14ac:dyDescent="0.2">
      <c r="A5925" s="33">
        <v>20</v>
      </c>
      <c r="B5925" s="33" t="s">
        <v>23</v>
      </c>
      <c r="C5925" s="33">
        <v>1575</v>
      </c>
      <c r="D5925" s="33" t="s">
        <v>7110</v>
      </c>
      <c r="E5925" s="33">
        <v>3</v>
      </c>
      <c r="F5925" s="33">
        <v>0.2</v>
      </c>
    </row>
    <row r="5926" spans="1:6" x14ac:dyDescent="0.2">
      <c r="A5926" s="33">
        <v>20</v>
      </c>
      <c r="B5926" s="33" t="s">
        <v>23</v>
      </c>
      <c r="C5926" s="33">
        <v>1600</v>
      </c>
      <c r="D5926" s="33" t="s">
        <v>7111</v>
      </c>
      <c r="E5926" s="33">
        <v>3</v>
      </c>
      <c r="F5926" s="33">
        <v>0.2</v>
      </c>
    </row>
    <row r="5927" spans="1:6" x14ac:dyDescent="0.2">
      <c r="A5927" s="33">
        <v>20</v>
      </c>
      <c r="B5927" s="33" t="s">
        <v>23</v>
      </c>
      <c r="C5927" s="33">
        <v>1135</v>
      </c>
      <c r="D5927" s="33" t="s">
        <v>7112</v>
      </c>
      <c r="E5927" s="33">
        <v>3</v>
      </c>
      <c r="F5927" s="33">
        <v>0.2</v>
      </c>
    </row>
    <row r="5928" spans="1:6" x14ac:dyDescent="0.2">
      <c r="A5928" s="33">
        <v>20</v>
      </c>
      <c r="B5928" s="33" t="s">
        <v>23</v>
      </c>
      <c r="C5928" s="33">
        <v>1633</v>
      </c>
      <c r="D5928" s="33" t="s">
        <v>6382</v>
      </c>
      <c r="E5928" s="33">
        <v>2</v>
      </c>
      <c r="F5928" s="33">
        <v>0.2</v>
      </c>
    </row>
    <row r="5929" spans="1:6" x14ac:dyDescent="0.2">
      <c r="A5929" s="33">
        <v>20</v>
      </c>
      <c r="B5929" s="33" t="s">
        <v>23</v>
      </c>
      <c r="C5929" s="33">
        <v>1653</v>
      </c>
      <c r="D5929" s="33" t="s">
        <v>7113</v>
      </c>
      <c r="E5929" s="33"/>
      <c r="F5929" s="33">
        <v>0.2</v>
      </c>
    </row>
    <row r="5930" spans="1:6" x14ac:dyDescent="0.2">
      <c r="A5930" s="33">
        <v>20</v>
      </c>
      <c r="B5930" s="33" t="s">
        <v>23</v>
      </c>
      <c r="C5930" s="33">
        <v>1656</v>
      </c>
      <c r="D5930" s="33" t="s">
        <v>6384</v>
      </c>
      <c r="E5930" s="33"/>
      <c r="F5930" s="33">
        <v>0.2</v>
      </c>
    </row>
    <row r="5931" spans="1:6" x14ac:dyDescent="0.2">
      <c r="A5931" s="33">
        <v>20</v>
      </c>
      <c r="B5931" s="33" t="s">
        <v>23</v>
      </c>
      <c r="C5931" s="33">
        <v>242</v>
      </c>
      <c r="D5931" s="33" t="s">
        <v>6386</v>
      </c>
      <c r="E5931" s="33">
        <v>4</v>
      </c>
      <c r="F5931" s="33">
        <v>0.2</v>
      </c>
    </row>
    <row r="5932" spans="1:6" x14ac:dyDescent="0.2">
      <c r="A5932" s="33">
        <v>20</v>
      </c>
      <c r="B5932" s="33" t="s">
        <v>23</v>
      </c>
      <c r="C5932" s="33">
        <v>248</v>
      </c>
      <c r="D5932" s="33" t="s">
        <v>7114</v>
      </c>
      <c r="E5932" s="33"/>
      <c r="F5932" s="33">
        <v>0.2</v>
      </c>
    </row>
    <row r="5933" spans="1:6" x14ac:dyDescent="0.2">
      <c r="A5933" s="33">
        <v>20</v>
      </c>
      <c r="B5933" s="33" t="s">
        <v>23</v>
      </c>
      <c r="C5933" s="33">
        <v>255</v>
      </c>
      <c r="D5933" s="33" t="s">
        <v>7115</v>
      </c>
      <c r="E5933" s="33">
        <v>4</v>
      </c>
      <c r="F5933" s="33">
        <v>0.2</v>
      </c>
    </row>
    <row r="5934" spans="1:6" x14ac:dyDescent="0.2">
      <c r="A5934" s="33">
        <v>20</v>
      </c>
      <c r="B5934" s="33" t="s">
        <v>23</v>
      </c>
      <c r="C5934" s="33">
        <v>161</v>
      </c>
      <c r="D5934" s="33" t="s">
        <v>7116</v>
      </c>
      <c r="E5934" s="33">
        <v>4</v>
      </c>
      <c r="F5934" s="33">
        <v>0.2</v>
      </c>
    </row>
    <row r="5935" spans="1:6" x14ac:dyDescent="0.2">
      <c r="A5935" s="33">
        <v>20</v>
      </c>
      <c r="B5935" s="33" t="s">
        <v>23</v>
      </c>
      <c r="C5935" s="33">
        <v>3738</v>
      </c>
      <c r="D5935" s="33" t="s">
        <v>7117</v>
      </c>
      <c r="E5935" s="33">
        <v>4</v>
      </c>
      <c r="F5935" s="33">
        <v>0.2</v>
      </c>
    </row>
    <row r="5936" spans="1:6" x14ac:dyDescent="0.2">
      <c r="A5936" s="33">
        <v>20</v>
      </c>
      <c r="B5936" s="33" t="s">
        <v>23</v>
      </c>
      <c r="C5936" s="33">
        <v>604</v>
      </c>
      <c r="D5936" s="33" t="s">
        <v>7118</v>
      </c>
      <c r="E5936" s="33">
        <v>1</v>
      </c>
      <c r="F5936" s="33">
        <v>1</v>
      </c>
    </row>
    <row r="5937" spans="1:6" x14ac:dyDescent="0.2">
      <c r="A5937" s="33">
        <v>20</v>
      </c>
      <c r="B5937" s="33" t="s">
        <v>23</v>
      </c>
      <c r="C5937" s="33">
        <v>1703</v>
      </c>
      <c r="D5937" s="33" t="s">
        <v>7119</v>
      </c>
      <c r="E5937" s="33"/>
      <c r="F5937" s="33">
        <v>0.2</v>
      </c>
    </row>
    <row r="5938" spans="1:6" x14ac:dyDescent="0.2">
      <c r="A5938" s="33">
        <v>20</v>
      </c>
      <c r="B5938" s="33" t="s">
        <v>23</v>
      </c>
      <c r="C5938" s="33">
        <v>329</v>
      </c>
      <c r="D5938" s="33" t="s">
        <v>7120</v>
      </c>
      <c r="E5938" s="33">
        <v>4</v>
      </c>
      <c r="F5938" s="33">
        <v>0.2</v>
      </c>
    </row>
    <row r="5939" spans="1:6" x14ac:dyDescent="0.2">
      <c r="A5939" s="33">
        <v>20</v>
      </c>
      <c r="B5939" s="33" t="s">
        <v>23</v>
      </c>
      <c r="C5939" s="33">
        <v>1724</v>
      </c>
      <c r="D5939" s="33" t="s">
        <v>3615</v>
      </c>
      <c r="E5939" s="33">
        <v>4</v>
      </c>
      <c r="F5939" s="33">
        <v>0.2</v>
      </c>
    </row>
    <row r="5940" spans="1:6" x14ac:dyDescent="0.2">
      <c r="A5940" s="33">
        <v>20</v>
      </c>
      <c r="B5940" s="33" t="s">
        <v>23</v>
      </c>
      <c r="C5940" s="33">
        <v>1727</v>
      </c>
      <c r="D5940" s="33" t="s">
        <v>7121</v>
      </c>
      <c r="E5940" s="33">
        <v>1</v>
      </c>
      <c r="F5940" s="33">
        <v>1</v>
      </c>
    </row>
    <row r="5941" spans="1:6" x14ac:dyDescent="0.2">
      <c r="A5941" s="33">
        <v>20</v>
      </c>
      <c r="B5941" s="33" t="s">
        <v>23</v>
      </c>
      <c r="C5941" s="33">
        <v>1728</v>
      </c>
      <c r="D5941" s="33" t="s">
        <v>7122</v>
      </c>
      <c r="E5941" s="33">
        <v>1</v>
      </c>
      <c r="F5941" s="33">
        <v>1</v>
      </c>
    </row>
    <row r="5942" spans="1:6" x14ac:dyDescent="0.2">
      <c r="A5942" s="33">
        <v>20</v>
      </c>
      <c r="B5942" s="33" t="s">
        <v>23</v>
      </c>
      <c r="C5942" s="33">
        <v>1733</v>
      </c>
      <c r="D5942" s="33" t="s">
        <v>1799</v>
      </c>
      <c r="E5942" s="33">
        <v>2</v>
      </c>
      <c r="F5942" s="33">
        <v>1</v>
      </c>
    </row>
    <row r="5943" spans="1:6" x14ac:dyDescent="0.2">
      <c r="A5943" s="33">
        <v>20</v>
      </c>
      <c r="B5943" s="33" t="s">
        <v>23</v>
      </c>
      <c r="C5943" s="33">
        <v>1736</v>
      </c>
      <c r="D5943" s="33" t="s">
        <v>7123</v>
      </c>
      <c r="E5943" s="33">
        <v>3</v>
      </c>
      <c r="F5943" s="33">
        <v>0.2</v>
      </c>
    </row>
    <row r="5944" spans="1:6" x14ac:dyDescent="0.2">
      <c r="A5944" s="33">
        <v>20</v>
      </c>
      <c r="B5944" s="33" t="s">
        <v>23</v>
      </c>
      <c r="C5944" s="33">
        <v>357</v>
      </c>
      <c r="D5944" s="33" t="s">
        <v>7124</v>
      </c>
      <c r="E5944" s="33">
        <v>3</v>
      </c>
      <c r="F5944" s="33">
        <v>0.2</v>
      </c>
    </row>
    <row r="5945" spans="1:6" x14ac:dyDescent="0.2">
      <c r="A5945" s="33">
        <v>20</v>
      </c>
      <c r="B5945" s="33" t="s">
        <v>23</v>
      </c>
      <c r="C5945" s="33">
        <v>1833</v>
      </c>
      <c r="D5945" s="33" t="s">
        <v>7125</v>
      </c>
      <c r="E5945" s="33">
        <v>1</v>
      </c>
      <c r="F5945" s="33">
        <v>1</v>
      </c>
    </row>
    <row r="5946" spans="1:6" x14ac:dyDescent="0.2">
      <c r="A5946" s="33">
        <v>20</v>
      </c>
      <c r="B5946" s="33" t="s">
        <v>23</v>
      </c>
      <c r="C5946" s="33">
        <v>2522</v>
      </c>
      <c r="D5946" s="33" t="s">
        <v>7126</v>
      </c>
      <c r="E5946" s="33">
        <v>4</v>
      </c>
      <c r="F5946" s="33">
        <v>0.2</v>
      </c>
    </row>
    <row r="5947" spans="1:6" x14ac:dyDescent="0.2">
      <c r="A5947" s="33">
        <v>20</v>
      </c>
      <c r="B5947" s="33" t="s">
        <v>23</v>
      </c>
      <c r="C5947" s="33">
        <v>1898</v>
      </c>
      <c r="D5947" s="33" t="s">
        <v>7127</v>
      </c>
      <c r="E5947" s="33"/>
      <c r="F5947" s="33">
        <v>0.2</v>
      </c>
    </row>
    <row r="5948" spans="1:6" x14ac:dyDescent="0.2">
      <c r="A5948" s="33">
        <v>20</v>
      </c>
      <c r="B5948" s="33" t="s">
        <v>23</v>
      </c>
      <c r="C5948" s="33">
        <v>1902</v>
      </c>
      <c r="D5948" s="33" t="s">
        <v>7128</v>
      </c>
      <c r="E5948" s="33">
        <v>4</v>
      </c>
      <c r="F5948" s="33">
        <v>0.2</v>
      </c>
    </row>
    <row r="5949" spans="1:6" x14ac:dyDescent="0.2">
      <c r="A5949" s="33">
        <v>20</v>
      </c>
      <c r="B5949" s="33" t="s">
        <v>23</v>
      </c>
      <c r="C5949" s="33">
        <v>1903</v>
      </c>
      <c r="D5949" s="33" t="s">
        <v>7129</v>
      </c>
      <c r="E5949" s="33">
        <v>4</v>
      </c>
      <c r="F5949" s="33">
        <v>0.2</v>
      </c>
    </row>
    <row r="5950" spans="1:6" x14ac:dyDescent="0.2">
      <c r="A5950" s="33">
        <v>20</v>
      </c>
      <c r="B5950" s="33" t="s">
        <v>23</v>
      </c>
      <c r="C5950" s="33">
        <v>1907</v>
      </c>
      <c r="D5950" s="33" t="s">
        <v>7130</v>
      </c>
      <c r="E5950" s="33"/>
      <c r="F5950" s="33">
        <v>0.2</v>
      </c>
    </row>
    <row r="5951" spans="1:6" x14ac:dyDescent="0.2">
      <c r="A5951" s="33">
        <v>20</v>
      </c>
      <c r="B5951" s="33" t="s">
        <v>23</v>
      </c>
      <c r="C5951" s="33">
        <v>1937</v>
      </c>
      <c r="D5951" s="33" t="s">
        <v>7131</v>
      </c>
      <c r="E5951" s="33"/>
      <c r="F5951" s="33">
        <v>0.2</v>
      </c>
    </row>
    <row r="5952" spans="1:6" x14ac:dyDescent="0.2">
      <c r="A5952" s="33">
        <v>20</v>
      </c>
      <c r="B5952" s="33" t="s">
        <v>23</v>
      </c>
      <c r="C5952" s="33">
        <v>1940</v>
      </c>
      <c r="D5952" s="33" t="s">
        <v>7132</v>
      </c>
      <c r="E5952" s="33"/>
      <c r="F5952" s="33">
        <v>0.2</v>
      </c>
    </row>
    <row r="5953" spans="1:6" x14ac:dyDescent="0.2">
      <c r="A5953" s="33">
        <v>20</v>
      </c>
      <c r="B5953" s="33" t="s">
        <v>23</v>
      </c>
      <c r="C5953" s="33">
        <v>1952</v>
      </c>
      <c r="D5953" s="33" t="s">
        <v>7133</v>
      </c>
      <c r="E5953" s="33"/>
      <c r="F5953" s="33">
        <v>0.2</v>
      </c>
    </row>
    <row r="5954" spans="1:6" x14ac:dyDescent="0.2">
      <c r="A5954" s="33">
        <v>20</v>
      </c>
      <c r="B5954" s="33" t="s">
        <v>23</v>
      </c>
      <c r="C5954" s="33">
        <v>1956</v>
      </c>
      <c r="D5954" s="33" t="s">
        <v>7134</v>
      </c>
      <c r="E5954" s="33"/>
      <c r="F5954" s="33">
        <v>0.2</v>
      </c>
    </row>
    <row r="5955" spans="1:6" x14ac:dyDescent="0.2">
      <c r="A5955" s="33">
        <v>20</v>
      </c>
      <c r="B5955" s="33" t="s">
        <v>23</v>
      </c>
      <c r="C5955" s="33">
        <v>5570</v>
      </c>
      <c r="D5955" s="33" t="s">
        <v>7135</v>
      </c>
      <c r="E5955" s="33"/>
      <c r="F5955" s="33">
        <v>0.2</v>
      </c>
    </row>
    <row r="5956" spans="1:6" x14ac:dyDescent="0.2">
      <c r="A5956" s="33">
        <v>20</v>
      </c>
      <c r="B5956" s="33" t="s">
        <v>23</v>
      </c>
      <c r="C5956" s="33">
        <v>1986</v>
      </c>
      <c r="D5956" s="33" t="s">
        <v>7136</v>
      </c>
      <c r="E5956" s="33"/>
      <c r="F5956" s="33">
        <v>0.2</v>
      </c>
    </row>
    <row r="5957" spans="1:6" x14ac:dyDescent="0.2">
      <c r="A5957" s="33">
        <v>20</v>
      </c>
      <c r="B5957" s="33" t="s">
        <v>23</v>
      </c>
      <c r="C5957" s="33">
        <v>2061</v>
      </c>
      <c r="D5957" s="33" t="s">
        <v>663</v>
      </c>
      <c r="E5957" s="33">
        <v>4</v>
      </c>
      <c r="F5957" s="33">
        <v>0.2</v>
      </c>
    </row>
    <row r="5958" spans="1:6" x14ac:dyDescent="0.2">
      <c r="A5958" s="33">
        <v>20</v>
      </c>
      <c r="B5958" s="33" t="s">
        <v>23</v>
      </c>
      <c r="C5958" s="33">
        <v>2086</v>
      </c>
      <c r="D5958" s="33" t="s">
        <v>6396</v>
      </c>
      <c r="E5958" s="33">
        <v>4</v>
      </c>
      <c r="F5958" s="33">
        <v>0.2</v>
      </c>
    </row>
    <row r="5959" spans="1:6" x14ac:dyDescent="0.2">
      <c r="A5959" s="33">
        <v>20</v>
      </c>
      <c r="B5959" s="33" t="s">
        <v>23</v>
      </c>
      <c r="C5959" s="33">
        <v>2096</v>
      </c>
      <c r="D5959" s="33" t="s">
        <v>6397</v>
      </c>
      <c r="E5959" s="33">
        <v>4</v>
      </c>
      <c r="F5959" s="33">
        <v>0.2</v>
      </c>
    </row>
    <row r="5960" spans="1:6" x14ac:dyDescent="0.2">
      <c r="A5960" s="33">
        <v>20</v>
      </c>
      <c r="B5960" s="33" t="s">
        <v>23</v>
      </c>
      <c r="C5960" s="33">
        <v>395</v>
      </c>
      <c r="D5960" s="33" t="s">
        <v>7137</v>
      </c>
      <c r="E5960" s="33">
        <v>4</v>
      </c>
      <c r="F5960" s="33">
        <v>0.2</v>
      </c>
    </row>
    <row r="5961" spans="1:6" x14ac:dyDescent="0.2">
      <c r="A5961" s="33">
        <v>20</v>
      </c>
      <c r="B5961" s="33" t="s">
        <v>23</v>
      </c>
      <c r="C5961" s="33">
        <v>408</v>
      </c>
      <c r="D5961" s="33" t="s">
        <v>7138</v>
      </c>
      <c r="E5961" s="33">
        <v>1</v>
      </c>
      <c r="F5961" s="33">
        <v>1</v>
      </c>
    </row>
    <row r="5962" spans="1:6" x14ac:dyDescent="0.2">
      <c r="A5962" s="33">
        <v>20</v>
      </c>
      <c r="B5962" s="33" t="s">
        <v>23</v>
      </c>
      <c r="C5962" s="33">
        <v>2140</v>
      </c>
      <c r="D5962" s="33" t="s">
        <v>7139</v>
      </c>
      <c r="E5962" s="33">
        <v>3</v>
      </c>
      <c r="F5962" s="33">
        <v>0.2</v>
      </c>
    </row>
    <row r="5963" spans="1:6" x14ac:dyDescent="0.2">
      <c r="A5963" s="33">
        <v>20</v>
      </c>
      <c r="B5963" s="33" t="s">
        <v>23</v>
      </c>
      <c r="C5963" s="33">
        <v>432</v>
      </c>
      <c r="D5963" s="33" t="s">
        <v>6399</v>
      </c>
      <c r="E5963" s="33">
        <v>4</v>
      </c>
      <c r="F5963" s="33">
        <v>0.2</v>
      </c>
    </row>
    <row r="5964" spans="1:6" x14ac:dyDescent="0.2">
      <c r="A5964" s="33">
        <v>20</v>
      </c>
      <c r="B5964" s="33" t="s">
        <v>23</v>
      </c>
      <c r="C5964" s="33">
        <v>436</v>
      </c>
      <c r="D5964" s="33" t="s">
        <v>7140</v>
      </c>
      <c r="E5964" s="33">
        <v>4</v>
      </c>
      <c r="F5964" s="33">
        <v>0.2</v>
      </c>
    </row>
    <row r="5965" spans="1:6" x14ac:dyDescent="0.2">
      <c r="A5965" s="33">
        <v>20</v>
      </c>
      <c r="B5965" s="33" t="s">
        <v>23</v>
      </c>
      <c r="C5965" s="33">
        <v>440</v>
      </c>
      <c r="D5965" s="33" t="s">
        <v>6567</v>
      </c>
      <c r="E5965" s="33">
        <v>3</v>
      </c>
      <c r="F5965" s="33">
        <v>0.2</v>
      </c>
    </row>
    <row r="5966" spans="1:6" x14ac:dyDescent="0.2">
      <c r="A5966" s="33">
        <v>20</v>
      </c>
      <c r="B5966" s="33" t="s">
        <v>23</v>
      </c>
      <c r="C5966" s="33">
        <v>443</v>
      </c>
      <c r="D5966" s="33" t="s">
        <v>7141</v>
      </c>
      <c r="E5966" s="33">
        <v>2</v>
      </c>
      <c r="F5966" s="33">
        <v>0.2</v>
      </c>
    </row>
    <row r="5967" spans="1:6" x14ac:dyDescent="0.2">
      <c r="A5967" s="33">
        <v>20</v>
      </c>
      <c r="B5967" s="33" t="s">
        <v>23</v>
      </c>
      <c r="C5967" s="33">
        <v>445</v>
      </c>
      <c r="D5967" s="33" t="s">
        <v>6568</v>
      </c>
      <c r="E5967" s="33">
        <v>3</v>
      </c>
      <c r="F5967" s="33">
        <v>0.2</v>
      </c>
    </row>
    <row r="5968" spans="1:6" x14ac:dyDescent="0.2">
      <c r="A5968" s="33">
        <v>20</v>
      </c>
      <c r="B5968" s="33" t="s">
        <v>23</v>
      </c>
      <c r="C5968" s="33">
        <v>2152</v>
      </c>
      <c r="D5968" s="33" t="s">
        <v>7142</v>
      </c>
      <c r="E5968" s="33"/>
      <c r="F5968" s="33">
        <v>0.2</v>
      </c>
    </row>
    <row r="5969" spans="1:6" x14ac:dyDescent="0.2">
      <c r="A5969" s="33">
        <v>20</v>
      </c>
      <c r="B5969" s="33" t="s">
        <v>23</v>
      </c>
      <c r="C5969" s="33">
        <v>731</v>
      </c>
      <c r="D5969" s="33" t="s">
        <v>6400</v>
      </c>
      <c r="E5969" s="33">
        <v>4</v>
      </c>
      <c r="F5969" s="33">
        <v>0.2</v>
      </c>
    </row>
    <row r="5970" spans="1:6" x14ac:dyDescent="0.2">
      <c r="A5970" s="33">
        <v>20</v>
      </c>
      <c r="B5970" s="33" t="s">
        <v>23</v>
      </c>
      <c r="C5970" s="33">
        <v>745</v>
      </c>
      <c r="D5970" s="33" t="s">
        <v>7143</v>
      </c>
      <c r="E5970" s="33"/>
      <c r="F5970" s="33">
        <v>0.2</v>
      </c>
    </row>
    <row r="5971" spans="1:6" x14ac:dyDescent="0.2">
      <c r="A5971" s="33">
        <v>20</v>
      </c>
      <c r="B5971" s="33" t="s">
        <v>23</v>
      </c>
      <c r="C5971" s="33">
        <v>2283</v>
      </c>
      <c r="D5971" s="33" t="s">
        <v>3650</v>
      </c>
      <c r="E5971" s="33"/>
      <c r="F5971" s="33">
        <v>0.2</v>
      </c>
    </row>
    <row r="5972" spans="1:6" x14ac:dyDescent="0.2">
      <c r="A5972" s="33">
        <v>20</v>
      </c>
      <c r="B5972" s="33" t="s">
        <v>23</v>
      </c>
      <c r="C5972" s="33">
        <v>2286</v>
      </c>
      <c r="D5972" s="33" t="s">
        <v>7144</v>
      </c>
      <c r="E5972" s="33"/>
      <c r="F5972" s="33">
        <v>0.2</v>
      </c>
    </row>
    <row r="5973" spans="1:6" x14ac:dyDescent="0.2">
      <c r="A5973" s="33">
        <v>20</v>
      </c>
      <c r="B5973" s="33" t="s">
        <v>23</v>
      </c>
      <c r="C5973" s="33">
        <v>2292</v>
      </c>
      <c r="D5973" s="33" t="s">
        <v>6402</v>
      </c>
      <c r="E5973" s="33">
        <v>2</v>
      </c>
      <c r="F5973" s="33">
        <v>0.2</v>
      </c>
    </row>
    <row r="5974" spans="1:6" x14ac:dyDescent="0.2">
      <c r="A5974" s="33">
        <v>20</v>
      </c>
      <c r="B5974" s="33" t="s">
        <v>23</v>
      </c>
      <c r="C5974" s="33">
        <v>2294</v>
      </c>
      <c r="D5974" s="33" t="s">
        <v>7145</v>
      </c>
      <c r="E5974" s="33"/>
      <c r="F5974" s="33">
        <v>0.2</v>
      </c>
    </row>
    <row r="5975" spans="1:6" x14ac:dyDescent="0.2">
      <c r="A5975" s="33">
        <v>20</v>
      </c>
      <c r="B5975" s="33" t="s">
        <v>23</v>
      </c>
      <c r="C5975" s="33">
        <v>2687</v>
      </c>
      <c r="D5975" s="33" t="s">
        <v>7146</v>
      </c>
      <c r="E5975" s="33">
        <v>2</v>
      </c>
      <c r="F5975" s="33">
        <v>1</v>
      </c>
    </row>
    <row r="5976" spans="1:6" x14ac:dyDescent="0.2">
      <c r="A5976" s="33">
        <v>20</v>
      </c>
      <c r="B5976" s="33" t="s">
        <v>23</v>
      </c>
      <c r="C5976" s="33">
        <v>2296</v>
      </c>
      <c r="D5976" s="33" t="s">
        <v>428</v>
      </c>
      <c r="E5976" s="33">
        <v>4</v>
      </c>
      <c r="F5976" s="33">
        <v>0.2</v>
      </c>
    </row>
    <row r="5977" spans="1:6" x14ac:dyDescent="0.2">
      <c r="A5977" s="33">
        <v>20</v>
      </c>
      <c r="B5977" s="33" t="s">
        <v>23</v>
      </c>
      <c r="C5977" s="33">
        <v>2302</v>
      </c>
      <c r="D5977" s="33" t="s">
        <v>6404</v>
      </c>
      <c r="E5977" s="33"/>
      <c r="F5977" s="33">
        <v>0.2</v>
      </c>
    </row>
    <row r="5978" spans="1:6" x14ac:dyDescent="0.2">
      <c r="A5978" s="33">
        <v>20</v>
      </c>
      <c r="B5978" s="33" t="s">
        <v>23</v>
      </c>
      <c r="C5978" s="33">
        <v>2307</v>
      </c>
      <c r="D5978" s="33" t="s">
        <v>939</v>
      </c>
      <c r="E5978" s="33">
        <v>3</v>
      </c>
      <c r="F5978" s="33">
        <v>0.2</v>
      </c>
    </row>
    <row r="5979" spans="1:6" x14ac:dyDescent="0.2">
      <c r="A5979" s="33">
        <v>20</v>
      </c>
      <c r="B5979" s="33" t="s">
        <v>23</v>
      </c>
      <c r="C5979" s="33">
        <v>2308</v>
      </c>
      <c r="D5979" s="33" t="s">
        <v>6405</v>
      </c>
      <c r="E5979" s="33">
        <v>4</v>
      </c>
      <c r="F5979" s="33">
        <v>0.2</v>
      </c>
    </row>
    <row r="5980" spans="1:6" x14ac:dyDescent="0.2">
      <c r="A5980" s="33">
        <v>20</v>
      </c>
      <c r="B5980" s="33" t="s">
        <v>23</v>
      </c>
      <c r="C5980" s="33">
        <v>2310</v>
      </c>
      <c r="D5980" s="33" t="s">
        <v>1824</v>
      </c>
      <c r="E5980" s="33">
        <v>2</v>
      </c>
      <c r="F5980" s="33">
        <v>1</v>
      </c>
    </row>
    <row r="5981" spans="1:6" x14ac:dyDescent="0.2">
      <c r="A5981" s="33">
        <v>20</v>
      </c>
      <c r="B5981" s="33" t="s">
        <v>23</v>
      </c>
      <c r="C5981" s="33">
        <v>2347</v>
      </c>
      <c r="D5981" s="33" t="s">
        <v>7147</v>
      </c>
      <c r="E5981" s="33"/>
      <c r="F5981" s="33">
        <v>0.2</v>
      </c>
    </row>
    <row r="5982" spans="1:6" x14ac:dyDescent="0.2">
      <c r="A5982" s="33">
        <v>20</v>
      </c>
      <c r="B5982" s="33" t="s">
        <v>23</v>
      </c>
      <c r="C5982" s="33">
        <v>2346</v>
      </c>
      <c r="D5982" s="33" t="s">
        <v>7148</v>
      </c>
      <c r="E5982" s="33">
        <v>4</v>
      </c>
      <c r="F5982" s="33">
        <v>0.2</v>
      </c>
    </row>
    <row r="5983" spans="1:6" x14ac:dyDescent="0.2">
      <c r="A5983" s="33">
        <v>20</v>
      </c>
      <c r="B5983" s="33" t="s">
        <v>23</v>
      </c>
      <c r="C5983" s="33">
        <v>4211</v>
      </c>
      <c r="D5983" s="33" t="s">
        <v>7149</v>
      </c>
      <c r="E5983" s="33">
        <v>4</v>
      </c>
      <c r="F5983" s="33">
        <v>0.2</v>
      </c>
    </row>
    <row r="5984" spans="1:6" x14ac:dyDescent="0.2">
      <c r="A5984" s="33">
        <v>20</v>
      </c>
      <c r="B5984" s="33" t="s">
        <v>23</v>
      </c>
      <c r="C5984" s="33">
        <v>4214</v>
      </c>
      <c r="D5984" s="33" t="s">
        <v>7150</v>
      </c>
      <c r="E5984" s="33"/>
      <c r="F5984" s="33">
        <v>0.2</v>
      </c>
    </row>
    <row r="5985" spans="1:6" x14ac:dyDescent="0.2">
      <c r="A5985" s="33">
        <v>20</v>
      </c>
      <c r="B5985" s="33" t="s">
        <v>23</v>
      </c>
      <c r="C5985" s="33">
        <v>1154</v>
      </c>
      <c r="D5985" s="33" t="s">
        <v>7151</v>
      </c>
      <c r="E5985" s="33">
        <v>2</v>
      </c>
      <c r="F5985" s="33">
        <v>1</v>
      </c>
    </row>
    <row r="5986" spans="1:6" x14ac:dyDescent="0.2">
      <c r="A5986" s="33">
        <v>20</v>
      </c>
      <c r="B5986" s="33" t="s">
        <v>23</v>
      </c>
      <c r="C5986" s="33">
        <v>1155</v>
      </c>
      <c r="D5986" s="33" t="s">
        <v>7152</v>
      </c>
      <c r="E5986" s="33"/>
      <c r="F5986" s="33">
        <v>0.2</v>
      </c>
    </row>
    <row r="5987" spans="1:6" x14ac:dyDescent="0.2">
      <c r="A5987" s="33">
        <v>20</v>
      </c>
      <c r="B5987" s="33" t="s">
        <v>23</v>
      </c>
      <c r="C5987" s="33">
        <v>2388</v>
      </c>
      <c r="D5987" s="33" t="s">
        <v>7153</v>
      </c>
      <c r="E5987" s="33"/>
      <c r="F5987" s="33">
        <v>0.2</v>
      </c>
    </row>
    <row r="5988" spans="1:6" x14ac:dyDescent="0.2">
      <c r="A5988" s="33">
        <v>20</v>
      </c>
      <c r="B5988" s="33" t="s">
        <v>23</v>
      </c>
      <c r="C5988" s="33">
        <v>1157</v>
      </c>
      <c r="D5988" s="33" t="s">
        <v>7154</v>
      </c>
      <c r="E5988" s="33">
        <v>2</v>
      </c>
      <c r="F5988" s="33">
        <v>0.2</v>
      </c>
    </row>
    <row r="5989" spans="1:6" x14ac:dyDescent="0.2">
      <c r="A5989" s="33">
        <v>20</v>
      </c>
      <c r="B5989" s="33" t="s">
        <v>23</v>
      </c>
      <c r="C5989" s="33">
        <v>2424</v>
      </c>
      <c r="D5989" s="33" t="s">
        <v>7155</v>
      </c>
      <c r="E5989" s="33">
        <v>1</v>
      </c>
      <c r="F5989" s="33">
        <v>1</v>
      </c>
    </row>
    <row r="5990" spans="1:6" x14ac:dyDescent="0.2">
      <c r="A5990" s="33">
        <v>20</v>
      </c>
      <c r="B5990" s="33" t="s">
        <v>23</v>
      </c>
      <c r="C5990" s="33">
        <v>2455</v>
      </c>
      <c r="D5990" s="33" t="s">
        <v>7156</v>
      </c>
      <c r="E5990" s="33">
        <v>1</v>
      </c>
      <c r="F5990" s="33">
        <v>1</v>
      </c>
    </row>
    <row r="5991" spans="1:6" x14ac:dyDescent="0.2">
      <c r="A5991" s="33">
        <v>20</v>
      </c>
      <c r="B5991" s="33" t="s">
        <v>23</v>
      </c>
      <c r="C5991" s="33">
        <v>2669</v>
      </c>
      <c r="D5991" s="33" t="s">
        <v>618</v>
      </c>
      <c r="E5991" s="33">
        <v>4</v>
      </c>
      <c r="F5991" s="33">
        <v>0.2</v>
      </c>
    </row>
    <row r="5992" spans="1:6" x14ac:dyDescent="0.2">
      <c r="A5992" s="33">
        <v>20</v>
      </c>
      <c r="B5992" s="33" t="s">
        <v>277</v>
      </c>
      <c r="C5992" s="33">
        <v>18593</v>
      </c>
      <c r="D5992" s="33" t="s">
        <v>7157</v>
      </c>
      <c r="E5992" s="33">
        <v>4</v>
      </c>
      <c r="F5992" s="33">
        <v>0.2</v>
      </c>
    </row>
    <row r="5993" spans="1:6" x14ac:dyDescent="0.2">
      <c r="A5993" s="33">
        <v>20</v>
      </c>
      <c r="B5993" s="33" t="s">
        <v>277</v>
      </c>
      <c r="C5993" s="33">
        <v>18495</v>
      </c>
      <c r="D5993" s="33" t="s">
        <v>7158</v>
      </c>
      <c r="E5993" s="33"/>
      <c r="F5993" s="33">
        <v>0.2</v>
      </c>
    </row>
    <row r="5994" spans="1:6" x14ac:dyDescent="0.2">
      <c r="A5994" s="33">
        <v>20</v>
      </c>
      <c r="B5994" s="33" t="s">
        <v>277</v>
      </c>
      <c r="C5994" s="33">
        <v>18513</v>
      </c>
      <c r="D5994" s="33" t="s">
        <v>7159</v>
      </c>
      <c r="E5994" s="33">
        <v>4</v>
      </c>
      <c r="F5994" s="33">
        <v>0.2</v>
      </c>
    </row>
    <row r="5995" spans="1:6" x14ac:dyDescent="0.2">
      <c r="A5995" s="33">
        <v>20</v>
      </c>
      <c r="B5995" s="33" t="s">
        <v>277</v>
      </c>
      <c r="C5995" s="33">
        <v>18501</v>
      </c>
      <c r="D5995" s="33" t="s">
        <v>7160</v>
      </c>
      <c r="E5995" s="33">
        <v>2</v>
      </c>
      <c r="F5995" s="33">
        <v>0.2</v>
      </c>
    </row>
    <row r="5996" spans="1:6" x14ac:dyDescent="0.2">
      <c r="A5996" s="33">
        <v>20</v>
      </c>
      <c r="B5996" s="33" t="s">
        <v>277</v>
      </c>
      <c r="C5996" s="33">
        <v>18485</v>
      </c>
      <c r="D5996" s="33" t="s">
        <v>7161</v>
      </c>
      <c r="E5996" s="33">
        <v>4</v>
      </c>
      <c r="F5996" s="33">
        <v>0.2</v>
      </c>
    </row>
    <row r="5997" spans="1:6" x14ac:dyDescent="0.2">
      <c r="A5997" s="33">
        <v>20</v>
      </c>
      <c r="B5997" s="33" t="s">
        <v>277</v>
      </c>
      <c r="C5997" s="33">
        <v>18503</v>
      </c>
      <c r="D5997" s="33" t="s">
        <v>7162</v>
      </c>
      <c r="E5997" s="33"/>
      <c r="F5997" s="33">
        <v>0.2</v>
      </c>
    </row>
    <row r="5998" spans="1:6" x14ac:dyDescent="0.2">
      <c r="A5998" s="33">
        <v>20</v>
      </c>
      <c r="B5998" s="33" t="s">
        <v>277</v>
      </c>
      <c r="C5998" s="33">
        <v>18015</v>
      </c>
      <c r="D5998" s="33" t="s">
        <v>7163</v>
      </c>
      <c r="E5998" s="33">
        <v>2</v>
      </c>
      <c r="F5998" s="33">
        <v>0.2</v>
      </c>
    </row>
    <row r="5999" spans="1:6" x14ac:dyDescent="0.2">
      <c r="A5999" s="33">
        <v>20</v>
      </c>
      <c r="B5999" s="33" t="s">
        <v>277</v>
      </c>
      <c r="C5999" s="33">
        <v>18014</v>
      </c>
      <c r="D5999" s="33" t="s">
        <v>7164</v>
      </c>
      <c r="E5999" s="33"/>
      <c r="F5999" s="33">
        <v>1</v>
      </c>
    </row>
    <row r="6000" spans="1:6" x14ac:dyDescent="0.2">
      <c r="A6000" s="33">
        <v>20</v>
      </c>
      <c r="B6000" s="33" t="s">
        <v>277</v>
      </c>
      <c r="C6000" s="33">
        <v>18003</v>
      </c>
      <c r="D6000" s="33" t="s">
        <v>7165</v>
      </c>
      <c r="E6000" s="33"/>
      <c r="F6000" s="33">
        <v>0.2</v>
      </c>
    </row>
    <row r="6001" spans="1:6" x14ac:dyDescent="0.2">
      <c r="A6001" s="33">
        <v>20</v>
      </c>
      <c r="B6001" s="33" t="s">
        <v>277</v>
      </c>
      <c r="C6001" s="33">
        <v>18045</v>
      </c>
      <c r="D6001" s="33" t="s">
        <v>7166</v>
      </c>
      <c r="E6001" s="33">
        <v>4</v>
      </c>
      <c r="F6001" s="33">
        <v>0.2</v>
      </c>
    </row>
    <row r="6002" spans="1:6" x14ac:dyDescent="0.2">
      <c r="A6002" s="33">
        <v>20</v>
      </c>
      <c r="B6002" s="33" t="s">
        <v>277</v>
      </c>
      <c r="C6002" s="33">
        <v>18287</v>
      </c>
      <c r="D6002" s="33" t="s">
        <v>7167</v>
      </c>
      <c r="E6002" s="33">
        <v>4</v>
      </c>
      <c r="F6002" s="33">
        <v>0.2</v>
      </c>
    </row>
    <row r="6003" spans="1:6" x14ac:dyDescent="0.2">
      <c r="A6003" s="33">
        <v>20</v>
      </c>
      <c r="B6003" s="33" t="s">
        <v>277</v>
      </c>
      <c r="C6003" s="33">
        <v>18106</v>
      </c>
      <c r="D6003" s="33" t="s">
        <v>7168</v>
      </c>
      <c r="E6003" s="33">
        <v>1</v>
      </c>
      <c r="F6003" s="33">
        <v>0.2</v>
      </c>
    </row>
    <row r="6004" spans="1:6" x14ac:dyDescent="0.2">
      <c r="A6004" s="33">
        <v>20</v>
      </c>
      <c r="B6004" s="33" t="s">
        <v>277</v>
      </c>
      <c r="C6004" s="33">
        <v>18074</v>
      </c>
      <c r="D6004" s="33" t="s">
        <v>7169</v>
      </c>
      <c r="E6004" s="33">
        <v>3</v>
      </c>
      <c r="F6004" s="33">
        <v>0.2</v>
      </c>
    </row>
    <row r="6005" spans="1:6" x14ac:dyDescent="0.2">
      <c r="A6005" s="33">
        <v>20</v>
      </c>
      <c r="B6005" s="33" t="s">
        <v>277</v>
      </c>
      <c r="C6005" s="33">
        <v>18435</v>
      </c>
      <c r="D6005" s="33" t="s">
        <v>7170</v>
      </c>
      <c r="E6005" s="33">
        <v>3</v>
      </c>
      <c r="F6005" s="33">
        <v>0.2</v>
      </c>
    </row>
    <row r="6006" spans="1:6" x14ac:dyDescent="0.2">
      <c r="A6006" s="33">
        <v>20</v>
      </c>
      <c r="B6006" s="33" t="s">
        <v>277</v>
      </c>
      <c r="C6006" s="33">
        <v>18069</v>
      </c>
      <c r="D6006" s="33" t="s">
        <v>7171</v>
      </c>
      <c r="E6006" s="33"/>
      <c r="F6006" s="33">
        <v>0.2</v>
      </c>
    </row>
    <row r="6007" spans="1:6" x14ac:dyDescent="0.2">
      <c r="A6007" s="33">
        <v>20</v>
      </c>
      <c r="B6007" s="33" t="s">
        <v>277</v>
      </c>
      <c r="C6007" s="33">
        <v>18062</v>
      </c>
      <c r="D6007" s="33" t="s">
        <v>7172</v>
      </c>
      <c r="E6007" s="33"/>
      <c r="F6007" s="33">
        <v>0.2</v>
      </c>
    </row>
    <row r="6008" spans="1:6" x14ac:dyDescent="0.2">
      <c r="A6008" s="33">
        <v>20</v>
      </c>
      <c r="B6008" s="33" t="s">
        <v>277</v>
      </c>
      <c r="C6008" s="33">
        <v>18560</v>
      </c>
      <c r="D6008" s="33" t="s">
        <v>7173</v>
      </c>
      <c r="E6008" s="33">
        <v>4</v>
      </c>
      <c r="F6008" s="33">
        <v>0.2</v>
      </c>
    </row>
    <row r="6009" spans="1:6" x14ac:dyDescent="0.2">
      <c r="A6009" s="33">
        <v>20</v>
      </c>
      <c r="B6009" s="33" t="s">
        <v>277</v>
      </c>
      <c r="C6009" s="33">
        <v>18395</v>
      </c>
      <c r="D6009" s="33" t="s">
        <v>7174</v>
      </c>
      <c r="E6009" s="33">
        <v>4</v>
      </c>
      <c r="F6009" s="33">
        <v>0.2</v>
      </c>
    </row>
    <row r="6010" spans="1:6" x14ac:dyDescent="0.2">
      <c r="A6010" s="33">
        <v>20</v>
      </c>
      <c r="B6010" s="33" t="s">
        <v>277</v>
      </c>
      <c r="C6010" s="33">
        <v>18380</v>
      </c>
      <c r="D6010" s="33" t="s">
        <v>7175</v>
      </c>
      <c r="E6010" s="33"/>
      <c r="F6010" s="33">
        <v>0.2</v>
      </c>
    </row>
    <row r="6011" spans="1:6" x14ac:dyDescent="0.2">
      <c r="A6011" s="33">
        <v>20</v>
      </c>
      <c r="B6011" s="33" t="s">
        <v>277</v>
      </c>
      <c r="C6011" s="33">
        <v>18116</v>
      </c>
      <c r="D6011" s="33" t="s">
        <v>7176</v>
      </c>
      <c r="E6011" s="33">
        <v>3</v>
      </c>
      <c r="F6011" s="33">
        <v>0.2</v>
      </c>
    </row>
    <row r="6012" spans="1:6" x14ac:dyDescent="0.2">
      <c r="A6012" s="33">
        <v>20</v>
      </c>
      <c r="B6012" s="33" t="s">
        <v>277</v>
      </c>
      <c r="C6012" s="33">
        <v>18125</v>
      </c>
      <c r="D6012" s="33" t="s">
        <v>7177</v>
      </c>
      <c r="E6012" s="33">
        <v>4</v>
      </c>
      <c r="F6012" s="33">
        <v>0.2</v>
      </c>
    </row>
    <row r="6013" spans="1:6" x14ac:dyDescent="0.2">
      <c r="A6013" s="33">
        <v>20</v>
      </c>
      <c r="B6013" s="33" t="s">
        <v>277</v>
      </c>
      <c r="C6013" s="33">
        <v>18124</v>
      </c>
      <c r="D6013" s="33" t="s">
        <v>7178</v>
      </c>
      <c r="E6013" s="33">
        <v>2</v>
      </c>
      <c r="F6013" s="33">
        <v>0.2</v>
      </c>
    </row>
    <row r="6014" spans="1:6" x14ac:dyDescent="0.2">
      <c r="A6014" s="33">
        <v>20</v>
      </c>
      <c r="B6014" s="33" t="s">
        <v>277</v>
      </c>
      <c r="C6014" s="33">
        <v>18117</v>
      </c>
      <c r="D6014" s="33" t="s">
        <v>7179</v>
      </c>
      <c r="E6014" s="33">
        <v>4</v>
      </c>
      <c r="F6014" s="33">
        <v>0.2</v>
      </c>
    </row>
    <row r="6015" spans="1:6" x14ac:dyDescent="0.2">
      <c r="A6015" s="33">
        <v>20</v>
      </c>
      <c r="B6015" s="33" t="s">
        <v>277</v>
      </c>
      <c r="C6015" s="33">
        <v>18121</v>
      </c>
      <c r="D6015" s="33" t="s">
        <v>7180</v>
      </c>
      <c r="E6015" s="33">
        <v>4</v>
      </c>
      <c r="F6015" s="33">
        <v>0.2</v>
      </c>
    </row>
    <row r="6016" spans="1:6" x14ac:dyDescent="0.2">
      <c r="A6016" s="33">
        <v>20</v>
      </c>
      <c r="B6016" s="33" t="s">
        <v>277</v>
      </c>
      <c r="C6016" s="33">
        <v>18118</v>
      </c>
      <c r="D6016" s="33" t="s">
        <v>7181</v>
      </c>
      <c r="E6016" s="33">
        <v>4</v>
      </c>
      <c r="F6016" s="33">
        <v>0.2</v>
      </c>
    </row>
    <row r="6017" spans="1:6" x14ac:dyDescent="0.2">
      <c r="A6017" s="33">
        <v>20</v>
      </c>
      <c r="B6017" s="33" t="s">
        <v>894</v>
      </c>
      <c r="C6017" s="33">
        <v>23710</v>
      </c>
      <c r="D6017" s="33" t="s">
        <v>7182</v>
      </c>
      <c r="E6017" s="33"/>
      <c r="F6017" s="33">
        <v>0.2</v>
      </c>
    </row>
    <row r="6018" spans="1:6" x14ac:dyDescent="0.2">
      <c r="A6018" s="33">
        <v>20</v>
      </c>
      <c r="B6018" s="33" t="s">
        <v>894</v>
      </c>
      <c r="C6018" s="33">
        <v>183</v>
      </c>
      <c r="D6018" s="33" t="s">
        <v>1954</v>
      </c>
      <c r="E6018" s="33">
        <v>4</v>
      </c>
      <c r="F6018" s="33">
        <v>0.2</v>
      </c>
    </row>
    <row r="6019" spans="1:6" x14ac:dyDescent="0.2">
      <c r="A6019" s="33">
        <v>20</v>
      </c>
      <c r="B6019" s="33" t="s">
        <v>894</v>
      </c>
      <c r="C6019" s="33">
        <v>16023</v>
      </c>
      <c r="D6019" s="33" t="s">
        <v>7183</v>
      </c>
      <c r="E6019" s="33"/>
      <c r="F6019" s="33">
        <v>0.2</v>
      </c>
    </row>
    <row r="6020" spans="1:6" x14ac:dyDescent="0.2">
      <c r="A6020" s="33">
        <v>20</v>
      </c>
      <c r="B6020" s="33" t="s">
        <v>894</v>
      </c>
      <c r="C6020" s="33">
        <v>8109</v>
      </c>
      <c r="D6020" s="33" t="s">
        <v>7184</v>
      </c>
      <c r="E6020" s="33"/>
      <c r="F6020" s="33">
        <v>0.2</v>
      </c>
    </row>
    <row r="6021" spans="1:6" x14ac:dyDescent="0.2">
      <c r="A6021" s="33">
        <v>20</v>
      </c>
      <c r="B6021" s="33" t="s">
        <v>894</v>
      </c>
      <c r="C6021" s="33">
        <v>320</v>
      </c>
      <c r="D6021" s="33" t="s">
        <v>2911</v>
      </c>
      <c r="E6021" s="33"/>
      <c r="F6021" s="33">
        <v>0.2</v>
      </c>
    </row>
    <row r="6022" spans="1:6" x14ac:dyDescent="0.2">
      <c r="A6022" s="33">
        <v>20</v>
      </c>
      <c r="B6022" s="33" t="s">
        <v>894</v>
      </c>
      <c r="C6022" s="33">
        <v>25204</v>
      </c>
      <c r="D6022" s="33" t="s">
        <v>1959</v>
      </c>
      <c r="E6022" s="33"/>
      <c r="F6022" s="33">
        <v>0.2</v>
      </c>
    </row>
    <row r="6023" spans="1:6" x14ac:dyDescent="0.2">
      <c r="A6023" s="33">
        <v>20</v>
      </c>
      <c r="B6023" s="33" t="s">
        <v>894</v>
      </c>
      <c r="C6023" s="33">
        <v>25206</v>
      </c>
      <c r="D6023" s="33" t="s">
        <v>7185</v>
      </c>
      <c r="E6023" s="33">
        <v>3</v>
      </c>
      <c r="F6023" s="33">
        <v>0.2</v>
      </c>
    </row>
    <row r="6024" spans="1:6" x14ac:dyDescent="0.2">
      <c r="A6024" s="33">
        <v>20</v>
      </c>
      <c r="B6024" s="33" t="s">
        <v>894</v>
      </c>
      <c r="C6024" s="33">
        <v>7525</v>
      </c>
      <c r="D6024" s="33" t="s">
        <v>7186</v>
      </c>
      <c r="E6024" s="33">
        <v>3</v>
      </c>
      <c r="F6024" s="33">
        <v>0.2</v>
      </c>
    </row>
    <row r="6025" spans="1:6" x14ac:dyDescent="0.2">
      <c r="A6025" s="33">
        <v>20</v>
      </c>
      <c r="B6025" s="33" t="s">
        <v>894</v>
      </c>
      <c r="C6025" s="33">
        <v>610</v>
      </c>
      <c r="D6025" s="33" t="s">
        <v>7187</v>
      </c>
      <c r="E6025" s="33">
        <v>3</v>
      </c>
      <c r="F6025" s="33">
        <v>0.2</v>
      </c>
    </row>
    <row r="6026" spans="1:6" x14ac:dyDescent="0.2">
      <c r="A6026" s="33">
        <v>20</v>
      </c>
      <c r="B6026" s="33" t="s">
        <v>894</v>
      </c>
      <c r="C6026" s="33">
        <v>611</v>
      </c>
      <c r="D6026" s="33" t="s">
        <v>7188</v>
      </c>
      <c r="E6026" s="33"/>
      <c r="F6026" s="33">
        <v>0.2</v>
      </c>
    </row>
    <row r="6027" spans="1:6" x14ac:dyDescent="0.2">
      <c r="A6027" s="33">
        <v>20</v>
      </c>
      <c r="B6027" s="33" t="s">
        <v>894</v>
      </c>
      <c r="C6027" s="33">
        <v>614</v>
      </c>
      <c r="D6027" s="33" t="s">
        <v>2912</v>
      </c>
      <c r="E6027" s="33">
        <v>3</v>
      </c>
      <c r="F6027" s="33">
        <v>0.2</v>
      </c>
    </row>
    <row r="6028" spans="1:6" x14ac:dyDescent="0.2">
      <c r="A6028" s="33">
        <v>20</v>
      </c>
      <c r="B6028" s="33" t="s">
        <v>894</v>
      </c>
      <c r="C6028" s="33">
        <v>615</v>
      </c>
      <c r="D6028" s="33" t="s">
        <v>4899</v>
      </c>
      <c r="E6028" s="33">
        <v>3</v>
      </c>
      <c r="F6028" s="33">
        <v>0.2</v>
      </c>
    </row>
    <row r="6029" spans="1:6" x14ac:dyDescent="0.2">
      <c r="A6029" s="33">
        <v>20</v>
      </c>
      <c r="B6029" s="33" t="s">
        <v>894</v>
      </c>
      <c r="C6029" s="33">
        <v>728</v>
      </c>
      <c r="D6029" s="33" t="s">
        <v>4903</v>
      </c>
      <c r="E6029" s="33">
        <v>4</v>
      </c>
      <c r="F6029" s="33">
        <v>0.2</v>
      </c>
    </row>
    <row r="6030" spans="1:6" x14ac:dyDescent="0.2">
      <c r="A6030" s="33">
        <v>20</v>
      </c>
      <c r="B6030" s="33" t="s">
        <v>894</v>
      </c>
      <c r="C6030" s="33">
        <v>11090</v>
      </c>
      <c r="D6030" s="33" t="s">
        <v>7189</v>
      </c>
      <c r="E6030" s="33"/>
      <c r="F6030" s="33">
        <v>0.2</v>
      </c>
    </row>
    <row r="6031" spans="1:6" x14ac:dyDescent="0.2">
      <c r="A6031" s="33">
        <v>20</v>
      </c>
      <c r="B6031" s="33" t="s">
        <v>894</v>
      </c>
      <c r="C6031" s="33">
        <v>13356</v>
      </c>
      <c r="D6031" s="33" t="s">
        <v>7190</v>
      </c>
      <c r="E6031" s="33">
        <v>4</v>
      </c>
      <c r="F6031" s="33">
        <v>0.2</v>
      </c>
    </row>
    <row r="6032" spans="1:6" x14ac:dyDescent="0.2">
      <c r="A6032" s="33">
        <v>20</v>
      </c>
      <c r="B6032" s="33" t="s">
        <v>894</v>
      </c>
      <c r="C6032" s="33">
        <v>1012</v>
      </c>
      <c r="D6032" s="33" t="s">
        <v>7191</v>
      </c>
      <c r="E6032" s="33"/>
      <c r="F6032" s="33">
        <v>0.2</v>
      </c>
    </row>
    <row r="6033" spans="1:6" x14ac:dyDescent="0.2">
      <c r="A6033" s="33">
        <v>20</v>
      </c>
      <c r="B6033" s="33" t="s">
        <v>894</v>
      </c>
      <c r="C6033" s="33">
        <v>1019</v>
      </c>
      <c r="D6033" s="33" t="s">
        <v>7192</v>
      </c>
      <c r="E6033" s="33"/>
      <c r="F6033" s="33">
        <v>0.2</v>
      </c>
    </row>
    <row r="6034" spans="1:6" x14ac:dyDescent="0.2">
      <c r="A6034" s="33">
        <v>20</v>
      </c>
      <c r="B6034" s="33" t="s">
        <v>894</v>
      </c>
      <c r="C6034" s="33">
        <v>1025</v>
      </c>
      <c r="D6034" s="33" t="s">
        <v>7193</v>
      </c>
      <c r="E6034" s="33">
        <v>3</v>
      </c>
      <c r="F6034" s="33">
        <v>0.2</v>
      </c>
    </row>
    <row r="6035" spans="1:6" x14ac:dyDescent="0.2">
      <c r="A6035" s="33">
        <v>20</v>
      </c>
      <c r="B6035" s="33" t="s">
        <v>894</v>
      </c>
      <c r="C6035" s="33">
        <v>1026</v>
      </c>
      <c r="D6035" s="33" t="s">
        <v>7194</v>
      </c>
      <c r="E6035" s="33"/>
      <c r="F6035" s="33">
        <v>0.2</v>
      </c>
    </row>
    <row r="6036" spans="1:6" x14ac:dyDescent="0.2">
      <c r="A6036" s="33">
        <v>20</v>
      </c>
      <c r="B6036" s="33" t="s">
        <v>894</v>
      </c>
      <c r="C6036" s="33">
        <v>1050</v>
      </c>
      <c r="D6036" s="33" t="s">
        <v>1974</v>
      </c>
      <c r="E6036" s="33">
        <v>2</v>
      </c>
      <c r="F6036" s="33">
        <v>0.2</v>
      </c>
    </row>
    <row r="6037" spans="1:6" x14ac:dyDescent="0.2">
      <c r="A6037" s="33">
        <v>20</v>
      </c>
      <c r="B6037" s="33" t="s">
        <v>894</v>
      </c>
      <c r="C6037" s="33">
        <v>1059</v>
      </c>
      <c r="D6037" s="33" t="s">
        <v>7195</v>
      </c>
      <c r="E6037" s="33">
        <v>4</v>
      </c>
      <c r="F6037" s="33">
        <v>0.2</v>
      </c>
    </row>
    <row r="6038" spans="1:6" x14ac:dyDescent="0.2">
      <c r="A6038" s="33">
        <v>20</v>
      </c>
      <c r="B6038" s="33" t="s">
        <v>894</v>
      </c>
      <c r="C6038" s="33">
        <v>1101</v>
      </c>
      <c r="D6038" s="33" t="s">
        <v>7196</v>
      </c>
      <c r="E6038" s="33">
        <v>3</v>
      </c>
      <c r="F6038" s="33">
        <v>0.2</v>
      </c>
    </row>
    <row r="6039" spans="1:6" x14ac:dyDescent="0.2">
      <c r="A6039" s="33">
        <v>20</v>
      </c>
      <c r="B6039" s="33" t="s">
        <v>894</v>
      </c>
      <c r="C6039" s="33">
        <v>1756</v>
      </c>
      <c r="D6039" s="33" t="s">
        <v>7197</v>
      </c>
      <c r="E6039" s="33"/>
      <c r="F6039" s="33">
        <v>0.2</v>
      </c>
    </row>
    <row r="6040" spans="1:6" x14ac:dyDescent="0.2">
      <c r="A6040" s="33">
        <v>20</v>
      </c>
      <c r="B6040" s="33" t="s">
        <v>894</v>
      </c>
      <c r="C6040" s="33">
        <v>1408</v>
      </c>
      <c r="D6040" s="33" t="s">
        <v>7198</v>
      </c>
      <c r="E6040" s="33"/>
      <c r="F6040" s="33">
        <v>0.2</v>
      </c>
    </row>
    <row r="6041" spans="1:6" x14ac:dyDescent="0.2">
      <c r="A6041" s="33">
        <v>20</v>
      </c>
      <c r="B6041" s="33" t="s">
        <v>894</v>
      </c>
      <c r="C6041" s="33">
        <v>1397</v>
      </c>
      <c r="D6041" s="33" t="s">
        <v>7199</v>
      </c>
      <c r="E6041" s="33"/>
      <c r="F6041" s="33">
        <v>0.2</v>
      </c>
    </row>
    <row r="6042" spans="1:6" x14ac:dyDescent="0.2">
      <c r="A6042" s="33">
        <v>20</v>
      </c>
      <c r="B6042" s="33" t="s">
        <v>894</v>
      </c>
      <c r="C6042" s="33">
        <v>1498</v>
      </c>
      <c r="D6042" s="33" t="s">
        <v>7200</v>
      </c>
      <c r="E6042" s="33"/>
      <c r="F6042" s="33">
        <v>0.2</v>
      </c>
    </row>
    <row r="6043" spans="1:6" x14ac:dyDescent="0.2">
      <c r="A6043" s="33">
        <v>20</v>
      </c>
      <c r="B6043" s="33" t="s">
        <v>894</v>
      </c>
      <c r="C6043" s="33">
        <v>1600</v>
      </c>
      <c r="D6043" s="33" t="s">
        <v>7201</v>
      </c>
      <c r="E6043" s="33"/>
      <c r="F6043" s="33">
        <v>0.2</v>
      </c>
    </row>
    <row r="6044" spans="1:6" x14ac:dyDescent="0.2">
      <c r="A6044" s="33">
        <v>20</v>
      </c>
      <c r="B6044" s="33" t="s">
        <v>894</v>
      </c>
      <c r="C6044" s="33">
        <v>2762</v>
      </c>
      <c r="D6044" s="33" t="s">
        <v>7202</v>
      </c>
      <c r="E6044" s="33"/>
      <c r="F6044" s="33">
        <v>0.2</v>
      </c>
    </row>
    <row r="6045" spans="1:6" x14ac:dyDescent="0.2">
      <c r="A6045" s="33">
        <v>20</v>
      </c>
      <c r="B6045" s="33" t="s">
        <v>894</v>
      </c>
      <c r="C6045" s="33">
        <v>1685</v>
      </c>
      <c r="D6045" s="33" t="s">
        <v>7203</v>
      </c>
      <c r="E6045" s="33"/>
      <c r="F6045" s="33">
        <v>0.2</v>
      </c>
    </row>
    <row r="6046" spans="1:6" x14ac:dyDescent="0.2">
      <c r="A6046" s="33">
        <v>20</v>
      </c>
      <c r="B6046" s="33" t="s">
        <v>894</v>
      </c>
      <c r="C6046" s="33">
        <v>1714</v>
      </c>
      <c r="D6046" s="33" t="s">
        <v>7204</v>
      </c>
      <c r="E6046" s="33"/>
      <c r="F6046" s="33">
        <v>0.2</v>
      </c>
    </row>
    <row r="6047" spans="1:6" x14ac:dyDescent="0.2">
      <c r="A6047" s="33">
        <v>20</v>
      </c>
      <c r="B6047" s="33" t="s">
        <v>894</v>
      </c>
      <c r="C6047" s="33">
        <v>1734</v>
      </c>
      <c r="D6047" s="33" t="s">
        <v>7205</v>
      </c>
      <c r="E6047" s="33"/>
      <c r="F6047" s="33">
        <v>0.2</v>
      </c>
    </row>
    <row r="6048" spans="1:6" x14ac:dyDescent="0.2">
      <c r="A6048" s="33">
        <v>20</v>
      </c>
      <c r="B6048" s="33" t="s">
        <v>894</v>
      </c>
      <c r="C6048" s="33">
        <v>1738</v>
      </c>
      <c r="D6048" s="33" t="s">
        <v>7206</v>
      </c>
      <c r="E6048" s="33"/>
      <c r="F6048" s="33">
        <v>0.2</v>
      </c>
    </row>
    <row r="6049" spans="1:6" x14ac:dyDescent="0.2">
      <c r="A6049" s="33">
        <v>20</v>
      </c>
      <c r="B6049" s="33" t="s">
        <v>894</v>
      </c>
      <c r="C6049" s="33">
        <v>1745</v>
      </c>
      <c r="D6049" s="33" t="s">
        <v>7207</v>
      </c>
      <c r="E6049" s="33"/>
      <c r="F6049" s="33">
        <v>0.2</v>
      </c>
    </row>
    <row r="6050" spans="1:6" x14ac:dyDescent="0.2">
      <c r="A6050" s="33">
        <v>20</v>
      </c>
      <c r="B6050" s="33" t="s">
        <v>894</v>
      </c>
      <c r="C6050" s="33">
        <v>1795</v>
      </c>
      <c r="D6050" s="33" t="s">
        <v>7208</v>
      </c>
      <c r="E6050" s="33"/>
      <c r="F6050" s="33">
        <v>0.2</v>
      </c>
    </row>
    <row r="6051" spans="1:6" x14ac:dyDescent="0.2">
      <c r="A6051" s="33">
        <v>20</v>
      </c>
      <c r="B6051" s="33" t="s">
        <v>894</v>
      </c>
      <c r="C6051" s="33">
        <v>1813</v>
      </c>
      <c r="D6051" s="33" t="s">
        <v>7209</v>
      </c>
      <c r="E6051" s="33"/>
      <c r="F6051" s="33">
        <v>0.2</v>
      </c>
    </row>
    <row r="6052" spans="1:6" x14ac:dyDescent="0.2">
      <c r="A6052" s="33">
        <v>20</v>
      </c>
      <c r="B6052" s="33" t="s">
        <v>894</v>
      </c>
      <c r="C6052" s="33">
        <v>1817</v>
      </c>
      <c r="D6052" s="33" t="s">
        <v>7210</v>
      </c>
      <c r="E6052" s="33"/>
      <c r="F6052" s="33">
        <v>0.2</v>
      </c>
    </row>
    <row r="6053" spans="1:6" x14ac:dyDescent="0.2">
      <c r="A6053" s="33">
        <v>20</v>
      </c>
      <c r="B6053" s="33" t="s">
        <v>894</v>
      </c>
      <c r="C6053" s="33">
        <v>1833</v>
      </c>
      <c r="D6053" s="33" t="s">
        <v>7211</v>
      </c>
      <c r="E6053" s="33"/>
      <c r="F6053" s="33">
        <v>0.2</v>
      </c>
    </row>
    <row r="6054" spans="1:6" x14ac:dyDescent="0.2">
      <c r="A6054" s="33">
        <v>20</v>
      </c>
      <c r="B6054" s="33" t="s">
        <v>894</v>
      </c>
      <c r="C6054" s="33">
        <v>1884</v>
      </c>
      <c r="D6054" s="33" t="s">
        <v>7212</v>
      </c>
      <c r="E6054" s="33"/>
      <c r="F6054" s="33">
        <v>0.2</v>
      </c>
    </row>
    <row r="6055" spans="1:6" x14ac:dyDescent="0.2">
      <c r="A6055" s="33">
        <v>20</v>
      </c>
      <c r="B6055" s="33" t="s">
        <v>894</v>
      </c>
      <c r="C6055" s="33">
        <v>1894</v>
      </c>
      <c r="D6055" s="33" t="s">
        <v>7213</v>
      </c>
      <c r="E6055" s="33"/>
      <c r="F6055" s="33">
        <v>0.2</v>
      </c>
    </row>
    <row r="6056" spans="1:6" x14ac:dyDescent="0.2">
      <c r="A6056" s="33">
        <v>20</v>
      </c>
      <c r="B6056" s="33" t="s">
        <v>894</v>
      </c>
      <c r="C6056" s="33">
        <v>23487</v>
      </c>
      <c r="D6056" s="33" t="s">
        <v>7214</v>
      </c>
      <c r="E6056" s="33"/>
      <c r="F6056" s="33">
        <v>0.2</v>
      </c>
    </row>
    <row r="6057" spans="1:6" x14ac:dyDescent="0.2">
      <c r="A6057" s="33">
        <v>20</v>
      </c>
      <c r="B6057" s="33" t="s">
        <v>894</v>
      </c>
      <c r="C6057" s="33">
        <v>23486</v>
      </c>
      <c r="D6057" s="33" t="s">
        <v>7215</v>
      </c>
      <c r="E6057" s="33"/>
      <c r="F6057" s="33">
        <v>0.2</v>
      </c>
    </row>
    <row r="6058" spans="1:6" x14ac:dyDescent="0.2">
      <c r="A6058" s="33">
        <v>20</v>
      </c>
      <c r="B6058" s="33" t="s">
        <v>894</v>
      </c>
      <c r="C6058" s="33">
        <v>25155</v>
      </c>
      <c r="D6058" s="33" t="s">
        <v>7216</v>
      </c>
      <c r="E6058" s="33"/>
      <c r="F6058" s="33">
        <v>0.2</v>
      </c>
    </row>
    <row r="6059" spans="1:6" x14ac:dyDescent="0.2">
      <c r="A6059" s="33">
        <v>20</v>
      </c>
      <c r="B6059" s="33" t="s">
        <v>894</v>
      </c>
      <c r="C6059" s="33">
        <v>7383</v>
      </c>
      <c r="D6059" s="33" t="s">
        <v>7217</v>
      </c>
      <c r="E6059" s="33">
        <v>3</v>
      </c>
      <c r="F6059" s="33">
        <v>0.2</v>
      </c>
    </row>
    <row r="6060" spans="1:6" x14ac:dyDescent="0.2">
      <c r="A6060" s="33">
        <v>20</v>
      </c>
      <c r="B6060" s="33" t="s">
        <v>894</v>
      </c>
      <c r="C6060" s="33">
        <v>7384</v>
      </c>
      <c r="D6060" s="33" t="s">
        <v>7218</v>
      </c>
      <c r="E6060" s="33">
        <v>3</v>
      </c>
      <c r="F6060" s="33">
        <v>0.2</v>
      </c>
    </row>
    <row r="6061" spans="1:6" x14ac:dyDescent="0.2">
      <c r="A6061" s="33">
        <v>20</v>
      </c>
      <c r="B6061" s="33" t="s">
        <v>894</v>
      </c>
      <c r="C6061" s="33">
        <v>2454</v>
      </c>
      <c r="D6061" s="33" t="s">
        <v>7219</v>
      </c>
      <c r="E6061" s="33">
        <v>4</v>
      </c>
      <c r="F6061" s="33">
        <v>0.2</v>
      </c>
    </row>
    <row r="6062" spans="1:6" x14ac:dyDescent="0.2">
      <c r="A6062" s="33">
        <v>20</v>
      </c>
      <c r="B6062" s="33" t="s">
        <v>894</v>
      </c>
      <c r="C6062" s="33">
        <v>2336</v>
      </c>
      <c r="D6062" s="33" t="s">
        <v>1988</v>
      </c>
      <c r="E6062" s="33"/>
      <c r="F6062" s="33">
        <v>0.2</v>
      </c>
    </row>
    <row r="6063" spans="1:6" x14ac:dyDescent="0.2">
      <c r="A6063" s="33">
        <v>20</v>
      </c>
      <c r="B6063" s="33" t="s">
        <v>894</v>
      </c>
      <c r="C6063" s="33">
        <v>2377</v>
      </c>
      <c r="D6063" s="33" t="s">
        <v>7220</v>
      </c>
      <c r="E6063" s="33"/>
      <c r="F6063" s="33">
        <v>0.2</v>
      </c>
    </row>
    <row r="6064" spans="1:6" x14ac:dyDescent="0.2">
      <c r="A6064" s="33">
        <v>20</v>
      </c>
      <c r="B6064" s="33" t="s">
        <v>894</v>
      </c>
      <c r="C6064" s="33">
        <v>2384</v>
      </c>
      <c r="D6064" s="33" t="s">
        <v>7221</v>
      </c>
      <c r="E6064" s="33">
        <v>4</v>
      </c>
      <c r="F6064" s="33">
        <v>0.2</v>
      </c>
    </row>
    <row r="6065" spans="1:6" x14ac:dyDescent="0.2">
      <c r="A6065" s="33">
        <v>20</v>
      </c>
      <c r="B6065" s="33" t="s">
        <v>894</v>
      </c>
      <c r="C6065" s="33">
        <v>7632</v>
      </c>
      <c r="D6065" s="33" t="s">
        <v>7222</v>
      </c>
      <c r="E6065" s="33"/>
      <c r="F6065" s="33">
        <v>0.2</v>
      </c>
    </row>
    <row r="6066" spans="1:6" x14ac:dyDescent="0.2">
      <c r="A6066" s="33">
        <v>20</v>
      </c>
      <c r="B6066" s="33" t="s">
        <v>894</v>
      </c>
      <c r="C6066" s="33">
        <v>2449</v>
      </c>
      <c r="D6066" s="33" t="s">
        <v>7223</v>
      </c>
      <c r="E6066" s="33"/>
      <c r="F6066" s="33">
        <v>0.2</v>
      </c>
    </row>
    <row r="6067" spans="1:6" x14ac:dyDescent="0.2">
      <c r="A6067" s="33">
        <v>20</v>
      </c>
      <c r="B6067" s="33" t="s">
        <v>894</v>
      </c>
      <c r="C6067" s="33">
        <v>7392</v>
      </c>
      <c r="D6067" s="33" t="s">
        <v>7224</v>
      </c>
      <c r="E6067" s="33"/>
      <c r="F6067" s="33">
        <v>0.2</v>
      </c>
    </row>
    <row r="6068" spans="1:6" x14ac:dyDescent="0.2">
      <c r="A6068" s="33">
        <v>20</v>
      </c>
      <c r="B6068" s="33" t="s">
        <v>894</v>
      </c>
      <c r="C6068" s="33">
        <v>2501</v>
      </c>
      <c r="D6068" s="33" t="s">
        <v>7225</v>
      </c>
      <c r="E6068" s="33">
        <v>3</v>
      </c>
      <c r="F6068" s="33">
        <v>0.2</v>
      </c>
    </row>
    <row r="6069" spans="1:6" x14ac:dyDescent="0.2">
      <c r="A6069" s="33">
        <v>20</v>
      </c>
      <c r="B6069" s="33" t="s">
        <v>894</v>
      </c>
      <c r="C6069" s="33">
        <v>7635</v>
      </c>
      <c r="D6069" s="33" t="s">
        <v>7226</v>
      </c>
      <c r="E6069" s="33">
        <v>4</v>
      </c>
      <c r="F6069" s="33">
        <v>0.2</v>
      </c>
    </row>
    <row r="6070" spans="1:6" x14ac:dyDescent="0.2">
      <c r="A6070" s="33">
        <v>20</v>
      </c>
      <c r="B6070" s="33" t="s">
        <v>894</v>
      </c>
      <c r="C6070" s="33">
        <v>2375</v>
      </c>
      <c r="D6070" s="33" t="s">
        <v>7227</v>
      </c>
      <c r="E6070" s="33">
        <v>3</v>
      </c>
      <c r="F6070" s="33">
        <v>0.2</v>
      </c>
    </row>
    <row r="6071" spans="1:6" x14ac:dyDescent="0.2">
      <c r="A6071" s="33">
        <v>20</v>
      </c>
      <c r="B6071" s="33" t="s">
        <v>894</v>
      </c>
      <c r="C6071" s="33">
        <v>2397</v>
      </c>
      <c r="D6071" s="33" t="s">
        <v>7228</v>
      </c>
      <c r="E6071" s="33">
        <v>4</v>
      </c>
      <c r="F6071" s="33">
        <v>0.2</v>
      </c>
    </row>
    <row r="6072" spans="1:6" x14ac:dyDescent="0.2">
      <c r="A6072" s="33">
        <v>20</v>
      </c>
      <c r="B6072" s="33" t="s">
        <v>894</v>
      </c>
      <c r="C6072" s="33">
        <v>2468</v>
      </c>
      <c r="D6072" s="33" t="s">
        <v>7229</v>
      </c>
      <c r="E6072" s="33">
        <v>2</v>
      </c>
      <c r="F6072" s="33">
        <v>0.2</v>
      </c>
    </row>
    <row r="6073" spans="1:6" x14ac:dyDescent="0.2">
      <c r="A6073" s="33">
        <v>20</v>
      </c>
      <c r="B6073" s="33" t="s">
        <v>894</v>
      </c>
      <c r="C6073" s="33">
        <v>2685</v>
      </c>
      <c r="D6073" s="33" t="s">
        <v>7230</v>
      </c>
      <c r="E6073" s="33"/>
      <c r="F6073" s="33">
        <v>0.2</v>
      </c>
    </row>
    <row r="6074" spans="1:6" x14ac:dyDescent="0.2">
      <c r="A6074" s="33">
        <v>20</v>
      </c>
      <c r="B6074" s="33" t="s">
        <v>894</v>
      </c>
      <c r="C6074" s="33">
        <v>2686</v>
      </c>
      <c r="D6074" s="33" t="s">
        <v>7231</v>
      </c>
      <c r="E6074" s="33">
        <v>3</v>
      </c>
      <c r="F6074" s="33">
        <v>0.2</v>
      </c>
    </row>
    <row r="6075" spans="1:6" x14ac:dyDescent="0.2">
      <c r="A6075" s="33">
        <v>20</v>
      </c>
      <c r="B6075" s="33" t="s">
        <v>894</v>
      </c>
      <c r="C6075" s="33">
        <v>2688</v>
      </c>
      <c r="D6075" s="33" t="s">
        <v>7232</v>
      </c>
      <c r="E6075" s="33">
        <v>3</v>
      </c>
      <c r="F6075" s="33">
        <v>0.2</v>
      </c>
    </row>
    <row r="6076" spans="1:6" x14ac:dyDescent="0.2">
      <c r="A6076" s="33">
        <v>20</v>
      </c>
      <c r="B6076" s="33" t="s">
        <v>894</v>
      </c>
      <c r="C6076" s="33">
        <v>2699</v>
      </c>
      <c r="D6076" s="33" t="s">
        <v>7233</v>
      </c>
      <c r="E6076" s="33"/>
      <c r="F6076" s="33">
        <v>0.2</v>
      </c>
    </row>
    <row r="6077" spans="1:6" x14ac:dyDescent="0.2">
      <c r="A6077" s="33">
        <v>20</v>
      </c>
      <c r="B6077" s="33" t="s">
        <v>894</v>
      </c>
      <c r="C6077" s="33">
        <v>7394</v>
      </c>
      <c r="D6077" s="33" t="s">
        <v>7234</v>
      </c>
      <c r="E6077" s="33"/>
      <c r="F6077" s="33">
        <v>0.2</v>
      </c>
    </row>
    <row r="6078" spans="1:6" x14ac:dyDescent="0.2">
      <c r="A6078" s="33">
        <v>20</v>
      </c>
      <c r="B6078" s="33" t="s">
        <v>894</v>
      </c>
      <c r="C6078" s="33">
        <v>2734</v>
      </c>
      <c r="D6078" s="33" t="s">
        <v>7235</v>
      </c>
      <c r="E6078" s="33"/>
      <c r="F6078" s="33">
        <v>0.2</v>
      </c>
    </row>
    <row r="6079" spans="1:6" x14ac:dyDescent="0.2">
      <c r="A6079" s="33">
        <v>20</v>
      </c>
      <c r="B6079" s="33" t="s">
        <v>894</v>
      </c>
      <c r="C6079" s="33">
        <v>7664</v>
      </c>
      <c r="D6079" s="33" t="s">
        <v>7236</v>
      </c>
      <c r="E6079" s="33"/>
      <c r="F6079" s="33">
        <v>0.2</v>
      </c>
    </row>
    <row r="6080" spans="1:6" x14ac:dyDescent="0.2">
      <c r="A6080" s="33">
        <v>20</v>
      </c>
      <c r="B6080" s="33" t="s">
        <v>894</v>
      </c>
      <c r="C6080" s="33">
        <v>23593</v>
      </c>
      <c r="D6080" s="33" t="s">
        <v>7237</v>
      </c>
      <c r="E6080" s="33"/>
      <c r="F6080" s="33">
        <v>0.2</v>
      </c>
    </row>
    <row r="6081" spans="1:6" x14ac:dyDescent="0.2">
      <c r="A6081" s="33">
        <v>20</v>
      </c>
      <c r="B6081" s="33" t="s">
        <v>894</v>
      </c>
      <c r="C6081" s="33">
        <v>22224</v>
      </c>
      <c r="D6081" s="33" t="s">
        <v>6428</v>
      </c>
      <c r="E6081" s="33"/>
      <c r="F6081" s="33">
        <v>0.2</v>
      </c>
    </row>
    <row r="6082" spans="1:6" x14ac:dyDescent="0.2">
      <c r="A6082" s="33">
        <v>20</v>
      </c>
      <c r="B6082" s="33" t="s">
        <v>894</v>
      </c>
      <c r="C6082" s="33">
        <v>2890</v>
      </c>
      <c r="D6082" s="33" t="s">
        <v>7238</v>
      </c>
      <c r="E6082" s="33"/>
      <c r="F6082" s="33">
        <v>0.2</v>
      </c>
    </row>
    <row r="6083" spans="1:6" x14ac:dyDescent="0.2">
      <c r="A6083" s="33">
        <v>20</v>
      </c>
      <c r="B6083" s="33" t="s">
        <v>894</v>
      </c>
      <c r="C6083" s="33">
        <v>2918</v>
      </c>
      <c r="D6083" s="33" t="s">
        <v>7239</v>
      </c>
      <c r="E6083" s="33"/>
      <c r="F6083" s="33">
        <v>0.2</v>
      </c>
    </row>
    <row r="6084" spans="1:6" x14ac:dyDescent="0.2">
      <c r="A6084" s="33">
        <v>20</v>
      </c>
      <c r="B6084" s="33" t="s">
        <v>894</v>
      </c>
      <c r="C6084" s="33">
        <v>2921</v>
      </c>
      <c r="D6084" s="33" t="s">
        <v>7240</v>
      </c>
      <c r="E6084" s="33"/>
      <c r="F6084" s="33">
        <v>0.2</v>
      </c>
    </row>
    <row r="6085" spans="1:6" x14ac:dyDescent="0.2">
      <c r="A6085" s="33">
        <v>20</v>
      </c>
      <c r="B6085" s="33" t="s">
        <v>894</v>
      </c>
      <c r="C6085" s="33">
        <v>2923</v>
      </c>
      <c r="D6085" s="33" t="s">
        <v>7241</v>
      </c>
      <c r="E6085" s="33">
        <v>3</v>
      </c>
      <c r="F6085" s="33">
        <v>0.2</v>
      </c>
    </row>
    <row r="6086" spans="1:6" x14ac:dyDescent="0.2">
      <c r="A6086" s="33">
        <v>20</v>
      </c>
      <c r="B6086" s="33" t="s">
        <v>894</v>
      </c>
      <c r="C6086" s="33">
        <v>2935</v>
      </c>
      <c r="D6086" s="33" t="s">
        <v>7242</v>
      </c>
      <c r="E6086" s="33"/>
      <c r="F6086" s="33">
        <v>0.2</v>
      </c>
    </row>
    <row r="6087" spans="1:6" x14ac:dyDescent="0.2">
      <c r="A6087" s="33">
        <v>20</v>
      </c>
      <c r="B6087" s="33" t="s">
        <v>894</v>
      </c>
      <c r="C6087" s="33">
        <v>7688</v>
      </c>
      <c r="D6087" s="33" t="s">
        <v>7243</v>
      </c>
      <c r="E6087" s="33"/>
      <c r="F6087" s="33">
        <v>0.2</v>
      </c>
    </row>
    <row r="6088" spans="1:6" x14ac:dyDescent="0.2">
      <c r="A6088" s="33">
        <v>20</v>
      </c>
      <c r="B6088" s="33" t="s">
        <v>894</v>
      </c>
      <c r="C6088" s="33">
        <v>2986</v>
      </c>
      <c r="D6088" s="33" t="s">
        <v>7244</v>
      </c>
      <c r="E6088" s="33"/>
      <c r="F6088" s="33">
        <v>0.2</v>
      </c>
    </row>
    <row r="6089" spans="1:6" x14ac:dyDescent="0.2">
      <c r="A6089" s="33">
        <v>20</v>
      </c>
      <c r="B6089" s="33" t="s">
        <v>894</v>
      </c>
      <c r="C6089" s="33">
        <v>3028</v>
      </c>
      <c r="D6089" s="33" t="s">
        <v>7245</v>
      </c>
      <c r="E6089" s="33">
        <v>3</v>
      </c>
      <c r="F6089" s="33">
        <v>0.2</v>
      </c>
    </row>
    <row r="6090" spans="1:6" x14ac:dyDescent="0.2">
      <c r="A6090" s="33">
        <v>20</v>
      </c>
      <c r="B6090" s="33" t="s">
        <v>894</v>
      </c>
      <c r="C6090" s="33">
        <v>3175</v>
      </c>
      <c r="D6090" s="33" t="s">
        <v>4940</v>
      </c>
      <c r="E6090" s="33">
        <v>4</v>
      </c>
      <c r="F6090" s="33">
        <v>0.2</v>
      </c>
    </row>
    <row r="6091" spans="1:6" x14ac:dyDescent="0.2">
      <c r="A6091" s="33">
        <v>20</v>
      </c>
      <c r="B6091" s="33" t="s">
        <v>894</v>
      </c>
      <c r="C6091" s="33">
        <v>3577</v>
      </c>
      <c r="D6091" s="33" t="s">
        <v>7246</v>
      </c>
      <c r="E6091" s="33">
        <v>3</v>
      </c>
      <c r="F6091" s="33">
        <v>0.2</v>
      </c>
    </row>
    <row r="6092" spans="1:6" x14ac:dyDescent="0.2">
      <c r="A6092" s="33">
        <v>20</v>
      </c>
      <c r="B6092" s="33" t="s">
        <v>894</v>
      </c>
      <c r="C6092" s="33">
        <v>3593</v>
      </c>
      <c r="D6092" s="33" t="s">
        <v>7247</v>
      </c>
      <c r="E6092" s="33"/>
      <c r="F6092" s="33">
        <v>0.2</v>
      </c>
    </row>
    <row r="6093" spans="1:6" x14ac:dyDescent="0.2">
      <c r="A6093" s="33">
        <v>20</v>
      </c>
      <c r="B6093" s="33" t="s">
        <v>894</v>
      </c>
      <c r="C6093" s="33">
        <v>3604</v>
      </c>
      <c r="D6093" s="33" t="s">
        <v>7248</v>
      </c>
      <c r="E6093" s="33">
        <v>3</v>
      </c>
      <c r="F6093" s="33">
        <v>0.2</v>
      </c>
    </row>
    <row r="6094" spans="1:6" x14ac:dyDescent="0.2">
      <c r="A6094" s="33">
        <v>20</v>
      </c>
      <c r="B6094" s="33" t="s">
        <v>894</v>
      </c>
      <c r="C6094" s="33">
        <v>3612</v>
      </c>
      <c r="D6094" s="33" t="s">
        <v>7249</v>
      </c>
      <c r="E6094" s="33"/>
      <c r="F6094" s="33">
        <v>0.2</v>
      </c>
    </row>
    <row r="6095" spans="1:6" x14ac:dyDescent="0.2">
      <c r="A6095" s="33">
        <v>20</v>
      </c>
      <c r="B6095" s="33" t="s">
        <v>894</v>
      </c>
      <c r="C6095" s="33">
        <v>3617</v>
      </c>
      <c r="D6095" s="33" t="s">
        <v>7250</v>
      </c>
      <c r="E6095" s="33">
        <v>2</v>
      </c>
      <c r="F6095" s="33">
        <v>0.2</v>
      </c>
    </row>
    <row r="6096" spans="1:6" x14ac:dyDescent="0.2">
      <c r="A6096" s="33">
        <v>20</v>
      </c>
      <c r="B6096" s="33" t="s">
        <v>894</v>
      </c>
      <c r="C6096" s="33">
        <v>3620</v>
      </c>
      <c r="D6096" s="33" t="s">
        <v>7251</v>
      </c>
      <c r="E6096" s="33"/>
      <c r="F6096" s="33">
        <v>0.2</v>
      </c>
    </row>
    <row r="6097" spans="1:6" x14ac:dyDescent="0.2">
      <c r="A6097" s="33">
        <v>20</v>
      </c>
      <c r="B6097" s="33" t="s">
        <v>894</v>
      </c>
      <c r="C6097" s="33">
        <v>3668</v>
      </c>
      <c r="D6097" s="33" t="s">
        <v>7252</v>
      </c>
      <c r="E6097" s="33">
        <v>3</v>
      </c>
      <c r="F6097" s="33">
        <v>0.2</v>
      </c>
    </row>
    <row r="6098" spans="1:6" x14ac:dyDescent="0.2">
      <c r="A6098" s="33">
        <v>20</v>
      </c>
      <c r="B6098" s="33" t="s">
        <v>894</v>
      </c>
      <c r="C6098" s="33">
        <v>3673</v>
      </c>
      <c r="D6098" s="33" t="s">
        <v>7253</v>
      </c>
      <c r="E6098" s="33">
        <v>4</v>
      </c>
      <c r="F6098" s="33">
        <v>0.2</v>
      </c>
    </row>
    <row r="6099" spans="1:6" x14ac:dyDescent="0.2">
      <c r="A6099" s="33">
        <v>20</v>
      </c>
      <c r="B6099" s="33" t="s">
        <v>894</v>
      </c>
      <c r="C6099" s="33">
        <v>7398</v>
      </c>
      <c r="D6099" s="33" t="s">
        <v>7254</v>
      </c>
      <c r="E6099" s="33"/>
      <c r="F6099" s="33">
        <v>0.2</v>
      </c>
    </row>
    <row r="6100" spans="1:6" x14ac:dyDescent="0.2">
      <c r="A6100" s="33">
        <v>20</v>
      </c>
      <c r="B6100" s="33" t="s">
        <v>894</v>
      </c>
      <c r="C6100" s="33">
        <v>3680</v>
      </c>
      <c r="D6100" s="33" t="s">
        <v>7255</v>
      </c>
      <c r="E6100" s="33">
        <v>3</v>
      </c>
      <c r="F6100" s="33">
        <v>0.2</v>
      </c>
    </row>
    <row r="6101" spans="1:6" x14ac:dyDescent="0.2">
      <c r="A6101" s="33">
        <v>20</v>
      </c>
      <c r="B6101" s="33" t="s">
        <v>894</v>
      </c>
      <c r="C6101" s="33">
        <v>8222</v>
      </c>
      <c r="D6101" s="33" t="s">
        <v>7256</v>
      </c>
      <c r="E6101" s="33">
        <v>3</v>
      </c>
      <c r="F6101" s="33">
        <v>0.2</v>
      </c>
    </row>
    <row r="6102" spans="1:6" x14ac:dyDescent="0.2">
      <c r="A6102" s="33">
        <v>20</v>
      </c>
      <c r="B6102" s="33" t="s">
        <v>894</v>
      </c>
      <c r="C6102" s="33">
        <v>3693</v>
      </c>
      <c r="D6102" s="33" t="s">
        <v>7257</v>
      </c>
      <c r="E6102" s="33"/>
      <c r="F6102" s="33">
        <v>0.2</v>
      </c>
    </row>
    <row r="6103" spans="1:6" x14ac:dyDescent="0.2">
      <c r="A6103" s="33">
        <v>20</v>
      </c>
      <c r="B6103" s="33" t="s">
        <v>894</v>
      </c>
      <c r="C6103" s="33">
        <v>21863</v>
      </c>
      <c r="D6103" s="33" t="s">
        <v>7258</v>
      </c>
      <c r="E6103" s="33"/>
      <c r="F6103" s="33">
        <v>0.2</v>
      </c>
    </row>
    <row r="6104" spans="1:6" x14ac:dyDescent="0.2">
      <c r="A6104" s="33">
        <v>20</v>
      </c>
      <c r="B6104" s="33" t="s">
        <v>894</v>
      </c>
      <c r="C6104" s="33">
        <v>3732</v>
      </c>
      <c r="D6104" s="33" t="s">
        <v>7259</v>
      </c>
      <c r="E6104" s="33">
        <v>2</v>
      </c>
      <c r="F6104" s="33">
        <v>0.2</v>
      </c>
    </row>
    <row r="6105" spans="1:6" x14ac:dyDescent="0.2">
      <c r="A6105" s="33">
        <v>20</v>
      </c>
      <c r="B6105" s="33" t="s">
        <v>894</v>
      </c>
      <c r="C6105" s="33">
        <v>23168</v>
      </c>
      <c r="D6105" s="33" t="s">
        <v>7260</v>
      </c>
      <c r="E6105" s="33"/>
      <c r="F6105" s="33">
        <v>0.2</v>
      </c>
    </row>
    <row r="6106" spans="1:6" x14ac:dyDescent="0.2">
      <c r="A6106" s="33">
        <v>20</v>
      </c>
      <c r="B6106" s="33" t="s">
        <v>894</v>
      </c>
      <c r="C6106" s="33">
        <v>7739</v>
      </c>
      <c r="D6106" s="33" t="s">
        <v>7261</v>
      </c>
      <c r="E6106" s="33"/>
      <c r="F6106" s="33">
        <v>0.2</v>
      </c>
    </row>
    <row r="6107" spans="1:6" x14ac:dyDescent="0.2">
      <c r="A6107" s="33">
        <v>20</v>
      </c>
      <c r="B6107" s="33" t="s">
        <v>894</v>
      </c>
      <c r="C6107" s="33">
        <v>3780</v>
      </c>
      <c r="D6107" s="33" t="s">
        <v>7262</v>
      </c>
      <c r="E6107" s="33">
        <v>3</v>
      </c>
      <c r="F6107" s="33">
        <v>0.2</v>
      </c>
    </row>
    <row r="6108" spans="1:6" x14ac:dyDescent="0.2">
      <c r="A6108" s="33">
        <v>20</v>
      </c>
      <c r="B6108" s="33" t="s">
        <v>894</v>
      </c>
      <c r="C6108" s="33">
        <v>3826</v>
      </c>
      <c r="D6108" s="33" t="s">
        <v>7263</v>
      </c>
      <c r="E6108" s="33"/>
      <c r="F6108" s="33">
        <v>0.2</v>
      </c>
    </row>
    <row r="6109" spans="1:6" x14ac:dyDescent="0.2">
      <c r="A6109" s="33">
        <v>20</v>
      </c>
      <c r="B6109" s="33" t="s">
        <v>894</v>
      </c>
      <c r="C6109" s="33">
        <v>7400</v>
      </c>
      <c r="D6109" s="33" t="s">
        <v>7264</v>
      </c>
      <c r="E6109" s="33"/>
      <c r="F6109" s="33">
        <v>0.2</v>
      </c>
    </row>
    <row r="6110" spans="1:6" x14ac:dyDescent="0.2">
      <c r="A6110" s="33">
        <v>20</v>
      </c>
      <c r="B6110" s="33" t="s">
        <v>894</v>
      </c>
      <c r="C6110" s="33">
        <v>7483</v>
      </c>
      <c r="D6110" s="33" t="s">
        <v>7265</v>
      </c>
      <c r="E6110" s="33"/>
      <c r="F6110" s="33">
        <v>0.2</v>
      </c>
    </row>
    <row r="6111" spans="1:6" x14ac:dyDescent="0.2">
      <c r="A6111" s="33">
        <v>20</v>
      </c>
      <c r="B6111" s="33" t="s">
        <v>894</v>
      </c>
      <c r="C6111" s="33">
        <v>3982</v>
      </c>
      <c r="D6111" s="33" t="s">
        <v>7266</v>
      </c>
      <c r="E6111" s="33">
        <v>2</v>
      </c>
      <c r="F6111" s="33">
        <v>0.2</v>
      </c>
    </row>
    <row r="6112" spans="1:6" x14ac:dyDescent="0.2">
      <c r="A6112" s="33">
        <v>20</v>
      </c>
      <c r="B6112" s="33" t="s">
        <v>894</v>
      </c>
      <c r="C6112" s="33">
        <v>4011</v>
      </c>
      <c r="D6112" s="33" t="s">
        <v>7267</v>
      </c>
      <c r="E6112" s="33"/>
      <c r="F6112" s="33">
        <v>0.2</v>
      </c>
    </row>
    <row r="6113" spans="1:6" x14ac:dyDescent="0.2">
      <c r="A6113" s="33">
        <v>20</v>
      </c>
      <c r="B6113" s="33" t="s">
        <v>894</v>
      </c>
      <c r="C6113" s="33">
        <v>7747</v>
      </c>
      <c r="D6113" s="33" t="s">
        <v>7268</v>
      </c>
      <c r="E6113" s="33"/>
      <c r="F6113" s="33">
        <v>0.2</v>
      </c>
    </row>
    <row r="6114" spans="1:6" x14ac:dyDescent="0.2">
      <c r="A6114" s="33">
        <v>20</v>
      </c>
      <c r="B6114" s="33" t="s">
        <v>894</v>
      </c>
      <c r="C6114" s="33">
        <v>7401</v>
      </c>
      <c r="D6114" s="33" t="s">
        <v>7269</v>
      </c>
      <c r="E6114" s="33">
        <v>3</v>
      </c>
      <c r="F6114" s="33">
        <v>0.2</v>
      </c>
    </row>
    <row r="6115" spans="1:6" x14ac:dyDescent="0.2">
      <c r="A6115" s="33">
        <v>20</v>
      </c>
      <c r="B6115" s="33" t="s">
        <v>894</v>
      </c>
      <c r="C6115" s="33">
        <v>4031</v>
      </c>
      <c r="D6115" s="33" t="s">
        <v>7270</v>
      </c>
      <c r="E6115" s="33">
        <v>2</v>
      </c>
      <c r="F6115" s="33">
        <v>0.2</v>
      </c>
    </row>
    <row r="6116" spans="1:6" x14ac:dyDescent="0.2">
      <c r="A6116" s="33">
        <v>20</v>
      </c>
      <c r="B6116" s="33" t="s">
        <v>894</v>
      </c>
      <c r="C6116" s="33">
        <v>7767</v>
      </c>
      <c r="D6116" s="33" t="s">
        <v>7271</v>
      </c>
      <c r="E6116" s="33"/>
      <c r="F6116" s="33">
        <v>0.2</v>
      </c>
    </row>
    <row r="6117" spans="1:6" x14ac:dyDescent="0.2">
      <c r="A6117" s="33">
        <v>20</v>
      </c>
      <c r="B6117" s="33" t="s">
        <v>894</v>
      </c>
      <c r="C6117" s="33">
        <v>5082</v>
      </c>
      <c r="D6117" s="33" t="s">
        <v>7272</v>
      </c>
      <c r="E6117" s="33"/>
      <c r="F6117" s="33">
        <v>0.2</v>
      </c>
    </row>
    <row r="6118" spans="1:6" x14ac:dyDescent="0.2">
      <c r="A6118" s="33">
        <v>20</v>
      </c>
      <c r="B6118" s="33" t="s">
        <v>894</v>
      </c>
      <c r="C6118" s="33">
        <v>20988</v>
      </c>
      <c r="D6118" s="33" t="s">
        <v>7273</v>
      </c>
      <c r="E6118" s="33"/>
      <c r="F6118" s="33">
        <v>0.2</v>
      </c>
    </row>
    <row r="6119" spans="1:6" x14ac:dyDescent="0.2">
      <c r="A6119" s="33">
        <v>20</v>
      </c>
      <c r="B6119" s="33" t="s">
        <v>894</v>
      </c>
      <c r="C6119" s="33">
        <v>5079</v>
      </c>
      <c r="D6119" s="33" t="s">
        <v>7274</v>
      </c>
      <c r="E6119" s="33"/>
      <c r="F6119" s="33">
        <v>0.2</v>
      </c>
    </row>
    <row r="6120" spans="1:6" x14ac:dyDescent="0.2">
      <c r="A6120" s="33">
        <v>20</v>
      </c>
      <c r="B6120" s="33" t="s">
        <v>894</v>
      </c>
      <c r="C6120" s="33">
        <v>8262</v>
      </c>
      <c r="D6120" s="33" t="s">
        <v>7275</v>
      </c>
      <c r="E6120" s="33">
        <v>2</v>
      </c>
      <c r="F6120" s="33">
        <v>0.2</v>
      </c>
    </row>
    <row r="6121" spans="1:6" x14ac:dyDescent="0.2">
      <c r="A6121" s="33">
        <v>20</v>
      </c>
      <c r="B6121" s="33" t="s">
        <v>894</v>
      </c>
      <c r="C6121" s="33">
        <v>4423</v>
      </c>
      <c r="D6121" s="33" t="s">
        <v>7276</v>
      </c>
      <c r="E6121" s="33">
        <v>3</v>
      </c>
      <c r="F6121" s="33">
        <v>0.2</v>
      </c>
    </row>
    <row r="6122" spans="1:6" x14ac:dyDescent="0.2">
      <c r="A6122" s="33">
        <v>20</v>
      </c>
      <c r="B6122" s="33" t="s">
        <v>894</v>
      </c>
      <c r="C6122" s="33">
        <v>4425</v>
      </c>
      <c r="D6122" s="33" t="s">
        <v>7277</v>
      </c>
      <c r="E6122" s="33">
        <v>3</v>
      </c>
      <c r="F6122" s="33">
        <v>0.2</v>
      </c>
    </row>
    <row r="6123" spans="1:6" x14ac:dyDescent="0.2">
      <c r="A6123" s="33">
        <v>20</v>
      </c>
      <c r="B6123" s="33" t="s">
        <v>894</v>
      </c>
      <c r="C6123" s="33">
        <v>7849</v>
      </c>
      <c r="D6123" s="33" t="s">
        <v>7278</v>
      </c>
      <c r="E6123" s="33">
        <v>1</v>
      </c>
      <c r="F6123" s="33">
        <v>0.2</v>
      </c>
    </row>
    <row r="6124" spans="1:6" x14ac:dyDescent="0.2">
      <c r="A6124" s="33">
        <v>20</v>
      </c>
      <c r="B6124" s="33" t="s">
        <v>894</v>
      </c>
      <c r="C6124" s="33">
        <v>4950</v>
      </c>
      <c r="D6124" s="33" t="s">
        <v>7279</v>
      </c>
      <c r="E6124" s="33"/>
      <c r="F6124" s="33">
        <v>0.2</v>
      </c>
    </row>
    <row r="6125" spans="1:6" x14ac:dyDescent="0.2">
      <c r="A6125" s="33">
        <v>20</v>
      </c>
      <c r="B6125" s="33" t="s">
        <v>894</v>
      </c>
      <c r="C6125" s="33">
        <v>12097</v>
      </c>
      <c r="D6125" s="33" t="s">
        <v>7280</v>
      </c>
      <c r="E6125" s="33">
        <v>4</v>
      </c>
      <c r="F6125" s="33">
        <v>0.2</v>
      </c>
    </row>
    <row r="6126" spans="1:6" x14ac:dyDescent="0.2">
      <c r="A6126" s="33">
        <v>20</v>
      </c>
      <c r="B6126" s="33" t="s">
        <v>894</v>
      </c>
      <c r="C6126" s="33">
        <v>15589</v>
      </c>
      <c r="D6126" s="33" t="s">
        <v>7281</v>
      </c>
      <c r="E6126" s="33"/>
      <c r="F6126" s="33">
        <v>0.2</v>
      </c>
    </row>
    <row r="6127" spans="1:6" x14ac:dyDescent="0.2">
      <c r="A6127" s="33">
        <v>20</v>
      </c>
      <c r="B6127" s="33" t="s">
        <v>894</v>
      </c>
      <c r="C6127" s="33">
        <v>7895</v>
      </c>
      <c r="D6127" s="33" t="s">
        <v>7282</v>
      </c>
      <c r="E6127" s="33"/>
      <c r="F6127" s="33">
        <v>0.2</v>
      </c>
    </row>
    <row r="6128" spans="1:6" x14ac:dyDescent="0.2">
      <c r="A6128" s="33">
        <v>20</v>
      </c>
      <c r="B6128" s="33" t="s">
        <v>894</v>
      </c>
      <c r="C6128" s="33">
        <v>5347</v>
      </c>
      <c r="D6128" s="33" t="s">
        <v>7283</v>
      </c>
      <c r="E6128" s="33"/>
      <c r="F6128" s="33">
        <v>0.2</v>
      </c>
    </row>
    <row r="6129" spans="1:6" x14ac:dyDescent="0.2">
      <c r="A6129" s="33">
        <v>20</v>
      </c>
      <c r="B6129" s="33" t="s">
        <v>894</v>
      </c>
      <c r="C6129" s="33">
        <v>25441</v>
      </c>
      <c r="D6129" s="33" t="s">
        <v>7284</v>
      </c>
      <c r="E6129" s="33"/>
      <c r="F6129" s="33">
        <v>0.2</v>
      </c>
    </row>
    <row r="6130" spans="1:6" x14ac:dyDescent="0.2">
      <c r="A6130" s="33">
        <v>20</v>
      </c>
      <c r="B6130" s="33" t="s">
        <v>894</v>
      </c>
      <c r="C6130" s="33">
        <v>7419</v>
      </c>
      <c r="D6130" s="33" t="s">
        <v>7285</v>
      </c>
      <c r="E6130" s="33"/>
      <c r="F6130" s="33">
        <v>0.2</v>
      </c>
    </row>
    <row r="6131" spans="1:6" x14ac:dyDescent="0.2">
      <c r="A6131" s="33">
        <v>20</v>
      </c>
      <c r="B6131" s="33" t="s">
        <v>894</v>
      </c>
      <c r="C6131" s="33">
        <v>6018</v>
      </c>
      <c r="D6131" s="33" t="s">
        <v>7286</v>
      </c>
      <c r="E6131" s="33">
        <v>1</v>
      </c>
      <c r="F6131" s="33">
        <v>0.2</v>
      </c>
    </row>
    <row r="6132" spans="1:6" x14ac:dyDescent="0.2">
      <c r="A6132" s="33">
        <v>20</v>
      </c>
      <c r="B6132" s="33" t="s">
        <v>894</v>
      </c>
      <c r="C6132" s="33">
        <v>7965</v>
      </c>
      <c r="D6132" s="33" t="s">
        <v>2674</v>
      </c>
      <c r="E6132" s="33"/>
      <c r="F6132" s="33">
        <v>0.2</v>
      </c>
    </row>
    <row r="6133" spans="1:6" x14ac:dyDescent="0.2">
      <c r="A6133" s="33">
        <v>20</v>
      </c>
      <c r="B6133" s="33" t="s">
        <v>894</v>
      </c>
      <c r="C6133" s="33">
        <v>25202</v>
      </c>
      <c r="D6133" s="33" t="s">
        <v>2035</v>
      </c>
      <c r="E6133" s="33">
        <v>2</v>
      </c>
      <c r="F6133" s="33">
        <v>0.2</v>
      </c>
    </row>
    <row r="6134" spans="1:6" x14ac:dyDescent="0.2">
      <c r="A6134" s="33">
        <v>20</v>
      </c>
      <c r="B6134" s="33" t="s">
        <v>894</v>
      </c>
      <c r="C6134" s="33">
        <v>6211</v>
      </c>
      <c r="D6134" s="33" t="s">
        <v>3706</v>
      </c>
      <c r="E6134" s="33">
        <v>3</v>
      </c>
      <c r="F6134" s="33">
        <v>0.2</v>
      </c>
    </row>
    <row r="6135" spans="1:6" x14ac:dyDescent="0.2">
      <c r="A6135" s="33">
        <v>20</v>
      </c>
      <c r="B6135" s="33" t="s">
        <v>894</v>
      </c>
      <c r="C6135" s="33">
        <v>8327</v>
      </c>
      <c r="D6135" s="33" t="s">
        <v>7287</v>
      </c>
      <c r="E6135" s="33"/>
      <c r="F6135" s="33">
        <v>0.2</v>
      </c>
    </row>
    <row r="6136" spans="1:6" x14ac:dyDescent="0.2">
      <c r="A6136" s="33">
        <v>20</v>
      </c>
      <c r="B6136" s="33" t="s">
        <v>894</v>
      </c>
      <c r="C6136" s="33">
        <v>7501</v>
      </c>
      <c r="D6136" s="33" t="s">
        <v>7288</v>
      </c>
      <c r="E6136" s="33"/>
      <c r="F6136" s="33">
        <v>0.2</v>
      </c>
    </row>
    <row r="6137" spans="1:6" x14ac:dyDescent="0.2">
      <c r="A6137" s="33">
        <v>20</v>
      </c>
      <c r="B6137" s="33" t="s">
        <v>894</v>
      </c>
      <c r="C6137" s="33">
        <v>8332</v>
      </c>
      <c r="D6137" s="33" t="s">
        <v>7289</v>
      </c>
      <c r="E6137" s="33">
        <v>2</v>
      </c>
      <c r="F6137" s="33">
        <v>0.2</v>
      </c>
    </row>
    <row r="6138" spans="1:6" x14ac:dyDescent="0.2">
      <c r="A6138" s="33">
        <v>20</v>
      </c>
      <c r="B6138" s="33" t="s">
        <v>894</v>
      </c>
      <c r="C6138" s="33">
        <v>21150</v>
      </c>
      <c r="D6138" s="33" t="s">
        <v>7290</v>
      </c>
      <c r="E6138" s="33"/>
      <c r="F6138" s="33">
        <v>0.2</v>
      </c>
    </row>
    <row r="6139" spans="1:6" x14ac:dyDescent="0.2">
      <c r="A6139" s="33">
        <v>20</v>
      </c>
      <c r="B6139" s="33" t="s">
        <v>894</v>
      </c>
      <c r="C6139" s="33">
        <v>6346</v>
      </c>
      <c r="D6139" s="33" t="s">
        <v>7291</v>
      </c>
      <c r="E6139" s="33"/>
      <c r="F6139" s="33">
        <v>0.2</v>
      </c>
    </row>
    <row r="6140" spans="1:6" x14ac:dyDescent="0.2">
      <c r="A6140" s="33">
        <v>20</v>
      </c>
      <c r="B6140" s="33" t="s">
        <v>894</v>
      </c>
      <c r="C6140" s="33">
        <v>7974</v>
      </c>
      <c r="D6140" s="33" t="s">
        <v>7292</v>
      </c>
      <c r="E6140" s="33"/>
      <c r="F6140" s="33">
        <v>0.2</v>
      </c>
    </row>
    <row r="6141" spans="1:6" x14ac:dyDescent="0.2">
      <c r="A6141" s="33">
        <v>20</v>
      </c>
      <c r="B6141" s="33" t="s">
        <v>894</v>
      </c>
      <c r="C6141" s="33">
        <v>6358</v>
      </c>
      <c r="D6141" s="33" t="s">
        <v>7293</v>
      </c>
      <c r="E6141" s="33"/>
      <c r="F6141" s="33">
        <v>0.2</v>
      </c>
    </row>
    <row r="6142" spans="1:6" x14ac:dyDescent="0.2">
      <c r="A6142" s="33">
        <v>20</v>
      </c>
      <c r="B6142" s="33" t="s">
        <v>894</v>
      </c>
      <c r="C6142" s="33">
        <v>6380</v>
      </c>
      <c r="D6142" s="33" t="s">
        <v>7294</v>
      </c>
      <c r="E6142" s="33"/>
      <c r="F6142" s="33">
        <v>0.2</v>
      </c>
    </row>
    <row r="6143" spans="1:6" x14ac:dyDescent="0.2">
      <c r="A6143" s="33">
        <v>20</v>
      </c>
      <c r="B6143" s="33" t="s">
        <v>894</v>
      </c>
      <c r="C6143" s="33">
        <v>7991</v>
      </c>
      <c r="D6143" s="33" t="s">
        <v>2921</v>
      </c>
      <c r="E6143" s="33">
        <v>4</v>
      </c>
      <c r="F6143" s="33">
        <v>0.2</v>
      </c>
    </row>
    <row r="6144" spans="1:6" x14ac:dyDescent="0.2">
      <c r="A6144" s="33">
        <v>20</v>
      </c>
      <c r="B6144" s="33" t="s">
        <v>894</v>
      </c>
      <c r="C6144" s="33">
        <v>6519</v>
      </c>
      <c r="D6144" s="33" t="s">
        <v>7295</v>
      </c>
      <c r="E6144" s="33"/>
      <c r="F6144" s="33">
        <v>0.2</v>
      </c>
    </row>
    <row r="6145" spans="1:6" x14ac:dyDescent="0.2">
      <c r="A6145" s="33">
        <v>20</v>
      </c>
      <c r="B6145" s="33" t="s">
        <v>894</v>
      </c>
      <c r="C6145" s="33">
        <v>8008</v>
      </c>
      <c r="D6145" s="33" t="s">
        <v>2676</v>
      </c>
      <c r="E6145" s="33">
        <v>4</v>
      </c>
      <c r="F6145" s="33">
        <v>0.2</v>
      </c>
    </row>
    <row r="6146" spans="1:6" x14ac:dyDescent="0.2">
      <c r="A6146" s="33">
        <v>20</v>
      </c>
      <c r="B6146" s="33" t="s">
        <v>894</v>
      </c>
      <c r="C6146" s="33">
        <v>6805</v>
      </c>
      <c r="D6146" s="33" t="s">
        <v>7296</v>
      </c>
      <c r="E6146" s="33"/>
      <c r="F6146" s="33">
        <v>0.2</v>
      </c>
    </row>
    <row r="6147" spans="1:6" x14ac:dyDescent="0.2">
      <c r="A6147" s="33">
        <v>20</v>
      </c>
      <c r="B6147" s="33" t="s">
        <v>894</v>
      </c>
      <c r="C6147" s="33">
        <v>15789</v>
      </c>
      <c r="D6147" s="33" t="s">
        <v>7297</v>
      </c>
      <c r="E6147" s="33"/>
      <c r="F6147" s="33">
        <v>0.2</v>
      </c>
    </row>
    <row r="6148" spans="1:6" x14ac:dyDescent="0.2">
      <c r="A6148" s="33">
        <v>20</v>
      </c>
      <c r="B6148" s="33" t="s">
        <v>894</v>
      </c>
      <c r="C6148" s="33">
        <v>10991</v>
      </c>
      <c r="D6148" s="33" t="s">
        <v>7298</v>
      </c>
      <c r="E6148" s="33"/>
      <c r="F6148" s="33">
        <v>0.2</v>
      </c>
    </row>
    <row r="6149" spans="1:6" x14ac:dyDescent="0.2">
      <c r="A6149" s="33">
        <v>20</v>
      </c>
      <c r="B6149" s="33" t="s">
        <v>436</v>
      </c>
      <c r="C6149" s="33">
        <v>31080</v>
      </c>
      <c r="D6149" s="33" t="s">
        <v>7299</v>
      </c>
      <c r="E6149" s="33"/>
      <c r="F6149" s="33">
        <v>0.2</v>
      </c>
    </row>
    <row r="6150" spans="1:6" x14ac:dyDescent="0.2">
      <c r="A6150" s="33">
        <v>20</v>
      </c>
      <c r="B6150" s="33" t="s">
        <v>436</v>
      </c>
      <c r="C6150" s="33">
        <v>31082</v>
      </c>
      <c r="D6150" s="33" t="s">
        <v>7300</v>
      </c>
      <c r="E6150" s="33"/>
      <c r="F6150" s="33">
        <v>0.2</v>
      </c>
    </row>
    <row r="6151" spans="1:6" x14ac:dyDescent="0.2">
      <c r="A6151" s="33">
        <v>20</v>
      </c>
      <c r="B6151" s="33" t="s">
        <v>436</v>
      </c>
      <c r="C6151" s="33">
        <v>32917</v>
      </c>
      <c r="D6151" s="33" t="s">
        <v>7301</v>
      </c>
      <c r="E6151" s="33">
        <v>2</v>
      </c>
      <c r="F6151" s="33">
        <v>1</v>
      </c>
    </row>
    <row r="6152" spans="1:6" x14ac:dyDescent="0.2">
      <c r="A6152" s="33">
        <v>20</v>
      </c>
      <c r="B6152" s="33" t="s">
        <v>436</v>
      </c>
      <c r="C6152" s="33">
        <v>32918</v>
      </c>
      <c r="D6152" s="33" t="s">
        <v>7302</v>
      </c>
      <c r="E6152" s="33">
        <v>1</v>
      </c>
      <c r="F6152" s="33">
        <v>1</v>
      </c>
    </row>
    <row r="6153" spans="1:6" x14ac:dyDescent="0.2">
      <c r="A6153" s="33">
        <v>20</v>
      </c>
      <c r="B6153" s="33" t="s">
        <v>436</v>
      </c>
      <c r="C6153" s="33">
        <v>31206</v>
      </c>
      <c r="D6153" s="33" t="s">
        <v>7303</v>
      </c>
      <c r="E6153" s="33">
        <v>4</v>
      </c>
      <c r="F6153" s="33">
        <v>0.2</v>
      </c>
    </row>
    <row r="6154" spans="1:6" x14ac:dyDescent="0.2">
      <c r="A6154" s="33">
        <v>20</v>
      </c>
      <c r="B6154" s="33" t="s">
        <v>436</v>
      </c>
      <c r="C6154" s="33">
        <v>31056</v>
      </c>
      <c r="D6154" s="33" t="s">
        <v>7304</v>
      </c>
      <c r="E6154" s="33"/>
      <c r="F6154" s="33">
        <v>0.2</v>
      </c>
    </row>
    <row r="6155" spans="1:6" x14ac:dyDescent="0.2">
      <c r="A6155" s="33">
        <v>20</v>
      </c>
      <c r="B6155" s="33" t="s">
        <v>436</v>
      </c>
      <c r="C6155" s="33">
        <v>27523</v>
      </c>
      <c r="D6155" s="33" t="s">
        <v>7305</v>
      </c>
      <c r="E6155" s="33">
        <v>4</v>
      </c>
      <c r="F6155" s="33">
        <v>0.2</v>
      </c>
    </row>
    <row r="6156" spans="1:6" x14ac:dyDescent="0.2">
      <c r="A6156" s="33">
        <v>20</v>
      </c>
      <c r="B6156" s="33" t="s">
        <v>436</v>
      </c>
      <c r="C6156" s="33">
        <v>31215</v>
      </c>
      <c r="D6156" s="33" t="s">
        <v>7306</v>
      </c>
      <c r="E6156" s="33"/>
      <c r="F6156" s="33">
        <v>0.2</v>
      </c>
    </row>
    <row r="6157" spans="1:6" x14ac:dyDescent="0.2">
      <c r="A6157" s="33">
        <v>20</v>
      </c>
      <c r="B6157" s="33" t="s">
        <v>436</v>
      </c>
      <c r="C6157" s="33">
        <v>31263</v>
      </c>
      <c r="D6157" s="33" t="s">
        <v>7307</v>
      </c>
      <c r="E6157" s="33">
        <v>2</v>
      </c>
      <c r="F6157" s="33">
        <v>1</v>
      </c>
    </row>
    <row r="6158" spans="1:6" x14ac:dyDescent="0.2">
      <c r="A6158" s="33">
        <v>20</v>
      </c>
      <c r="B6158" s="33" t="s">
        <v>436</v>
      </c>
      <c r="C6158" s="33">
        <v>31216</v>
      </c>
      <c r="D6158" s="33" t="s">
        <v>7308</v>
      </c>
      <c r="E6158" s="33">
        <v>2</v>
      </c>
      <c r="F6158" s="33">
        <v>0.2</v>
      </c>
    </row>
    <row r="6159" spans="1:6" x14ac:dyDescent="0.2">
      <c r="A6159" s="33">
        <v>20</v>
      </c>
      <c r="B6159" s="33" t="s">
        <v>436</v>
      </c>
      <c r="C6159" s="33">
        <v>31220</v>
      </c>
      <c r="D6159" s="33" t="s">
        <v>7309</v>
      </c>
      <c r="E6159" s="33">
        <v>3</v>
      </c>
      <c r="F6159" s="33">
        <v>1</v>
      </c>
    </row>
    <row r="6160" spans="1:6" x14ac:dyDescent="0.2">
      <c r="A6160" s="33">
        <v>20</v>
      </c>
      <c r="B6160" s="33" t="s">
        <v>436</v>
      </c>
      <c r="C6160" s="33">
        <v>31223</v>
      </c>
      <c r="D6160" s="33" t="s">
        <v>962</v>
      </c>
      <c r="E6160" s="33"/>
      <c r="F6160" s="33">
        <v>0.2</v>
      </c>
    </row>
    <row r="6161" spans="1:6" x14ac:dyDescent="0.2">
      <c r="A6161" s="33">
        <v>20</v>
      </c>
      <c r="B6161" s="33" t="s">
        <v>436</v>
      </c>
      <c r="C6161" s="33">
        <v>31227</v>
      </c>
      <c r="D6161" s="33" t="s">
        <v>7310</v>
      </c>
      <c r="E6161" s="33"/>
      <c r="F6161" s="33">
        <v>0.2</v>
      </c>
    </row>
    <row r="6162" spans="1:6" x14ac:dyDescent="0.2">
      <c r="A6162" s="33">
        <v>20</v>
      </c>
      <c r="B6162" s="33" t="s">
        <v>436</v>
      </c>
      <c r="C6162" s="33">
        <v>31229</v>
      </c>
      <c r="D6162" s="33" t="s">
        <v>7311</v>
      </c>
      <c r="E6162" s="33">
        <v>3</v>
      </c>
      <c r="F6162" s="33">
        <v>0.2</v>
      </c>
    </row>
    <row r="6163" spans="1:6" x14ac:dyDescent="0.2">
      <c r="A6163" s="33">
        <v>20</v>
      </c>
      <c r="B6163" s="33" t="s">
        <v>436</v>
      </c>
      <c r="C6163" s="33">
        <v>31230</v>
      </c>
      <c r="D6163" s="33" t="s">
        <v>7312</v>
      </c>
      <c r="E6163" s="33"/>
      <c r="F6163" s="33">
        <v>0.2</v>
      </c>
    </row>
    <row r="6164" spans="1:6" x14ac:dyDescent="0.2">
      <c r="A6164" s="33">
        <v>20</v>
      </c>
      <c r="B6164" s="33" t="s">
        <v>436</v>
      </c>
      <c r="C6164" s="33">
        <v>31231</v>
      </c>
      <c r="D6164" s="33" t="s">
        <v>7313</v>
      </c>
      <c r="E6164" s="33"/>
      <c r="F6164" s="33">
        <v>0.2</v>
      </c>
    </row>
    <row r="6165" spans="1:6" x14ac:dyDescent="0.2">
      <c r="A6165" s="33">
        <v>20</v>
      </c>
      <c r="B6165" s="33" t="s">
        <v>436</v>
      </c>
      <c r="C6165" s="33">
        <v>31232</v>
      </c>
      <c r="D6165" s="33" t="s">
        <v>7314</v>
      </c>
      <c r="E6165" s="33"/>
      <c r="F6165" s="33">
        <v>0.2</v>
      </c>
    </row>
    <row r="6166" spans="1:6" x14ac:dyDescent="0.2">
      <c r="A6166" s="33">
        <v>20</v>
      </c>
      <c r="B6166" s="33" t="s">
        <v>436</v>
      </c>
      <c r="C6166" s="33">
        <v>31234</v>
      </c>
      <c r="D6166" s="33" t="s">
        <v>7315</v>
      </c>
      <c r="E6166" s="33"/>
      <c r="F6166" s="33">
        <v>0.2</v>
      </c>
    </row>
    <row r="6167" spans="1:6" x14ac:dyDescent="0.2">
      <c r="A6167" s="33">
        <v>20</v>
      </c>
      <c r="B6167" s="33" t="s">
        <v>436</v>
      </c>
      <c r="C6167" s="33">
        <v>31057</v>
      </c>
      <c r="D6167" s="33" t="s">
        <v>7316</v>
      </c>
      <c r="E6167" s="33">
        <v>3</v>
      </c>
      <c r="F6167" s="33">
        <v>1</v>
      </c>
    </row>
    <row r="6168" spans="1:6" x14ac:dyDescent="0.2">
      <c r="A6168" s="33">
        <v>20</v>
      </c>
      <c r="B6168" s="33" t="s">
        <v>436</v>
      </c>
      <c r="C6168" s="33">
        <v>31168</v>
      </c>
      <c r="D6168" s="33" t="s">
        <v>7317</v>
      </c>
      <c r="E6168" s="33"/>
      <c r="F6168" s="33">
        <v>0.2</v>
      </c>
    </row>
    <row r="6169" spans="1:6" x14ac:dyDescent="0.2">
      <c r="A6169" s="33">
        <v>20</v>
      </c>
      <c r="B6169" s="33" t="s">
        <v>436</v>
      </c>
      <c r="C6169" s="33">
        <v>31171</v>
      </c>
      <c r="D6169" s="33" t="s">
        <v>7318</v>
      </c>
      <c r="E6169" s="33">
        <v>4</v>
      </c>
      <c r="F6169" s="33">
        <v>1</v>
      </c>
    </row>
    <row r="6170" spans="1:6" x14ac:dyDescent="0.2">
      <c r="A6170" s="33">
        <v>20</v>
      </c>
      <c r="B6170" s="33" t="s">
        <v>436</v>
      </c>
      <c r="C6170" s="33">
        <v>32938</v>
      </c>
      <c r="D6170" s="33" t="s">
        <v>2076</v>
      </c>
      <c r="E6170" s="33">
        <v>4</v>
      </c>
      <c r="F6170" s="33">
        <v>0.2</v>
      </c>
    </row>
    <row r="6171" spans="1:6" x14ac:dyDescent="0.2">
      <c r="A6171" s="33">
        <v>20</v>
      </c>
      <c r="B6171" s="33" t="s">
        <v>436</v>
      </c>
      <c r="C6171" s="33">
        <v>30961</v>
      </c>
      <c r="D6171" s="33" t="s">
        <v>7319</v>
      </c>
      <c r="E6171" s="33">
        <v>4</v>
      </c>
      <c r="F6171" s="33">
        <v>0.2</v>
      </c>
    </row>
    <row r="6172" spans="1:6" x14ac:dyDescent="0.2">
      <c r="A6172" s="33">
        <v>20</v>
      </c>
      <c r="B6172" s="33" t="s">
        <v>436</v>
      </c>
      <c r="C6172" s="33">
        <v>27534</v>
      </c>
      <c r="D6172" s="33" t="s">
        <v>7320</v>
      </c>
      <c r="E6172" s="33">
        <v>4</v>
      </c>
      <c r="F6172" s="33">
        <v>0.2</v>
      </c>
    </row>
    <row r="6173" spans="1:6" x14ac:dyDescent="0.2">
      <c r="A6173" s="33">
        <v>20</v>
      </c>
      <c r="B6173" s="33" t="s">
        <v>436</v>
      </c>
      <c r="C6173" s="33">
        <v>31182</v>
      </c>
      <c r="D6173" s="33" t="s">
        <v>971</v>
      </c>
      <c r="E6173" s="33">
        <v>1</v>
      </c>
      <c r="F6173" s="33">
        <v>1</v>
      </c>
    </row>
    <row r="6174" spans="1:6" x14ac:dyDescent="0.2">
      <c r="A6174" s="33">
        <v>20</v>
      </c>
      <c r="B6174" s="33" t="s">
        <v>436</v>
      </c>
      <c r="C6174" s="33">
        <v>31188</v>
      </c>
      <c r="D6174" s="33" t="s">
        <v>972</v>
      </c>
      <c r="E6174" s="33">
        <v>4</v>
      </c>
      <c r="F6174" s="33">
        <v>1</v>
      </c>
    </row>
    <row r="6175" spans="1:6" x14ac:dyDescent="0.2">
      <c r="A6175" s="33">
        <v>20</v>
      </c>
      <c r="B6175" s="33" t="s">
        <v>436</v>
      </c>
      <c r="C6175" s="33">
        <v>32946</v>
      </c>
      <c r="D6175" s="33" t="s">
        <v>7321</v>
      </c>
      <c r="E6175" s="33">
        <v>3</v>
      </c>
      <c r="F6175" s="33">
        <v>0.2</v>
      </c>
    </row>
    <row r="6176" spans="1:6" x14ac:dyDescent="0.2">
      <c r="A6176" s="33">
        <v>20</v>
      </c>
      <c r="B6176" s="33" t="s">
        <v>436</v>
      </c>
      <c r="C6176" s="33">
        <v>27034</v>
      </c>
      <c r="D6176" s="33" t="s">
        <v>7322</v>
      </c>
      <c r="E6176" s="33"/>
      <c r="F6176" s="33">
        <v>0.2</v>
      </c>
    </row>
    <row r="6177" spans="1:6" x14ac:dyDescent="0.2">
      <c r="A6177" s="33">
        <v>20</v>
      </c>
      <c r="B6177" s="33" t="s">
        <v>436</v>
      </c>
      <c r="C6177" s="33">
        <v>31065</v>
      </c>
      <c r="D6177" s="33" t="s">
        <v>7323</v>
      </c>
      <c r="E6177" s="33"/>
      <c r="F6177" s="33">
        <v>0.2</v>
      </c>
    </row>
    <row r="6178" spans="1:6" x14ac:dyDescent="0.2">
      <c r="A6178" s="33">
        <v>20</v>
      </c>
      <c r="B6178" s="33" t="s">
        <v>436</v>
      </c>
      <c r="C6178" s="33">
        <v>27552</v>
      </c>
      <c r="D6178" s="33" t="s">
        <v>7324</v>
      </c>
      <c r="E6178" s="33">
        <v>4</v>
      </c>
      <c r="F6178" s="33">
        <v>0.2</v>
      </c>
    </row>
    <row r="6179" spans="1:6" x14ac:dyDescent="0.2">
      <c r="A6179" s="33">
        <v>20</v>
      </c>
      <c r="B6179" s="33" t="s">
        <v>436</v>
      </c>
      <c r="C6179" s="33">
        <v>31022</v>
      </c>
      <c r="D6179" s="33" t="s">
        <v>7325</v>
      </c>
      <c r="E6179" s="33">
        <v>4</v>
      </c>
      <c r="F6179" s="33">
        <v>0.2</v>
      </c>
    </row>
    <row r="6180" spans="1:6" x14ac:dyDescent="0.2">
      <c r="A6180" s="33">
        <v>20</v>
      </c>
      <c r="B6180" s="33" t="s">
        <v>436</v>
      </c>
      <c r="C6180" s="33">
        <v>32959</v>
      </c>
      <c r="D6180" s="33" t="s">
        <v>7326</v>
      </c>
      <c r="E6180" s="33">
        <v>4</v>
      </c>
      <c r="F6180" s="33">
        <v>0.2</v>
      </c>
    </row>
    <row r="6181" spans="1:6" x14ac:dyDescent="0.2">
      <c r="A6181" s="33">
        <v>20</v>
      </c>
      <c r="B6181" s="33" t="s">
        <v>436</v>
      </c>
      <c r="C6181" s="33">
        <v>29393</v>
      </c>
      <c r="D6181" s="33" t="s">
        <v>7327</v>
      </c>
      <c r="E6181" s="33">
        <v>3</v>
      </c>
      <c r="F6181" s="33">
        <v>0.2</v>
      </c>
    </row>
    <row r="6182" spans="1:6" x14ac:dyDescent="0.2">
      <c r="A6182" s="33">
        <v>20</v>
      </c>
      <c r="B6182" s="33" t="s">
        <v>436</v>
      </c>
      <c r="C6182" s="33">
        <v>29320</v>
      </c>
      <c r="D6182" s="33" t="s">
        <v>974</v>
      </c>
      <c r="E6182" s="33"/>
      <c r="F6182" s="33">
        <v>0.2</v>
      </c>
    </row>
    <row r="6183" spans="1:6" x14ac:dyDescent="0.2">
      <c r="A6183" s="33">
        <v>20</v>
      </c>
      <c r="B6183" s="33" t="s">
        <v>465</v>
      </c>
      <c r="C6183" s="33">
        <v>39</v>
      </c>
      <c r="D6183" s="33" t="s">
        <v>6475</v>
      </c>
      <c r="E6183" s="33"/>
      <c r="F6183" s="33">
        <v>0.2</v>
      </c>
    </row>
    <row r="6184" spans="1:6" x14ac:dyDescent="0.2">
      <c r="A6184" s="33">
        <v>20</v>
      </c>
      <c r="B6184" s="33" t="s">
        <v>465</v>
      </c>
      <c r="C6184" s="33">
        <v>40</v>
      </c>
      <c r="D6184" s="33" t="s">
        <v>2095</v>
      </c>
      <c r="E6184" s="33"/>
      <c r="F6184" s="33">
        <v>0.2</v>
      </c>
    </row>
    <row r="6185" spans="1:6" x14ac:dyDescent="0.2">
      <c r="A6185" s="33">
        <v>20</v>
      </c>
      <c r="B6185" s="33" t="s">
        <v>465</v>
      </c>
      <c r="C6185" s="33">
        <v>1829</v>
      </c>
      <c r="D6185" s="33" t="s">
        <v>6476</v>
      </c>
      <c r="E6185" s="33">
        <v>1</v>
      </c>
      <c r="F6185" s="33">
        <v>0.2</v>
      </c>
    </row>
    <row r="6186" spans="1:6" x14ac:dyDescent="0.2">
      <c r="A6186" s="33">
        <v>20</v>
      </c>
      <c r="B6186" s="33" t="s">
        <v>465</v>
      </c>
      <c r="C6186" s="33">
        <v>174</v>
      </c>
      <c r="D6186" s="33" t="s">
        <v>6477</v>
      </c>
      <c r="E6186" s="33"/>
      <c r="F6186" s="33">
        <v>0.2</v>
      </c>
    </row>
    <row r="6187" spans="1:6" x14ac:dyDescent="0.2">
      <c r="A6187" s="33">
        <v>20</v>
      </c>
      <c r="B6187" s="33" t="s">
        <v>465</v>
      </c>
      <c r="C6187" s="33">
        <v>1950</v>
      </c>
      <c r="D6187" s="33" t="s">
        <v>5085</v>
      </c>
      <c r="E6187" s="33">
        <v>3</v>
      </c>
      <c r="F6187" s="33">
        <v>0.2</v>
      </c>
    </row>
    <row r="6188" spans="1:6" x14ac:dyDescent="0.2">
      <c r="A6188" s="33">
        <v>20</v>
      </c>
      <c r="B6188" s="33" t="s">
        <v>465</v>
      </c>
      <c r="C6188" s="33">
        <v>1957</v>
      </c>
      <c r="D6188" s="33" t="s">
        <v>6479</v>
      </c>
      <c r="E6188" s="33"/>
      <c r="F6188" s="33">
        <v>0.2</v>
      </c>
    </row>
    <row r="6189" spans="1:6" x14ac:dyDescent="0.2">
      <c r="A6189" s="33">
        <v>20</v>
      </c>
      <c r="B6189" s="33" t="s">
        <v>465</v>
      </c>
      <c r="C6189" s="33">
        <v>3097</v>
      </c>
      <c r="D6189" s="33" t="s">
        <v>6480</v>
      </c>
      <c r="E6189" s="33"/>
      <c r="F6189" s="33">
        <v>0.2</v>
      </c>
    </row>
    <row r="6190" spans="1:6" x14ac:dyDescent="0.2">
      <c r="A6190" s="33">
        <v>20</v>
      </c>
      <c r="B6190" s="33" t="s">
        <v>465</v>
      </c>
      <c r="C6190" s="33">
        <v>3089</v>
      </c>
      <c r="D6190" s="33" t="s">
        <v>7328</v>
      </c>
      <c r="E6190" s="33"/>
      <c r="F6190" s="33">
        <v>0.2</v>
      </c>
    </row>
    <row r="6191" spans="1:6" x14ac:dyDescent="0.2">
      <c r="A6191" s="33">
        <v>20</v>
      </c>
      <c r="B6191" s="33" t="s">
        <v>465</v>
      </c>
      <c r="C6191" s="33">
        <v>3049</v>
      </c>
      <c r="D6191" s="33" t="s">
        <v>6481</v>
      </c>
      <c r="E6191" s="33"/>
      <c r="F6191" s="33">
        <v>0.2</v>
      </c>
    </row>
    <row r="6192" spans="1:6" x14ac:dyDescent="0.2">
      <c r="A6192" s="33">
        <v>20</v>
      </c>
      <c r="B6192" s="33" t="s">
        <v>465</v>
      </c>
      <c r="C6192" s="33">
        <v>3099</v>
      </c>
      <c r="D6192" s="33" t="s">
        <v>7329</v>
      </c>
      <c r="E6192" s="33"/>
      <c r="F6192" s="33">
        <v>0.2</v>
      </c>
    </row>
    <row r="6193" spans="1:6" x14ac:dyDescent="0.2">
      <c r="A6193" s="33">
        <v>20</v>
      </c>
      <c r="B6193" s="33" t="s">
        <v>465</v>
      </c>
      <c r="C6193" s="33">
        <v>3098</v>
      </c>
      <c r="D6193" s="33" t="s">
        <v>7330</v>
      </c>
      <c r="E6193" s="33"/>
      <c r="F6193" s="33">
        <v>0.2</v>
      </c>
    </row>
    <row r="6194" spans="1:6" x14ac:dyDescent="0.2">
      <c r="A6194" s="33">
        <v>20</v>
      </c>
      <c r="B6194" s="33" t="s">
        <v>465</v>
      </c>
      <c r="C6194" s="33">
        <v>3090</v>
      </c>
      <c r="D6194" s="33" t="s">
        <v>6483</v>
      </c>
      <c r="E6194" s="33"/>
      <c r="F6194" s="33">
        <v>0.2</v>
      </c>
    </row>
    <row r="6195" spans="1:6" x14ac:dyDescent="0.2">
      <c r="A6195" s="33">
        <v>20</v>
      </c>
      <c r="B6195" s="33" t="s">
        <v>465</v>
      </c>
      <c r="C6195" s="33">
        <v>325</v>
      </c>
      <c r="D6195" s="33" t="s">
        <v>7331</v>
      </c>
      <c r="E6195" s="33">
        <v>4</v>
      </c>
      <c r="F6195" s="33">
        <v>0.2</v>
      </c>
    </row>
    <row r="6196" spans="1:6" x14ac:dyDescent="0.2">
      <c r="A6196" s="33">
        <v>20</v>
      </c>
      <c r="B6196" s="33" t="s">
        <v>465</v>
      </c>
      <c r="C6196" s="33">
        <v>3148</v>
      </c>
      <c r="D6196" s="33" t="s">
        <v>6484</v>
      </c>
      <c r="E6196" s="33"/>
      <c r="F6196" s="33">
        <v>0.2</v>
      </c>
    </row>
    <row r="6197" spans="1:6" x14ac:dyDescent="0.2">
      <c r="A6197" s="33">
        <v>20</v>
      </c>
      <c r="B6197" s="33" t="s">
        <v>465</v>
      </c>
      <c r="C6197" s="33">
        <v>331</v>
      </c>
      <c r="D6197" s="33" t="s">
        <v>6485</v>
      </c>
      <c r="E6197" s="33"/>
      <c r="F6197" s="33">
        <v>0.2</v>
      </c>
    </row>
    <row r="6198" spans="1:6" x14ac:dyDescent="0.2">
      <c r="A6198" s="33">
        <v>20</v>
      </c>
      <c r="B6198" s="33" t="s">
        <v>465</v>
      </c>
      <c r="C6198" s="33">
        <v>333</v>
      </c>
      <c r="D6198" s="33" t="s">
        <v>2105</v>
      </c>
      <c r="E6198" s="33"/>
      <c r="F6198" s="33">
        <v>0.2</v>
      </c>
    </row>
    <row r="6199" spans="1:6" x14ac:dyDescent="0.2">
      <c r="A6199" s="33">
        <v>20</v>
      </c>
      <c r="B6199" s="33" t="s">
        <v>465</v>
      </c>
      <c r="C6199" s="33">
        <v>336</v>
      </c>
      <c r="D6199" s="33" t="s">
        <v>2106</v>
      </c>
      <c r="E6199" s="33"/>
      <c r="F6199" s="33">
        <v>0.2</v>
      </c>
    </row>
    <row r="6200" spans="1:6" x14ac:dyDescent="0.2">
      <c r="A6200" s="33">
        <v>20</v>
      </c>
      <c r="B6200" s="33" t="s">
        <v>465</v>
      </c>
      <c r="C6200" s="33">
        <v>6047</v>
      </c>
      <c r="D6200" s="33" t="s">
        <v>6486</v>
      </c>
      <c r="E6200" s="33"/>
      <c r="F6200" s="33">
        <v>0.2</v>
      </c>
    </row>
    <row r="6201" spans="1:6" x14ac:dyDescent="0.2">
      <c r="A6201" s="33">
        <v>20</v>
      </c>
      <c r="B6201" s="33" t="s">
        <v>465</v>
      </c>
      <c r="C6201" s="33">
        <v>420</v>
      </c>
      <c r="D6201" s="33" t="s">
        <v>7332</v>
      </c>
      <c r="E6201" s="33">
        <v>2</v>
      </c>
      <c r="F6201" s="33">
        <v>0.2</v>
      </c>
    </row>
    <row r="6202" spans="1:6" x14ac:dyDescent="0.2">
      <c r="A6202" s="33">
        <v>20</v>
      </c>
      <c r="B6202" s="33" t="s">
        <v>465</v>
      </c>
      <c r="C6202" s="33">
        <v>3205</v>
      </c>
      <c r="D6202" s="33" t="s">
        <v>7333</v>
      </c>
      <c r="E6202" s="33">
        <v>1</v>
      </c>
      <c r="F6202" s="33">
        <v>0.2</v>
      </c>
    </row>
    <row r="6203" spans="1:6" x14ac:dyDescent="0.2">
      <c r="A6203" s="33">
        <v>20</v>
      </c>
      <c r="B6203" s="33" t="s">
        <v>465</v>
      </c>
      <c r="C6203" s="33">
        <v>3206</v>
      </c>
      <c r="D6203" s="33" t="s">
        <v>2116</v>
      </c>
      <c r="E6203" s="33"/>
      <c r="F6203" s="33">
        <v>0.2</v>
      </c>
    </row>
    <row r="6204" spans="1:6" x14ac:dyDescent="0.2">
      <c r="A6204" s="33">
        <v>20</v>
      </c>
      <c r="B6204" s="33" t="s">
        <v>465</v>
      </c>
      <c r="C6204" s="33">
        <v>537</v>
      </c>
      <c r="D6204" s="33" t="s">
        <v>6489</v>
      </c>
      <c r="E6204" s="33"/>
      <c r="F6204" s="33">
        <v>0.2</v>
      </c>
    </row>
    <row r="6205" spans="1:6" x14ac:dyDescent="0.2">
      <c r="A6205" s="33">
        <v>20</v>
      </c>
      <c r="B6205" s="33" t="s">
        <v>465</v>
      </c>
      <c r="C6205" s="33">
        <v>2927</v>
      </c>
      <c r="D6205" s="33" t="s">
        <v>7334</v>
      </c>
      <c r="E6205" s="33"/>
      <c r="F6205" s="33">
        <v>0.2</v>
      </c>
    </row>
    <row r="6206" spans="1:6" x14ac:dyDescent="0.2">
      <c r="A6206" s="33">
        <v>20</v>
      </c>
      <c r="B6206" s="33" t="s">
        <v>465</v>
      </c>
      <c r="C6206" s="33">
        <v>1202</v>
      </c>
      <c r="D6206" s="33" t="s">
        <v>2121</v>
      </c>
      <c r="E6206" s="33">
        <v>3</v>
      </c>
      <c r="F6206" s="33">
        <v>0.2</v>
      </c>
    </row>
    <row r="6207" spans="1:6" x14ac:dyDescent="0.2">
      <c r="A6207" s="33">
        <v>20</v>
      </c>
      <c r="B6207" s="33" t="s">
        <v>465</v>
      </c>
      <c r="C6207" s="33">
        <v>3513</v>
      </c>
      <c r="D6207" s="33" t="s">
        <v>6493</v>
      </c>
      <c r="E6207" s="33"/>
      <c r="F6207" s="33">
        <v>0.2</v>
      </c>
    </row>
    <row r="6208" spans="1:6" x14ac:dyDescent="0.2">
      <c r="A6208" s="33">
        <v>20</v>
      </c>
      <c r="B6208" s="33" t="s">
        <v>465</v>
      </c>
      <c r="C6208" s="33">
        <v>806</v>
      </c>
      <c r="D6208" s="33" t="s">
        <v>6494</v>
      </c>
      <c r="E6208" s="33"/>
      <c r="F6208" s="33">
        <v>0.2</v>
      </c>
    </row>
    <row r="6209" spans="1:6" x14ac:dyDescent="0.2">
      <c r="A6209" s="33">
        <v>20</v>
      </c>
      <c r="B6209" s="33" t="s">
        <v>465</v>
      </c>
      <c r="C6209" s="33">
        <v>3563</v>
      </c>
      <c r="D6209" s="33" t="s">
        <v>2125</v>
      </c>
      <c r="E6209" s="33">
        <v>4</v>
      </c>
      <c r="F6209" s="33">
        <v>0.2</v>
      </c>
    </row>
    <row r="6210" spans="1:6" x14ac:dyDescent="0.2">
      <c r="A6210" s="33">
        <v>20</v>
      </c>
      <c r="B6210" s="33" t="s">
        <v>465</v>
      </c>
      <c r="C6210" s="33">
        <v>3619</v>
      </c>
      <c r="D6210" s="33" t="s">
        <v>6495</v>
      </c>
      <c r="E6210" s="33">
        <v>3</v>
      </c>
      <c r="F6210" s="33">
        <v>0.2</v>
      </c>
    </row>
    <row r="6211" spans="1:6" x14ac:dyDescent="0.2">
      <c r="A6211" s="33">
        <v>20</v>
      </c>
      <c r="B6211" s="33" t="s">
        <v>465</v>
      </c>
      <c r="C6211" s="33">
        <v>3637</v>
      </c>
      <c r="D6211" s="33" t="s">
        <v>6496</v>
      </c>
      <c r="E6211" s="33"/>
      <c r="F6211" s="33">
        <v>0.2</v>
      </c>
    </row>
    <row r="6212" spans="1:6" x14ac:dyDescent="0.2">
      <c r="A6212" s="33">
        <v>20</v>
      </c>
      <c r="B6212" s="33" t="s">
        <v>465</v>
      </c>
      <c r="C6212" s="33">
        <v>1038</v>
      </c>
      <c r="D6212" s="33" t="s">
        <v>2136</v>
      </c>
      <c r="E6212" s="33"/>
      <c r="F6212" s="33">
        <v>0.2</v>
      </c>
    </row>
    <row r="6213" spans="1:6" x14ac:dyDescent="0.2">
      <c r="A6213" s="33">
        <v>20</v>
      </c>
      <c r="B6213" s="33" t="s">
        <v>465</v>
      </c>
      <c r="C6213" s="33">
        <v>1045</v>
      </c>
      <c r="D6213" s="33" t="s">
        <v>6497</v>
      </c>
      <c r="E6213" s="33"/>
      <c r="F6213" s="33">
        <v>0.2</v>
      </c>
    </row>
    <row r="6214" spans="1:6" x14ac:dyDescent="0.2">
      <c r="A6214" s="33">
        <v>20</v>
      </c>
      <c r="B6214" s="33" t="s">
        <v>465</v>
      </c>
      <c r="C6214" s="33">
        <v>1046</v>
      </c>
      <c r="D6214" s="33" t="s">
        <v>6498</v>
      </c>
      <c r="E6214" s="33"/>
      <c r="F6214" s="33">
        <v>0.2</v>
      </c>
    </row>
    <row r="6215" spans="1:6" x14ac:dyDescent="0.2">
      <c r="A6215" s="33">
        <v>20</v>
      </c>
      <c r="B6215" s="33" t="s">
        <v>465</v>
      </c>
      <c r="C6215" s="33">
        <v>1051</v>
      </c>
      <c r="D6215" s="33" t="s">
        <v>2138</v>
      </c>
      <c r="E6215" s="33"/>
      <c r="F6215" s="33">
        <v>0.2</v>
      </c>
    </row>
    <row r="6216" spans="1:6" x14ac:dyDescent="0.2">
      <c r="A6216" s="33">
        <v>20</v>
      </c>
      <c r="B6216" s="33" t="s">
        <v>465</v>
      </c>
      <c r="C6216" s="33">
        <v>1786</v>
      </c>
      <c r="D6216" s="33" t="s">
        <v>7335</v>
      </c>
      <c r="E6216" s="33"/>
      <c r="F6216" s="33">
        <v>0.2</v>
      </c>
    </row>
    <row r="6217" spans="1:6" x14ac:dyDescent="0.2">
      <c r="A6217" s="33">
        <v>20</v>
      </c>
      <c r="B6217" s="33" t="s">
        <v>465</v>
      </c>
      <c r="C6217" s="33">
        <v>1063</v>
      </c>
      <c r="D6217" s="33" t="s">
        <v>7336</v>
      </c>
      <c r="E6217" s="33">
        <v>3</v>
      </c>
      <c r="F6217" s="33">
        <v>0.2</v>
      </c>
    </row>
    <row r="6218" spans="1:6" x14ac:dyDescent="0.2">
      <c r="A6218" s="33">
        <v>20</v>
      </c>
      <c r="B6218" s="33" t="s">
        <v>465</v>
      </c>
      <c r="C6218" s="33">
        <v>1084</v>
      </c>
      <c r="D6218" s="33" t="s">
        <v>6499</v>
      </c>
      <c r="E6218" s="33">
        <v>4</v>
      </c>
      <c r="F6218" s="33">
        <v>0.2</v>
      </c>
    </row>
    <row r="6219" spans="1:6" x14ac:dyDescent="0.2">
      <c r="A6219" s="33">
        <v>20</v>
      </c>
      <c r="B6219" s="33" t="s">
        <v>465</v>
      </c>
      <c r="C6219" s="33">
        <v>4015</v>
      </c>
      <c r="D6219" s="33" t="s">
        <v>7337</v>
      </c>
      <c r="E6219" s="33"/>
      <c r="F6219" s="33">
        <v>0.2</v>
      </c>
    </row>
    <row r="6220" spans="1:6" x14ac:dyDescent="0.2">
      <c r="A6220" s="33">
        <v>20</v>
      </c>
      <c r="B6220" s="33" t="s">
        <v>465</v>
      </c>
      <c r="C6220" s="33">
        <v>2932</v>
      </c>
      <c r="D6220" s="33" t="s">
        <v>6502</v>
      </c>
      <c r="E6220" s="33">
        <v>4</v>
      </c>
      <c r="F6220" s="33">
        <v>0.2</v>
      </c>
    </row>
    <row r="6221" spans="1:6" x14ac:dyDescent="0.2">
      <c r="A6221" s="33">
        <v>20</v>
      </c>
      <c r="B6221" s="33" t="s">
        <v>465</v>
      </c>
      <c r="C6221" s="33">
        <v>4024</v>
      </c>
      <c r="D6221" s="33" t="s">
        <v>7338</v>
      </c>
      <c r="E6221" s="33">
        <v>2</v>
      </c>
      <c r="F6221" s="33">
        <v>0.2</v>
      </c>
    </row>
    <row r="6222" spans="1:6" x14ac:dyDescent="0.2">
      <c r="A6222" s="33">
        <v>20</v>
      </c>
      <c r="B6222" s="33" t="s">
        <v>465</v>
      </c>
      <c r="C6222" s="33">
        <v>1327</v>
      </c>
      <c r="D6222" s="33" t="s">
        <v>7339</v>
      </c>
      <c r="E6222" s="33"/>
      <c r="F6222" s="33">
        <v>0.2</v>
      </c>
    </row>
    <row r="6223" spans="1:6" x14ac:dyDescent="0.2">
      <c r="A6223" s="33">
        <v>20</v>
      </c>
      <c r="B6223" s="33" t="s">
        <v>465</v>
      </c>
      <c r="C6223" s="33">
        <v>4127</v>
      </c>
      <c r="D6223" s="33" t="s">
        <v>2142</v>
      </c>
      <c r="E6223" s="33"/>
      <c r="F6223" s="33">
        <v>0.2</v>
      </c>
    </row>
    <row r="6224" spans="1:6" x14ac:dyDescent="0.2">
      <c r="A6224" s="33">
        <v>20</v>
      </c>
      <c r="B6224" s="33" t="s">
        <v>465</v>
      </c>
      <c r="C6224" s="33">
        <v>1331</v>
      </c>
      <c r="D6224" s="33" t="s">
        <v>7340</v>
      </c>
      <c r="E6224" s="33">
        <v>2</v>
      </c>
      <c r="F6224" s="33">
        <v>0.2</v>
      </c>
    </row>
    <row r="6225" spans="1:6" x14ac:dyDescent="0.2">
      <c r="A6225" s="33">
        <v>20</v>
      </c>
      <c r="B6225" s="33" t="s">
        <v>465</v>
      </c>
      <c r="C6225" s="33">
        <v>2935</v>
      </c>
      <c r="D6225" s="33" t="s">
        <v>2144</v>
      </c>
      <c r="E6225" s="33">
        <v>4</v>
      </c>
      <c r="F6225" s="33">
        <v>0.2</v>
      </c>
    </row>
    <row r="6226" spans="1:6" x14ac:dyDescent="0.2">
      <c r="A6226" s="33">
        <v>20</v>
      </c>
      <c r="B6226" s="33" t="s">
        <v>465</v>
      </c>
      <c r="C6226" s="33">
        <v>4189</v>
      </c>
      <c r="D6226" s="33" t="s">
        <v>6505</v>
      </c>
      <c r="E6226" s="33">
        <v>4</v>
      </c>
      <c r="F6226" s="33">
        <v>0.2</v>
      </c>
    </row>
    <row r="6227" spans="1:6" x14ac:dyDescent="0.2">
      <c r="A6227" s="33">
        <v>20</v>
      </c>
      <c r="B6227" s="33" t="s">
        <v>465</v>
      </c>
      <c r="C6227" s="33">
        <v>2231</v>
      </c>
      <c r="D6227" s="33" t="s">
        <v>2147</v>
      </c>
      <c r="E6227" s="33">
        <v>2</v>
      </c>
      <c r="F6227" s="33">
        <v>0.2</v>
      </c>
    </row>
    <row r="6228" spans="1:6" x14ac:dyDescent="0.2">
      <c r="A6228" s="33">
        <v>20</v>
      </c>
      <c r="B6228" s="33" t="s">
        <v>465</v>
      </c>
      <c r="C6228" s="33">
        <v>4346</v>
      </c>
      <c r="D6228" s="33" t="s">
        <v>6508</v>
      </c>
      <c r="E6228" s="33"/>
      <c r="F6228" s="33">
        <v>0.2</v>
      </c>
    </row>
    <row r="6229" spans="1:6" x14ac:dyDescent="0.2">
      <c r="A6229" s="33">
        <v>20</v>
      </c>
      <c r="B6229" s="33" t="s">
        <v>37</v>
      </c>
      <c r="C6229" s="33">
        <v>8160</v>
      </c>
      <c r="D6229" s="33" t="s">
        <v>7341</v>
      </c>
      <c r="E6229" s="33">
        <v>3</v>
      </c>
      <c r="F6229" s="33">
        <v>0.2</v>
      </c>
    </row>
    <row r="6230" spans="1:6" x14ac:dyDescent="0.2">
      <c r="A6230" s="33">
        <v>20</v>
      </c>
      <c r="B6230" s="33" t="s">
        <v>37</v>
      </c>
      <c r="C6230" s="33">
        <v>8161</v>
      </c>
      <c r="D6230" s="33" t="s">
        <v>7342</v>
      </c>
      <c r="E6230" s="33">
        <v>4</v>
      </c>
      <c r="F6230" s="33">
        <v>0.2</v>
      </c>
    </row>
    <row r="6231" spans="1:6" x14ac:dyDescent="0.2">
      <c r="A6231" s="33">
        <v>20</v>
      </c>
      <c r="B6231" s="33" t="s">
        <v>37</v>
      </c>
      <c r="C6231" s="33">
        <v>8162</v>
      </c>
      <c r="D6231" s="33" t="s">
        <v>7343</v>
      </c>
      <c r="E6231" s="33">
        <v>2</v>
      </c>
      <c r="F6231" s="33">
        <v>0.2</v>
      </c>
    </row>
    <row r="6232" spans="1:6" x14ac:dyDescent="0.2">
      <c r="A6232" s="33">
        <v>20</v>
      </c>
      <c r="B6232" s="33" t="s">
        <v>37</v>
      </c>
      <c r="C6232" s="33">
        <v>8083</v>
      </c>
      <c r="D6232" s="33" t="s">
        <v>7344</v>
      </c>
      <c r="E6232" s="33">
        <v>2</v>
      </c>
      <c r="F6232" s="33">
        <v>0.2</v>
      </c>
    </row>
    <row r="6233" spans="1:6" x14ac:dyDescent="0.2">
      <c r="A6233" s="33">
        <v>20</v>
      </c>
      <c r="B6233" s="33" t="s">
        <v>37</v>
      </c>
      <c r="C6233" s="33">
        <v>8243</v>
      </c>
      <c r="D6233" s="33" t="s">
        <v>7345</v>
      </c>
      <c r="E6233" s="33">
        <v>1</v>
      </c>
      <c r="F6233" s="33">
        <v>0.2</v>
      </c>
    </row>
    <row r="6234" spans="1:6" x14ac:dyDescent="0.2">
      <c r="A6234" s="33">
        <v>20</v>
      </c>
      <c r="B6234" s="33" t="s">
        <v>37</v>
      </c>
      <c r="C6234" s="33">
        <v>8101</v>
      </c>
      <c r="D6234" s="33" t="s">
        <v>7346</v>
      </c>
      <c r="E6234" s="33">
        <v>3</v>
      </c>
      <c r="F6234" s="33">
        <v>0.2</v>
      </c>
    </row>
    <row r="6235" spans="1:6" x14ac:dyDescent="0.2">
      <c r="A6235" s="33">
        <v>20</v>
      </c>
      <c r="B6235" s="33" t="s">
        <v>187</v>
      </c>
      <c r="C6235" s="33">
        <v>17730</v>
      </c>
      <c r="D6235" s="33" t="s">
        <v>7347</v>
      </c>
      <c r="E6235" s="33">
        <v>4</v>
      </c>
      <c r="F6235" s="33">
        <v>0.2</v>
      </c>
    </row>
    <row r="6236" spans="1:6" x14ac:dyDescent="0.2">
      <c r="A6236" s="33">
        <v>20</v>
      </c>
      <c r="B6236" s="33" t="s">
        <v>187</v>
      </c>
      <c r="C6236" s="33">
        <v>17640</v>
      </c>
      <c r="D6236" s="33" t="s">
        <v>7348</v>
      </c>
      <c r="E6236" s="33">
        <v>3</v>
      </c>
      <c r="F6236" s="33">
        <v>0.2</v>
      </c>
    </row>
    <row r="6237" spans="1:6" x14ac:dyDescent="0.2">
      <c r="A6237" s="33">
        <v>20</v>
      </c>
      <c r="B6237" s="33" t="s">
        <v>187</v>
      </c>
      <c r="C6237" s="33">
        <v>17642</v>
      </c>
      <c r="D6237" s="33" t="s">
        <v>7349</v>
      </c>
      <c r="E6237" s="33">
        <v>4</v>
      </c>
      <c r="F6237" s="33">
        <v>0.2</v>
      </c>
    </row>
    <row r="6238" spans="1:6" x14ac:dyDescent="0.2">
      <c r="A6238" s="33">
        <v>20</v>
      </c>
      <c r="B6238" s="33" t="s">
        <v>187</v>
      </c>
      <c r="C6238" s="33">
        <v>17734</v>
      </c>
      <c r="D6238" s="33" t="s">
        <v>7350</v>
      </c>
      <c r="E6238" s="33">
        <v>4</v>
      </c>
      <c r="F6238" s="33">
        <v>0.2</v>
      </c>
    </row>
    <row r="6239" spans="1:6" x14ac:dyDescent="0.2">
      <c r="A6239" s="33">
        <v>20</v>
      </c>
      <c r="B6239" s="33" t="s">
        <v>187</v>
      </c>
      <c r="C6239" s="33">
        <v>17652</v>
      </c>
      <c r="D6239" s="33" t="s">
        <v>7351</v>
      </c>
      <c r="E6239" s="33">
        <v>4</v>
      </c>
      <c r="F6239" s="33">
        <v>0.2</v>
      </c>
    </row>
    <row r="6240" spans="1:6" x14ac:dyDescent="0.2">
      <c r="A6240" s="33">
        <v>20</v>
      </c>
      <c r="B6240" s="33" t="s">
        <v>187</v>
      </c>
      <c r="C6240" s="33">
        <v>17757</v>
      </c>
      <c r="D6240" s="33" t="s">
        <v>7352</v>
      </c>
      <c r="E6240" s="33">
        <v>1</v>
      </c>
      <c r="F6240" s="33">
        <v>0.2</v>
      </c>
    </row>
    <row r="6241" spans="1:6" x14ac:dyDescent="0.2">
      <c r="A6241" s="33">
        <v>20</v>
      </c>
      <c r="B6241" s="33" t="s">
        <v>31</v>
      </c>
      <c r="C6241" s="33">
        <v>1100</v>
      </c>
      <c r="D6241" s="33" t="s">
        <v>7353</v>
      </c>
      <c r="E6241" s="33">
        <v>3</v>
      </c>
      <c r="F6241" s="33">
        <v>0.2</v>
      </c>
    </row>
    <row r="6242" spans="1:6" x14ac:dyDescent="0.2">
      <c r="A6242" s="33">
        <v>20</v>
      </c>
      <c r="B6242" s="33" t="s">
        <v>31</v>
      </c>
      <c r="C6242" s="33">
        <v>9000</v>
      </c>
      <c r="D6242" s="33" t="s">
        <v>7354</v>
      </c>
      <c r="E6242" s="33"/>
      <c r="F6242" s="33">
        <v>0.2</v>
      </c>
    </row>
    <row r="6243" spans="1:6" x14ac:dyDescent="0.2">
      <c r="A6243" s="33">
        <v>20</v>
      </c>
      <c r="B6243" s="33" t="s">
        <v>31</v>
      </c>
      <c r="C6243" s="33">
        <v>13100</v>
      </c>
      <c r="D6243" s="33" t="s">
        <v>7355</v>
      </c>
      <c r="E6243" s="33"/>
      <c r="F6243" s="33">
        <v>0.2</v>
      </c>
    </row>
    <row r="6244" spans="1:6" x14ac:dyDescent="0.2">
      <c r="A6244" s="33">
        <v>20</v>
      </c>
      <c r="B6244" s="33" t="s">
        <v>31</v>
      </c>
      <c r="C6244" s="33">
        <v>13890</v>
      </c>
      <c r="D6244" s="33" t="s">
        <v>7356</v>
      </c>
      <c r="E6244" s="33"/>
      <c r="F6244" s="33">
        <v>0.2</v>
      </c>
    </row>
    <row r="6245" spans="1:6" x14ac:dyDescent="0.2">
      <c r="A6245" s="33">
        <v>20</v>
      </c>
      <c r="B6245" s="33" t="s">
        <v>31</v>
      </c>
      <c r="C6245" s="33">
        <v>19900</v>
      </c>
      <c r="D6245" s="33" t="s">
        <v>7357</v>
      </c>
      <c r="E6245" s="33"/>
      <c r="F6245" s="33">
        <v>0.2</v>
      </c>
    </row>
    <row r="6246" spans="1:6" x14ac:dyDescent="0.2">
      <c r="A6246" s="33">
        <v>20</v>
      </c>
      <c r="B6246" s="33" t="s">
        <v>31</v>
      </c>
      <c r="C6246" s="33">
        <v>23000</v>
      </c>
      <c r="D6246" s="33" t="s">
        <v>7358</v>
      </c>
      <c r="E6246" s="33">
        <v>3</v>
      </c>
      <c r="F6246" s="33">
        <v>0.2</v>
      </c>
    </row>
    <row r="6247" spans="1:6" x14ac:dyDescent="0.2">
      <c r="A6247" s="33">
        <v>20</v>
      </c>
      <c r="B6247" s="33" t="s">
        <v>31</v>
      </c>
      <c r="C6247" s="33">
        <v>24900</v>
      </c>
      <c r="D6247" s="33" t="s">
        <v>7359</v>
      </c>
      <c r="E6247" s="33"/>
      <c r="F6247" s="33">
        <v>0.2</v>
      </c>
    </row>
    <row r="6248" spans="1:6" x14ac:dyDescent="0.2">
      <c r="A6248" s="33">
        <v>20</v>
      </c>
      <c r="B6248" s="33" t="s">
        <v>31</v>
      </c>
      <c r="C6248" s="33">
        <v>26700</v>
      </c>
      <c r="D6248" s="33" t="s">
        <v>5153</v>
      </c>
      <c r="E6248" s="33">
        <v>2</v>
      </c>
      <c r="F6248" s="33">
        <v>0.2</v>
      </c>
    </row>
    <row r="6249" spans="1:6" x14ac:dyDescent="0.2">
      <c r="A6249" s="33">
        <v>20</v>
      </c>
      <c r="B6249" s="33" t="s">
        <v>31</v>
      </c>
      <c r="C6249" s="33">
        <v>29620</v>
      </c>
      <c r="D6249" s="33" t="s">
        <v>7360</v>
      </c>
      <c r="E6249" s="33">
        <v>2</v>
      </c>
      <c r="F6249" s="33">
        <v>0.2</v>
      </c>
    </row>
    <row r="6250" spans="1:6" x14ac:dyDescent="0.2">
      <c r="A6250" s="33">
        <v>20</v>
      </c>
      <c r="B6250" s="33" t="s">
        <v>31</v>
      </c>
      <c r="C6250" s="33">
        <v>31400</v>
      </c>
      <c r="D6250" s="33" t="s">
        <v>7361</v>
      </c>
      <c r="E6250" s="33">
        <v>2</v>
      </c>
      <c r="F6250" s="33">
        <v>0.2</v>
      </c>
    </row>
    <row r="6251" spans="1:6" x14ac:dyDescent="0.2">
      <c r="A6251" s="33">
        <v>20</v>
      </c>
      <c r="B6251" s="33" t="s">
        <v>31</v>
      </c>
      <c r="C6251" s="33">
        <v>31800</v>
      </c>
      <c r="D6251" s="33" t="s">
        <v>952</v>
      </c>
      <c r="E6251" s="33"/>
      <c r="F6251" s="33">
        <v>0.2</v>
      </c>
    </row>
    <row r="6252" spans="1:6" x14ac:dyDescent="0.2">
      <c r="A6252" s="33">
        <v>20</v>
      </c>
      <c r="B6252" s="33" t="s">
        <v>31</v>
      </c>
      <c r="C6252" s="33">
        <v>32500</v>
      </c>
      <c r="D6252" s="33" t="s">
        <v>7362</v>
      </c>
      <c r="E6252" s="33"/>
      <c r="F6252" s="33">
        <v>0.2</v>
      </c>
    </row>
    <row r="6253" spans="1:6" x14ac:dyDescent="0.2">
      <c r="A6253" s="33">
        <v>20</v>
      </c>
      <c r="B6253" s="33" t="s">
        <v>31</v>
      </c>
      <c r="C6253" s="33">
        <v>32800</v>
      </c>
      <c r="D6253" s="33" t="s">
        <v>7363</v>
      </c>
      <c r="E6253" s="33">
        <v>2</v>
      </c>
      <c r="F6253" s="33">
        <v>0.2</v>
      </c>
    </row>
    <row r="6254" spans="1:6" x14ac:dyDescent="0.2">
      <c r="A6254" s="33">
        <v>20</v>
      </c>
      <c r="B6254" s="33" t="s">
        <v>31</v>
      </c>
      <c r="C6254" s="33">
        <v>33000</v>
      </c>
      <c r="D6254" s="33" t="s">
        <v>7364</v>
      </c>
      <c r="E6254" s="33">
        <v>4</v>
      </c>
      <c r="F6254" s="33">
        <v>0.2</v>
      </c>
    </row>
    <row r="6255" spans="1:6" x14ac:dyDescent="0.2">
      <c r="A6255" s="33">
        <v>20</v>
      </c>
      <c r="B6255" s="33" t="s">
        <v>31</v>
      </c>
      <c r="C6255" s="33">
        <v>33100</v>
      </c>
      <c r="D6255" s="33" t="s">
        <v>7365</v>
      </c>
      <c r="E6255" s="33"/>
      <c r="F6255" s="33">
        <v>0.2</v>
      </c>
    </row>
    <row r="6256" spans="1:6" x14ac:dyDescent="0.2">
      <c r="A6256" s="33">
        <v>20</v>
      </c>
      <c r="B6256" s="33" t="s">
        <v>31</v>
      </c>
      <c r="C6256" s="33">
        <v>33300</v>
      </c>
      <c r="D6256" s="33" t="s">
        <v>7366</v>
      </c>
      <c r="E6256" s="33"/>
      <c r="F6256" s="33">
        <v>0.2</v>
      </c>
    </row>
    <row r="6257" spans="1:6" x14ac:dyDescent="0.2">
      <c r="A6257" s="33">
        <v>20</v>
      </c>
      <c r="B6257" s="33" t="s">
        <v>31</v>
      </c>
      <c r="C6257" s="33">
        <v>33400</v>
      </c>
      <c r="D6257" s="33" t="s">
        <v>2401</v>
      </c>
      <c r="E6257" s="33"/>
      <c r="F6257" s="33">
        <v>0.2</v>
      </c>
    </row>
    <row r="6258" spans="1:6" x14ac:dyDescent="0.2">
      <c r="A6258" s="33">
        <v>20</v>
      </c>
      <c r="B6258" s="33" t="s">
        <v>31</v>
      </c>
      <c r="C6258" s="33">
        <v>36395</v>
      </c>
      <c r="D6258" s="33" t="s">
        <v>7367</v>
      </c>
      <c r="E6258" s="33">
        <v>4</v>
      </c>
      <c r="F6258" s="33">
        <v>0.2</v>
      </c>
    </row>
    <row r="6259" spans="1:6" x14ac:dyDescent="0.2">
      <c r="A6259" s="33">
        <v>20</v>
      </c>
      <c r="B6259" s="33" t="s">
        <v>31</v>
      </c>
      <c r="C6259" s="33">
        <v>37300</v>
      </c>
      <c r="D6259" s="33" t="s">
        <v>7368</v>
      </c>
      <c r="E6259" s="33">
        <v>4</v>
      </c>
      <c r="F6259" s="33">
        <v>0.2</v>
      </c>
    </row>
    <row r="6260" spans="1:6" x14ac:dyDescent="0.2">
      <c r="A6260" s="33">
        <v>20</v>
      </c>
      <c r="B6260" s="33" t="s">
        <v>31</v>
      </c>
      <c r="C6260" s="33">
        <v>38800</v>
      </c>
      <c r="D6260" s="33" t="s">
        <v>6511</v>
      </c>
      <c r="E6260" s="33">
        <v>4</v>
      </c>
      <c r="F6260" s="33">
        <v>0.2</v>
      </c>
    </row>
    <row r="6261" spans="1:6" x14ac:dyDescent="0.2">
      <c r="A6261" s="33">
        <v>20</v>
      </c>
      <c r="B6261" s="33" t="s">
        <v>31</v>
      </c>
      <c r="C6261" s="33">
        <v>43400</v>
      </c>
      <c r="D6261" s="33" t="s">
        <v>7369</v>
      </c>
      <c r="E6261" s="33"/>
      <c r="F6261" s="33">
        <v>0.2</v>
      </c>
    </row>
    <row r="6262" spans="1:6" x14ac:dyDescent="0.2">
      <c r="A6262" s="33">
        <v>20</v>
      </c>
      <c r="B6262" s="33" t="s">
        <v>31</v>
      </c>
      <c r="C6262" s="33">
        <v>43500</v>
      </c>
      <c r="D6262" s="33" t="s">
        <v>7370</v>
      </c>
      <c r="E6262" s="33"/>
      <c r="F6262" s="33">
        <v>0.2</v>
      </c>
    </row>
    <row r="6263" spans="1:6" x14ac:dyDescent="0.2">
      <c r="A6263" s="33">
        <v>20</v>
      </c>
      <c r="B6263" s="33" t="s">
        <v>31</v>
      </c>
      <c r="C6263" s="33">
        <v>43560</v>
      </c>
      <c r="D6263" s="33" t="s">
        <v>7371</v>
      </c>
      <c r="E6263" s="33">
        <v>2</v>
      </c>
      <c r="F6263" s="33">
        <v>0.2</v>
      </c>
    </row>
    <row r="6264" spans="1:6" x14ac:dyDescent="0.2">
      <c r="A6264" s="33">
        <v>20</v>
      </c>
      <c r="B6264" s="33" t="s">
        <v>31</v>
      </c>
      <c r="C6264" s="33">
        <v>43900</v>
      </c>
      <c r="D6264" s="33" t="s">
        <v>7372</v>
      </c>
      <c r="E6264" s="33">
        <v>4</v>
      </c>
      <c r="F6264" s="33">
        <v>0.2</v>
      </c>
    </row>
    <row r="6265" spans="1:6" x14ac:dyDescent="0.2">
      <c r="A6265" s="33">
        <v>20</v>
      </c>
      <c r="B6265" s="33" t="s">
        <v>31</v>
      </c>
      <c r="C6265" s="33">
        <v>44100</v>
      </c>
      <c r="D6265" s="33" t="s">
        <v>7373</v>
      </c>
      <c r="E6265" s="33">
        <v>4</v>
      </c>
      <c r="F6265" s="33">
        <v>0.2</v>
      </c>
    </row>
    <row r="6266" spans="1:6" x14ac:dyDescent="0.2">
      <c r="A6266" s="33">
        <v>20</v>
      </c>
      <c r="B6266" s="33" t="s">
        <v>31</v>
      </c>
      <c r="C6266" s="33">
        <v>45160</v>
      </c>
      <c r="D6266" s="33" t="s">
        <v>7374</v>
      </c>
      <c r="E6266" s="33"/>
      <c r="F6266" s="33">
        <v>0.2</v>
      </c>
    </row>
    <row r="6267" spans="1:6" x14ac:dyDescent="0.2">
      <c r="A6267" s="33">
        <v>20</v>
      </c>
      <c r="B6267" s="33" t="s">
        <v>31</v>
      </c>
      <c r="C6267" s="33">
        <v>49800</v>
      </c>
      <c r="D6267" s="33" t="s">
        <v>5167</v>
      </c>
      <c r="E6267" s="33">
        <v>4</v>
      </c>
      <c r="F6267" s="33">
        <v>0.2</v>
      </c>
    </row>
    <row r="6268" spans="1:6" x14ac:dyDescent="0.2">
      <c r="A6268" s="33">
        <v>20</v>
      </c>
      <c r="B6268" s="33" t="s">
        <v>31</v>
      </c>
      <c r="C6268" s="33">
        <v>51800</v>
      </c>
      <c r="D6268" s="33" t="s">
        <v>7375</v>
      </c>
      <c r="E6268" s="33"/>
      <c r="F6268" s="33">
        <v>0.2</v>
      </c>
    </row>
    <row r="6269" spans="1:6" x14ac:dyDescent="0.2">
      <c r="A6269" s="33">
        <v>20</v>
      </c>
      <c r="B6269" s="33" t="s">
        <v>31</v>
      </c>
      <c r="C6269" s="33">
        <v>53700</v>
      </c>
      <c r="D6269" s="33" t="s">
        <v>7376</v>
      </c>
      <c r="E6269" s="33"/>
      <c r="F6269" s="33">
        <v>0.2</v>
      </c>
    </row>
    <row r="6270" spans="1:6" x14ac:dyDescent="0.2">
      <c r="A6270" s="33">
        <v>20</v>
      </c>
      <c r="B6270" s="33" t="s">
        <v>31</v>
      </c>
      <c r="C6270" s="33">
        <v>53900</v>
      </c>
      <c r="D6270" s="33" t="s">
        <v>7377</v>
      </c>
      <c r="E6270" s="33"/>
      <c r="F6270" s="33">
        <v>0.2</v>
      </c>
    </row>
    <row r="6271" spans="1:6" x14ac:dyDescent="0.2">
      <c r="A6271" s="33">
        <v>20</v>
      </c>
      <c r="B6271" s="33" t="s">
        <v>31</v>
      </c>
      <c r="C6271" s="33">
        <v>54200</v>
      </c>
      <c r="D6271" s="33" t="s">
        <v>7378</v>
      </c>
      <c r="E6271" s="33">
        <v>4</v>
      </c>
      <c r="F6271" s="33">
        <v>0.2</v>
      </c>
    </row>
    <row r="6272" spans="1:6" x14ac:dyDescent="0.2">
      <c r="A6272" s="33">
        <v>20</v>
      </c>
      <c r="B6272" s="33" t="s">
        <v>31</v>
      </c>
      <c r="C6272" s="33">
        <v>54600</v>
      </c>
      <c r="D6272" s="33" t="s">
        <v>7379</v>
      </c>
      <c r="E6272" s="33"/>
      <c r="F6272" s="33">
        <v>0.2</v>
      </c>
    </row>
    <row r="6273" spans="1:6" x14ac:dyDescent="0.2">
      <c r="A6273" s="33">
        <v>20</v>
      </c>
      <c r="B6273" s="33" t="s">
        <v>31</v>
      </c>
      <c r="C6273" s="33">
        <v>54800</v>
      </c>
      <c r="D6273" s="33" t="s">
        <v>7380</v>
      </c>
      <c r="E6273" s="33"/>
      <c r="F6273" s="33">
        <v>0.2</v>
      </c>
    </row>
    <row r="6274" spans="1:6" x14ac:dyDescent="0.2">
      <c r="A6274" s="33">
        <v>20</v>
      </c>
      <c r="B6274" s="33" t="s">
        <v>31</v>
      </c>
      <c r="C6274" s="33">
        <v>63200</v>
      </c>
      <c r="D6274" s="33" t="s">
        <v>7381</v>
      </c>
      <c r="E6274" s="33">
        <v>1</v>
      </c>
      <c r="F6274" s="33">
        <v>0.2</v>
      </c>
    </row>
    <row r="6275" spans="1:6" x14ac:dyDescent="0.2">
      <c r="A6275" s="33">
        <v>20</v>
      </c>
      <c r="B6275" s="33" t="s">
        <v>31</v>
      </c>
      <c r="C6275" s="33">
        <v>63500</v>
      </c>
      <c r="D6275" s="33" t="s">
        <v>7382</v>
      </c>
      <c r="E6275" s="33">
        <v>1</v>
      </c>
      <c r="F6275" s="33">
        <v>0.2</v>
      </c>
    </row>
    <row r="6276" spans="1:6" x14ac:dyDescent="0.2">
      <c r="A6276" s="33">
        <v>20</v>
      </c>
      <c r="B6276" s="33" t="s">
        <v>31</v>
      </c>
      <c r="C6276" s="33">
        <v>70100</v>
      </c>
      <c r="D6276" s="33" t="s">
        <v>7383</v>
      </c>
      <c r="E6276" s="33">
        <v>4</v>
      </c>
      <c r="F6276" s="33">
        <v>0.2</v>
      </c>
    </row>
    <row r="6277" spans="1:6" x14ac:dyDescent="0.2">
      <c r="A6277" s="33">
        <v>20</v>
      </c>
      <c r="B6277" s="33" t="s">
        <v>31</v>
      </c>
      <c r="C6277" s="33">
        <v>72800</v>
      </c>
      <c r="D6277" s="33" t="s">
        <v>7384</v>
      </c>
      <c r="E6277" s="33">
        <v>3</v>
      </c>
      <c r="F6277" s="33">
        <v>0.2</v>
      </c>
    </row>
    <row r="6278" spans="1:6" x14ac:dyDescent="0.2">
      <c r="A6278" s="33">
        <v>20</v>
      </c>
      <c r="B6278" s="33" t="s">
        <v>31</v>
      </c>
      <c r="C6278" s="33">
        <v>77500</v>
      </c>
      <c r="D6278" s="33" t="s">
        <v>7385</v>
      </c>
      <c r="E6278" s="33"/>
      <c r="F6278" s="33">
        <v>0.2</v>
      </c>
    </row>
    <row r="6279" spans="1:6" x14ac:dyDescent="0.2">
      <c r="A6279" s="33">
        <v>20</v>
      </c>
      <c r="B6279" s="33" t="s">
        <v>31</v>
      </c>
      <c r="C6279" s="33">
        <v>81700</v>
      </c>
      <c r="D6279" s="33" t="s">
        <v>7386</v>
      </c>
      <c r="E6279" s="33">
        <v>4</v>
      </c>
      <c r="F6279" s="33">
        <v>0.2</v>
      </c>
    </row>
    <row r="6280" spans="1:6" x14ac:dyDescent="0.2">
      <c r="A6280" s="33">
        <v>20</v>
      </c>
      <c r="B6280" s="33" t="s">
        <v>31</v>
      </c>
      <c r="C6280" s="33">
        <v>83700</v>
      </c>
      <c r="D6280" s="33" t="s">
        <v>7387</v>
      </c>
      <c r="E6280" s="33">
        <v>3</v>
      </c>
      <c r="F6280" s="33">
        <v>0.2</v>
      </c>
    </row>
    <row r="6281" spans="1:6" x14ac:dyDescent="0.2">
      <c r="A6281" s="33">
        <v>20</v>
      </c>
      <c r="B6281" s="33" t="s">
        <v>31</v>
      </c>
      <c r="C6281" s="33">
        <v>83800</v>
      </c>
      <c r="D6281" s="33" t="s">
        <v>7388</v>
      </c>
      <c r="E6281" s="33">
        <v>2</v>
      </c>
      <c r="F6281" s="33">
        <v>0.2</v>
      </c>
    </row>
    <row r="6282" spans="1:6" x14ac:dyDescent="0.2">
      <c r="A6282" s="33">
        <v>20</v>
      </c>
      <c r="B6282" s="33" t="s">
        <v>31</v>
      </c>
      <c r="C6282" s="33">
        <v>87100</v>
      </c>
      <c r="D6282" s="33" t="s">
        <v>7389</v>
      </c>
      <c r="E6282" s="33"/>
      <c r="F6282" s="33">
        <v>0.2</v>
      </c>
    </row>
    <row r="6283" spans="1:6" x14ac:dyDescent="0.2">
      <c r="A6283" s="33">
        <v>20</v>
      </c>
      <c r="B6283" s="33" t="s">
        <v>31</v>
      </c>
      <c r="C6283" s="33">
        <v>87300</v>
      </c>
      <c r="D6283" s="33" t="s">
        <v>7390</v>
      </c>
      <c r="E6283" s="33">
        <v>3</v>
      </c>
      <c r="F6283" s="33">
        <v>0.2</v>
      </c>
    </row>
    <row r="6284" spans="1:6" x14ac:dyDescent="0.2">
      <c r="A6284" s="33">
        <v>20</v>
      </c>
      <c r="B6284" s="33" t="s">
        <v>31</v>
      </c>
      <c r="C6284" s="33">
        <v>99400</v>
      </c>
      <c r="D6284" s="33" t="s">
        <v>7391</v>
      </c>
      <c r="E6284" s="33"/>
      <c r="F6284" s="33">
        <v>0.2</v>
      </c>
    </row>
    <row r="6285" spans="1:6" x14ac:dyDescent="0.2">
      <c r="A6285" s="33">
        <v>20</v>
      </c>
      <c r="B6285" s="33" t="s">
        <v>31</v>
      </c>
      <c r="C6285" s="33">
        <v>99900</v>
      </c>
      <c r="D6285" s="33" t="s">
        <v>7392</v>
      </c>
      <c r="E6285" s="33">
        <v>2</v>
      </c>
      <c r="F6285" s="33">
        <v>0.2</v>
      </c>
    </row>
    <row r="6286" spans="1:6" x14ac:dyDescent="0.2">
      <c r="A6286" s="33">
        <v>20</v>
      </c>
      <c r="B6286" s="33" t="s">
        <v>31</v>
      </c>
      <c r="C6286" s="33">
        <v>102200</v>
      </c>
      <c r="D6286" s="33" t="s">
        <v>7393</v>
      </c>
      <c r="E6286" s="33"/>
      <c r="F6286" s="33">
        <v>0.2</v>
      </c>
    </row>
    <row r="6287" spans="1:6" x14ac:dyDescent="0.2">
      <c r="A6287" s="33">
        <v>20</v>
      </c>
      <c r="B6287" s="33" t="s">
        <v>31</v>
      </c>
      <c r="C6287" s="33">
        <v>107700</v>
      </c>
      <c r="D6287" s="33" t="s">
        <v>7394</v>
      </c>
      <c r="E6287" s="33"/>
      <c r="F6287" s="33">
        <v>0.2</v>
      </c>
    </row>
    <row r="6288" spans="1:6" x14ac:dyDescent="0.2">
      <c r="A6288" s="33">
        <v>20</v>
      </c>
      <c r="B6288" s="33" t="s">
        <v>31</v>
      </c>
      <c r="C6288" s="33">
        <v>120400</v>
      </c>
      <c r="D6288" s="33" t="s">
        <v>7395</v>
      </c>
      <c r="E6288" s="33"/>
      <c r="F6288" s="33">
        <v>0.2</v>
      </c>
    </row>
    <row r="6289" spans="1:6" x14ac:dyDescent="0.2">
      <c r="A6289" s="33">
        <v>20</v>
      </c>
      <c r="B6289" s="33" t="s">
        <v>31</v>
      </c>
      <c r="C6289" s="33">
        <v>122900</v>
      </c>
      <c r="D6289" s="33" t="s">
        <v>7396</v>
      </c>
      <c r="E6289" s="33"/>
      <c r="F6289" s="33">
        <v>0.2</v>
      </c>
    </row>
    <row r="6290" spans="1:6" x14ac:dyDescent="0.2">
      <c r="A6290" s="33">
        <v>20</v>
      </c>
      <c r="B6290" s="33" t="s">
        <v>31</v>
      </c>
      <c r="C6290" s="33">
        <v>123300</v>
      </c>
      <c r="D6290" s="33" t="s">
        <v>7397</v>
      </c>
      <c r="E6290" s="33"/>
      <c r="F6290" s="33">
        <v>0.2</v>
      </c>
    </row>
    <row r="6291" spans="1:6" x14ac:dyDescent="0.2">
      <c r="A6291" s="33">
        <v>20</v>
      </c>
      <c r="B6291" s="33" t="s">
        <v>31</v>
      </c>
      <c r="C6291" s="33">
        <v>123700</v>
      </c>
      <c r="D6291" s="33" t="s">
        <v>7398</v>
      </c>
      <c r="E6291" s="33">
        <v>1</v>
      </c>
      <c r="F6291" s="33">
        <v>0.2</v>
      </c>
    </row>
    <row r="6292" spans="1:6" x14ac:dyDescent="0.2">
      <c r="A6292" s="33">
        <v>20</v>
      </c>
      <c r="B6292" s="33" t="s">
        <v>31</v>
      </c>
      <c r="C6292" s="33">
        <v>123900</v>
      </c>
      <c r="D6292" s="33" t="s">
        <v>7399</v>
      </c>
      <c r="E6292" s="33"/>
      <c r="F6292" s="33">
        <v>0.2</v>
      </c>
    </row>
    <row r="6293" spans="1:6" x14ac:dyDescent="0.2">
      <c r="A6293" s="33">
        <v>20</v>
      </c>
      <c r="B6293" s="33" t="s">
        <v>31</v>
      </c>
      <c r="C6293" s="33">
        <v>133700</v>
      </c>
      <c r="D6293" s="33" t="s">
        <v>7400</v>
      </c>
      <c r="E6293" s="33"/>
      <c r="F6293" s="33">
        <v>0.2</v>
      </c>
    </row>
    <row r="6294" spans="1:6" x14ac:dyDescent="0.2">
      <c r="A6294" s="33">
        <v>20</v>
      </c>
      <c r="B6294" s="33" t="s">
        <v>31</v>
      </c>
      <c r="C6294" s="33">
        <v>136000</v>
      </c>
      <c r="D6294" s="33" t="s">
        <v>7401</v>
      </c>
      <c r="E6294" s="33"/>
      <c r="F6294" s="33">
        <v>0.2</v>
      </c>
    </row>
    <row r="6295" spans="1:6" x14ac:dyDescent="0.2">
      <c r="A6295" s="33">
        <v>20</v>
      </c>
      <c r="B6295" s="33" t="s">
        <v>31</v>
      </c>
      <c r="C6295" s="33">
        <v>136200</v>
      </c>
      <c r="D6295" s="33" t="s">
        <v>5216</v>
      </c>
      <c r="E6295" s="33"/>
      <c r="F6295" s="33">
        <v>0.2</v>
      </c>
    </row>
    <row r="6296" spans="1:6" x14ac:dyDescent="0.2">
      <c r="A6296" s="33">
        <v>20</v>
      </c>
      <c r="B6296" s="33" t="s">
        <v>31</v>
      </c>
      <c r="C6296" s="33">
        <v>136860</v>
      </c>
      <c r="D6296" s="33" t="s">
        <v>7402</v>
      </c>
      <c r="E6296" s="33"/>
      <c r="F6296" s="33">
        <v>0.2</v>
      </c>
    </row>
    <row r="6297" spans="1:6" x14ac:dyDescent="0.2">
      <c r="A6297" s="33">
        <v>20</v>
      </c>
      <c r="B6297" s="33" t="s">
        <v>31</v>
      </c>
      <c r="C6297" s="33">
        <v>137800</v>
      </c>
      <c r="D6297" s="33" t="s">
        <v>2413</v>
      </c>
      <c r="E6297" s="33"/>
      <c r="F6297" s="33">
        <v>0.2</v>
      </c>
    </row>
    <row r="6298" spans="1:6" x14ac:dyDescent="0.2">
      <c r="A6298" s="33">
        <v>20</v>
      </c>
      <c r="B6298" s="33" t="s">
        <v>31</v>
      </c>
      <c r="C6298" s="33">
        <v>141300</v>
      </c>
      <c r="D6298" s="33" t="s">
        <v>7403</v>
      </c>
      <c r="E6298" s="33">
        <v>4</v>
      </c>
      <c r="F6298" s="33">
        <v>0.2</v>
      </c>
    </row>
    <row r="6299" spans="1:6" x14ac:dyDescent="0.2">
      <c r="A6299" s="33">
        <v>20</v>
      </c>
      <c r="B6299" s="33" t="s">
        <v>31</v>
      </c>
      <c r="C6299" s="33">
        <v>141400</v>
      </c>
      <c r="D6299" s="33" t="s">
        <v>7404</v>
      </c>
      <c r="E6299" s="33"/>
      <c r="F6299" s="33">
        <v>0.2</v>
      </c>
    </row>
    <row r="6300" spans="1:6" x14ac:dyDescent="0.2">
      <c r="A6300" s="33">
        <v>20</v>
      </c>
      <c r="B6300" s="33" t="s">
        <v>31</v>
      </c>
      <c r="C6300" s="33">
        <v>141800</v>
      </c>
      <c r="D6300" s="33" t="s">
        <v>5221</v>
      </c>
      <c r="E6300" s="33">
        <v>4</v>
      </c>
      <c r="F6300" s="33">
        <v>0.2</v>
      </c>
    </row>
    <row r="6301" spans="1:6" x14ac:dyDescent="0.2">
      <c r="A6301" s="33">
        <v>20</v>
      </c>
      <c r="B6301" s="33" t="s">
        <v>31</v>
      </c>
      <c r="C6301" s="33">
        <v>154200</v>
      </c>
      <c r="D6301" s="33" t="s">
        <v>7405</v>
      </c>
      <c r="E6301" s="33"/>
      <c r="F6301" s="33">
        <v>0.2</v>
      </c>
    </row>
    <row r="6302" spans="1:6" x14ac:dyDescent="0.2">
      <c r="A6302" s="33">
        <v>20</v>
      </c>
      <c r="B6302" s="33" t="s">
        <v>31</v>
      </c>
      <c r="C6302" s="33">
        <v>154700</v>
      </c>
      <c r="D6302" s="33" t="s">
        <v>7406</v>
      </c>
      <c r="E6302" s="33"/>
      <c r="F6302" s="33">
        <v>0.2</v>
      </c>
    </row>
    <row r="6303" spans="1:6" x14ac:dyDescent="0.2">
      <c r="A6303" s="33">
        <v>20</v>
      </c>
      <c r="B6303" s="33" t="s">
        <v>31</v>
      </c>
      <c r="C6303" s="33">
        <v>162200</v>
      </c>
      <c r="D6303" s="33" t="s">
        <v>7407</v>
      </c>
      <c r="E6303" s="33">
        <v>3</v>
      </c>
      <c r="F6303" s="33">
        <v>0.2</v>
      </c>
    </row>
    <row r="6304" spans="1:6" x14ac:dyDescent="0.2">
      <c r="A6304" s="33">
        <v>20</v>
      </c>
      <c r="B6304" s="33" t="s">
        <v>31</v>
      </c>
      <c r="C6304" s="33">
        <v>162500</v>
      </c>
      <c r="D6304" s="33" t="s">
        <v>7408</v>
      </c>
      <c r="E6304" s="33"/>
      <c r="F6304" s="33">
        <v>0.2</v>
      </c>
    </row>
    <row r="6305" spans="1:6" x14ac:dyDescent="0.2">
      <c r="A6305" s="33">
        <v>20</v>
      </c>
      <c r="B6305" s="33" t="s">
        <v>31</v>
      </c>
      <c r="C6305" s="33">
        <v>169000</v>
      </c>
      <c r="D6305" s="33" t="s">
        <v>7409</v>
      </c>
      <c r="E6305" s="33"/>
      <c r="F6305" s="33">
        <v>0.2</v>
      </c>
    </row>
    <row r="6306" spans="1:6" x14ac:dyDescent="0.2">
      <c r="A6306" s="33">
        <v>20</v>
      </c>
      <c r="B6306" s="33" t="s">
        <v>31</v>
      </c>
      <c r="C6306" s="33">
        <v>169700</v>
      </c>
      <c r="D6306" s="33" t="s">
        <v>7410</v>
      </c>
      <c r="E6306" s="33"/>
      <c r="F6306" s="33">
        <v>0.2</v>
      </c>
    </row>
    <row r="6307" spans="1:6" x14ac:dyDescent="0.2">
      <c r="A6307" s="33">
        <v>20</v>
      </c>
      <c r="B6307" s="33" t="s">
        <v>31</v>
      </c>
      <c r="C6307" s="33">
        <v>170000</v>
      </c>
      <c r="D6307" s="33" t="s">
        <v>7411</v>
      </c>
      <c r="E6307" s="33"/>
      <c r="F6307" s="33">
        <v>0.2</v>
      </c>
    </row>
    <row r="6308" spans="1:6" x14ac:dyDescent="0.2">
      <c r="A6308" s="33">
        <v>20</v>
      </c>
      <c r="B6308" s="33" t="s">
        <v>31</v>
      </c>
      <c r="C6308" s="33">
        <v>182300</v>
      </c>
      <c r="D6308" s="33" t="s">
        <v>7412</v>
      </c>
      <c r="E6308" s="33"/>
      <c r="F6308" s="33">
        <v>0.2</v>
      </c>
    </row>
    <row r="6309" spans="1:6" x14ac:dyDescent="0.2">
      <c r="A6309" s="33">
        <v>20</v>
      </c>
      <c r="B6309" s="33" t="s">
        <v>31</v>
      </c>
      <c r="C6309" s="33">
        <v>182600</v>
      </c>
      <c r="D6309" s="33" t="s">
        <v>5253</v>
      </c>
      <c r="E6309" s="33">
        <v>3</v>
      </c>
      <c r="F6309" s="33">
        <v>0.2</v>
      </c>
    </row>
    <row r="6310" spans="1:6" x14ac:dyDescent="0.2">
      <c r="A6310" s="33">
        <v>20</v>
      </c>
      <c r="B6310" s="33" t="s">
        <v>31</v>
      </c>
      <c r="C6310" s="33">
        <v>182800</v>
      </c>
      <c r="D6310" s="33" t="s">
        <v>7413</v>
      </c>
      <c r="E6310" s="33">
        <v>3</v>
      </c>
      <c r="F6310" s="33">
        <v>0.2</v>
      </c>
    </row>
    <row r="6311" spans="1:6" x14ac:dyDescent="0.2">
      <c r="A6311" s="33">
        <v>20</v>
      </c>
      <c r="B6311" s="33" t="s">
        <v>31</v>
      </c>
      <c r="C6311" s="33">
        <v>183000</v>
      </c>
      <c r="D6311" s="33" t="s">
        <v>7414</v>
      </c>
      <c r="E6311" s="33"/>
      <c r="F6311" s="33">
        <v>0.2</v>
      </c>
    </row>
    <row r="6312" spans="1:6" x14ac:dyDescent="0.2">
      <c r="A6312" s="33">
        <v>20</v>
      </c>
      <c r="B6312" s="33" t="s">
        <v>31</v>
      </c>
      <c r="C6312" s="33">
        <v>183700</v>
      </c>
      <c r="D6312" s="33" t="s">
        <v>7415</v>
      </c>
      <c r="E6312" s="33">
        <v>3</v>
      </c>
      <c r="F6312" s="33">
        <v>0.2</v>
      </c>
    </row>
    <row r="6313" spans="1:6" x14ac:dyDescent="0.2">
      <c r="A6313" s="33">
        <v>20</v>
      </c>
      <c r="B6313" s="33" t="s">
        <v>31</v>
      </c>
      <c r="C6313" s="33">
        <v>183900</v>
      </c>
      <c r="D6313" s="33" t="s">
        <v>5256</v>
      </c>
      <c r="E6313" s="33">
        <v>2</v>
      </c>
      <c r="F6313" s="33">
        <v>0.2</v>
      </c>
    </row>
    <row r="6314" spans="1:6" x14ac:dyDescent="0.2">
      <c r="A6314" s="33">
        <v>20</v>
      </c>
      <c r="B6314" s="33" t="s">
        <v>31</v>
      </c>
      <c r="C6314" s="33">
        <v>184500</v>
      </c>
      <c r="D6314" s="33" t="s">
        <v>5257</v>
      </c>
      <c r="E6314" s="33">
        <v>2</v>
      </c>
      <c r="F6314" s="33">
        <v>0.2</v>
      </c>
    </row>
    <row r="6315" spans="1:6" x14ac:dyDescent="0.2">
      <c r="A6315" s="33">
        <v>20</v>
      </c>
      <c r="B6315" s="33" t="s">
        <v>31</v>
      </c>
      <c r="C6315" s="33">
        <v>184700</v>
      </c>
      <c r="D6315" s="33" t="s">
        <v>7416</v>
      </c>
      <c r="E6315" s="33">
        <v>2</v>
      </c>
      <c r="F6315" s="33">
        <v>0.2</v>
      </c>
    </row>
    <row r="6316" spans="1:6" x14ac:dyDescent="0.2">
      <c r="A6316" s="33">
        <v>20</v>
      </c>
      <c r="B6316" s="33" t="s">
        <v>31</v>
      </c>
      <c r="C6316" s="33">
        <v>194300</v>
      </c>
      <c r="D6316" s="33" t="s">
        <v>7417</v>
      </c>
      <c r="E6316" s="33"/>
      <c r="F6316" s="33">
        <v>0.2</v>
      </c>
    </row>
    <row r="6317" spans="1:6" x14ac:dyDescent="0.2">
      <c r="A6317" s="33">
        <v>20</v>
      </c>
      <c r="B6317" s="33" t="s">
        <v>31</v>
      </c>
      <c r="C6317" s="33">
        <v>196700</v>
      </c>
      <c r="D6317" s="33" t="s">
        <v>5265</v>
      </c>
      <c r="E6317" s="33"/>
      <c r="F6317" s="33">
        <v>0.2</v>
      </c>
    </row>
    <row r="6318" spans="1:6" x14ac:dyDescent="0.2">
      <c r="A6318" s="33">
        <v>20</v>
      </c>
      <c r="B6318" s="33" t="s">
        <v>31</v>
      </c>
      <c r="C6318" s="33">
        <v>198200</v>
      </c>
      <c r="D6318" s="33" t="s">
        <v>7418</v>
      </c>
      <c r="E6318" s="33">
        <v>2</v>
      </c>
      <c r="F6318" s="33">
        <v>0.2</v>
      </c>
    </row>
    <row r="6319" spans="1:6" x14ac:dyDescent="0.2">
      <c r="A6319" s="33">
        <v>20</v>
      </c>
      <c r="B6319" s="33" t="s">
        <v>31</v>
      </c>
      <c r="C6319" s="33">
        <v>199900</v>
      </c>
      <c r="D6319" s="33" t="s">
        <v>7419</v>
      </c>
      <c r="E6319" s="33"/>
      <c r="F6319" s="33">
        <v>0.2</v>
      </c>
    </row>
    <row r="6320" spans="1:6" x14ac:dyDescent="0.2">
      <c r="A6320" s="33">
        <v>20</v>
      </c>
      <c r="B6320" s="33" t="s">
        <v>31</v>
      </c>
      <c r="C6320" s="33">
        <v>200100</v>
      </c>
      <c r="D6320" s="33" t="s">
        <v>7420</v>
      </c>
      <c r="E6320" s="33"/>
      <c r="F6320" s="33">
        <v>0.2</v>
      </c>
    </row>
    <row r="6321" spans="1:6" x14ac:dyDescent="0.2">
      <c r="A6321" s="33">
        <v>20</v>
      </c>
      <c r="B6321" s="33" t="s">
        <v>31</v>
      </c>
      <c r="C6321" s="33">
        <v>201700</v>
      </c>
      <c r="D6321" s="33" t="s">
        <v>7421</v>
      </c>
      <c r="E6321" s="33"/>
      <c r="F6321" s="33">
        <v>0.2</v>
      </c>
    </row>
    <row r="6322" spans="1:6" x14ac:dyDescent="0.2">
      <c r="A6322" s="33">
        <v>20</v>
      </c>
      <c r="B6322" s="33" t="s">
        <v>31</v>
      </c>
      <c r="C6322" s="33">
        <v>208400</v>
      </c>
      <c r="D6322" s="33" t="s">
        <v>7422</v>
      </c>
      <c r="E6322" s="33"/>
      <c r="F6322" s="33">
        <v>0.2</v>
      </c>
    </row>
    <row r="6323" spans="1:6" x14ac:dyDescent="0.2">
      <c r="A6323" s="33">
        <v>20</v>
      </c>
      <c r="B6323" s="33" t="s">
        <v>31</v>
      </c>
      <c r="C6323" s="33">
        <v>211400</v>
      </c>
      <c r="D6323" s="33" t="s">
        <v>7423</v>
      </c>
      <c r="E6323" s="33"/>
      <c r="F6323" s="33">
        <v>0.2</v>
      </c>
    </row>
    <row r="6324" spans="1:6" x14ac:dyDescent="0.2">
      <c r="A6324" s="33">
        <v>20</v>
      </c>
      <c r="B6324" s="33" t="s">
        <v>31</v>
      </c>
      <c r="C6324" s="33">
        <v>212200</v>
      </c>
      <c r="D6324" s="33" t="s">
        <v>7424</v>
      </c>
      <c r="E6324" s="33"/>
      <c r="F6324" s="33">
        <v>0.2</v>
      </c>
    </row>
    <row r="6325" spans="1:6" x14ac:dyDescent="0.2">
      <c r="A6325" s="33">
        <v>20</v>
      </c>
      <c r="B6325" s="33" t="s">
        <v>31</v>
      </c>
      <c r="C6325" s="33">
        <v>213000</v>
      </c>
      <c r="D6325" s="33" t="s">
        <v>7425</v>
      </c>
      <c r="E6325" s="33">
        <v>3</v>
      </c>
      <c r="F6325" s="33">
        <v>0.2</v>
      </c>
    </row>
    <row r="6326" spans="1:6" x14ac:dyDescent="0.2">
      <c r="A6326" s="33">
        <v>20</v>
      </c>
      <c r="B6326" s="33" t="s">
        <v>31</v>
      </c>
      <c r="C6326" s="33">
        <v>219300</v>
      </c>
      <c r="D6326" s="33" t="s">
        <v>7426</v>
      </c>
      <c r="E6326" s="33"/>
      <c r="F6326" s="33">
        <v>0.2</v>
      </c>
    </row>
    <row r="6327" spans="1:6" x14ac:dyDescent="0.2">
      <c r="A6327" s="33">
        <v>20</v>
      </c>
      <c r="B6327" s="33" t="s">
        <v>31</v>
      </c>
      <c r="C6327" s="33">
        <v>221600</v>
      </c>
      <c r="D6327" s="33" t="s">
        <v>7427</v>
      </c>
      <c r="E6327" s="33"/>
      <c r="F6327" s="33">
        <v>0.2</v>
      </c>
    </row>
    <row r="6328" spans="1:6" x14ac:dyDescent="0.2">
      <c r="A6328" s="33">
        <v>20</v>
      </c>
      <c r="B6328" s="33" t="s">
        <v>31</v>
      </c>
      <c r="C6328" s="33">
        <v>222400</v>
      </c>
      <c r="D6328" s="33" t="s">
        <v>5282</v>
      </c>
      <c r="E6328" s="33">
        <v>2</v>
      </c>
      <c r="F6328" s="33">
        <v>0.2</v>
      </c>
    </row>
    <row r="6329" spans="1:6" x14ac:dyDescent="0.2">
      <c r="A6329" s="33">
        <v>20</v>
      </c>
      <c r="B6329" s="33" t="s">
        <v>31</v>
      </c>
      <c r="C6329" s="33">
        <v>222500</v>
      </c>
      <c r="D6329" s="33" t="s">
        <v>7428</v>
      </c>
      <c r="E6329" s="33"/>
      <c r="F6329" s="33">
        <v>0.2</v>
      </c>
    </row>
    <row r="6330" spans="1:6" x14ac:dyDescent="0.2">
      <c r="A6330" s="33">
        <v>20</v>
      </c>
      <c r="B6330" s="33" t="s">
        <v>31</v>
      </c>
      <c r="C6330" s="33">
        <v>223300</v>
      </c>
      <c r="D6330" s="33" t="s">
        <v>5283</v>
      </c>
      <c r="E6330" s="33"/>
      <c r="F6330" s="33">
        <v>0.2</v>
      </c>
    </row>
    <row r="6331" spans="1:6" x14ac:dyDescent="0.2">
      <c r="A6331" s="33">
        <v>20</v>
      </c>
      <c r="B6331" s="33" t="s">
        <v>31</v>
      </c>
      <c r="C6331" s="33">
        <v>223500</v>
      </c>
      <c r="D6331" s="33" t="s">
        <v>7429</v>
      </c>
      <c r="E6331" s="33"/>
      <c r="F6331" s="33">
        <v>0.2</v>
      </c>
    </row>
    <row r="6332" spans="1:6" x14ac:dyDescent="0.2">
      <c r="A6332" s="33">
        <v>20</v>
      </c>
      <c r="B6332" s="33" t="s">
        <v>31</v>
      </c>
      <c r="C6332" s="33">
        <v>227500</v>
      </c>
      <c r="D6332" s="33" t="s">
        <v>7430</v>
      </c>
      <c r="E6332" s="33">
        <v>4</v>
      </c>
      <c r="F6332" s="33">
        <v>0.2</v>
      </c>
    </row>
    <row r="6333" spans="1:6" x14ac:dyDescent="0.2">
      <c r="A6333" s="33">
        <v>20</v>
      </c>
      <c r="B6333" s="33" t="s">
        <v>31</v>
      </c>
      <c r="C6333" s="33">
        <v>229000</v>
      </c>
      <c r="D6333" s="33" t="s">
        <v>7431</v>
      </c>
      <c r="E6333" s="33">
        <v>1</v>
      </c>
      <c r="F6333" s="33">
        <v>0.2</v>
      </c>
    </row>
    <row r="6334" spans="1:6" x14ac:dyDescent="0.2">
      <c r="A6334" s="33">
        <v>20</v>
      </c>
      <c r="B6334" s="33" t="s">
        <v>31</v>
      </c>
      <c r="C6334" s="33">
        <v>230200</v>
      </c>
      <c r="D6334" s="33" t="s">
        <v>7432</v>
      </c>
      <c r="E6334" s="33"/>
      <c r="F6334" s="33">
        <v>0.2</v>
      </c>
    </row>
    <row r="6335" spans="1:6" x14ac:dyDescent="0.2">
      <c r="A6335" s="33">
        <v>20</v>
      </c>
      <c r="B6335" s="33" t="s">
        <v>31</v>
      </c>
      <c r="C6335" s="33">
        <v>234600</v>
      </c>
      <c r="D6335" s="33" t="s">
        <v>969</v>
      </c>
      <c r="E6335" s="33"/>
      <c r="F6335" s="33">
        <v>0.2</v>
      </c>
    </row>
    <row r="6336" spans="1:6" x14ac:dyDescent="0.2">
      <c r="A6336" s="33">
        <v>20</v>
      </c>
      <c r="B6336" s="33" t="s">
        <v>31</v>
      </c>
      <c r="C6336" s="33">
        <v>237600</v>
      </c>
      <c r="D6336" s="33" t="s">
        <v>5291</v>
      </c>
      <c r="E6336" s="33">
        <v>2</v>
      </c>
      <c r="F6336" s="33">
        <v>0.2</v>
      </c>
    </row>
    <row r="6337" spans="1:6" x14ac:dyDescent="0.2">
      <c r="A6337" s="33">
        <v>20</v>
      </c>
      <c r="B6337" s="33" t="s">
        <v>31</v>
      </c>
      <c r="C6337" s="33">
        <v>237900</v>
      </c>
      <c r="D6337" s="33" t="s">
        <v>7433</v>
      </c>
      <c r="E6337" s="33"/>
      <c r="F6337" s="33">
        <v>0.2</v>
      </c>
    </row>
    <row r="6338" spans="1:6" x14ac:dyDescent="0.2">
      <c r="A6338" s="33">
        <v>20</v>
      </c>
      <c r="B6338" s="33" t="s">
        <v>31</v>
      </c>
      <c r="C6338" s="33">
        <v>238200</v>
      </c>
      <c r="D6338" s="33" t="s">
        <v>7434</v>
      </c>
      <c r="E6338" s="33">
        <v>4</v>
      </c>
      <c r="F6338" s="33">
        <v>0.2</v>
      </c>
    </row>
    <row r="6339" spans="1:6" x14ac:dyDescent="0.2">
      <c r="A6339" s="33">
        <v>20</v>
      </c>
      <c r="B6339" s="33" t="s">
        <v>31</v>
      </c>
      <c r="C6339" s="33">
        <v>238300</v>
      </c>
      <c r="D6339" s="33" t="s">
        <v>7435</v>
      </c>
      <c r="E6339" s="33">
        <v>4</v>
      </c>
      <c r="F6339" s="33">
        <v>0.2</v>
      </c>
    </row>
    <row r="6340" spans="1:6" x14ac:dyDescent="0.2">
      <c r="A6340" s="33">
        <v>20</v>
      </c>
      <c r="B6340" s="33" t="s">
        <v>31</v>
      </c>
      <c r="C6340" s="33">
        <v>240700</v>
      </c>
      <c r="D6340" s="33" t="s">
        <v>970</v>
      </c>
      <c r="E6340" s="33"/>
      <c r="F6340" s="33">
        <v>0.2</v>
      </c>
    </row>
    <row r="6341" spans="1:6" x14ac:dyDescent="0.2">
      <c r="A6341" s="33">
        <v>20</v>
      </c>
      <c r="B6341" s="33" t="s">
        <v>31</v>
      </c>
      <c r="C6341" s="33">
        <v>247900</v>
      </c>
      <c r="D6341" s="33" t="s">
        <v>7436</v>
      </c>
      <c r="E6341" s="33"/>
      <c r="F6341" s="33">
        <v>0.2</v>
      </c>
    </row>
    <row r="6342" spans="1:6" x14ac:dyDescent="0.2">
      <c r="A6342" s="33">
        <v>20</v>
      </c>
      <c r="B6342" s="33" t="s">
        <v>31</v>
      </c>
      <c r="C6342" s="33">
        <v>259300</v>
      </c>
      <c r="D6342" s="33" t="s">
        <v>7437</v>
      </c>
      <c r="E6342" s="33">
        <v>4</v>
      </c>
      <c r="F6342" s="33">
        <v>0.2</v>
      </c>
    </row>
    <row r="6343" spans="1:6" x14ac:dyDescent="0.2">
      <c r="A6343" s="33">
        <v>20</v>
      </c>
      <c r="B6343" s="33" t="s">
        <v>31</v>
      </c>
      <c r="C6343" s="33">
        <v>260300</v>
      </c>
      <c r="D6343" s="33" t="s">
        <v>7438</v>
      </c>
      <c r="E6343" s="33">
        <v>4</v>
      </c>
      <c r="F6343" s="33">
        <v>0.2</v>
      </c>
    </row>
    <row r="6344" spans="1:6" x14ac:dyDescent="0.2">
      <c r="A6344" s="33">
        <v>20</v>
      </c>
      <c r="B6344" s="33" t="s">
        <v>31</v>
      </c>
      <c r="C6344" s="33">
        <v>260400</v>
      </c>
      <c r="D6344" s="33" t="s">
        <v>7439</v>
      </c>
      <c r="E6344" s="33">
        <v>4</v>
      </c>
      <c r="F6344" s="33">
        <v>0.2</v>
      </c>
    </row>
    <row r="6345" spans="1:6" x14ac:dyDescent="0.2">
      <c r="A6345" s="33">
        <v>20</v>
      </c>
      <c r="B6345" s="33" t="s">
        <v>31</v>
      </c>
      <c r="C6345" s="33">
        <v>261400</v>
      </c>
      <c r="D6345" s="33" t="s">
        <v>7440</v>
      </c>
      <c r="E6345" s="33"/>
      <c r="F6345" s="33">
        <v>0.2</v>
      </c>
    </row>
    <row r="6346" spans="1:6" x14ac:dyDescent="0.2">
      <c r="A6346" s="33">
        <v>20</v>
      </c>
      <c r="B6346" s="33" t="s">
        <v>31</v>
      </c>
      <c r="C6346" s="33">
        <v>271450</v>
      </c>
      <c r="D6346" s="33" t="s">
        <v>7441</v>
      </c>
      <c r="E6346" s="33">
        <v>4</v>
      </c>
      <c r="F6346" s="33">
        <v>0.2</v>
      </c>
    </row>
    <row r="6347" spans="1:6" x14ac:dyDescent="0.2">
      <c r="A6347" s="33">
        <v>20</v>
      </c>
      <c r="B6347" s="33" t="s">
        <v>31</v>
      </c>
      <c r="C6347" s="33">
        <v>271655</v>
      </c>
      <c r="D6347" s="33" t="s">
        <v>7442</v>
      </c>
      <c r="E6347" s="33"/>
      <c r="F6347" s="33">
        <v>0.2</v>
      </c>
    </row>
    <row r="6348" spans="1:6" x14ac:dyDescent="0.2">
      <c r="A6348" s="33">
        <v>20</v>
      </c>
      <c r="B6348" s="33" t="s">
        <v>31</v>
      </c>
      <c r="C6348" s="33">
        <v>271800</v>
      </c>
      <c r="D6348" s="33" t="s">
        <v>7443</v>
      </c>
      <c r="E6348" s="33">
        <v>4</v>
      </c>
      <c r="F6348" s="33">
        <v>0.2</v>
      </c>
    </row>
    <row r="6349" spans="1:6" x14ac:dyDescent="0.2">
      <c r="A6349" s="33">
        <v>20</v>
      </c>
      <c r="B6349" s="33" t="s">
        <v>31</v>
      </c>
      <c r="C6349" s="33">
        <v>275400</v>
      </c>
      <c r="D6349" s="33" t="s">
        <v>7444</v>
      </c>
      <c r="E6349" s="33"/>
      <c r="F6349" s="33">
        <v>0.2</v>
      </c>
    </row>
    <row r="6350" spans="1:6" x14ac:dyDescent="0.2">
      <c r="A6350" s="33">
        <v>20</v>
      </c>
      <c r="B6350" s="33" t="s">
        <v>31</v>
      </c>
      <c r="C6350" s="33">
        <v>281900</v>
      </c>
      <c r="D6350" s="33" t="s">
        <v>7445</v>
      </c>
      <c r="E6350" s="33">
        <v>1</v>
      </c>
      <c r="F6350" s="33">
        <v>0.2</v>
      </c>
    </row>
    <row r="6351" spans="1:6" x14ac:dyDescent="0.2">
      <c r="A6351" s="33">
        <v>20</v>
      </c>
      <c r="B6351" s="33" t="s">
        <v>31</v>
      </c>
      <c r="C6351" s="33">
        <v>282300</v>
      </c>
      <c r="D6351" s="33" t="s">
        <v>7446</v>
      </c>
      <c r="E6351" s="33"/>
      <c r="F6351" s="33">
        <v>0.2</v>
      </c>
    </row>
    <row r="6352" spans="1:6" x14ac:dyDescent="0.2">
      <c r="A6352" s="33">
        <v>20</v>
      </c>
      <c r="B6352" s="33" t="s">
        <v>31</v>
      </c>
      <c r="C6352" s="33">
        <v>288800</v>
      </c>
      <c r="D6352" s="33" t="s">
        <v>7447</v>
      </c>
      <c r="E6352" s="33"/>
      <c r="F6352" s="33">
        <v>0.2</v>
      </c>
    </row>
    <row r="6353" spans="1:6" x14ac:dyDescent="0.2">
      <c r="A6353" s="33">
        <v>20</v>
      </c>
      <c r="B6353" s="33" t="s">
        <v>31</v>
      </c>
      <c r="C6353" s="33">
        <v>289200</v>
      </c>
      <c r="D6353" s="33" t="s">
        <v>7448</v>
      </c>
      <c r="E6353" s="33">
        <v>3</v>
      </c>
      <c r="F6353" s="33">
        <v>0.2</v>
      </c>
    </row>
    <row r="6354" spans="1:6" x14ac:dyDescent="0.2">
      <c r="A6354" s="33">
        <v>20</v>
      </c>
      <c r="B6354" s="33" t="s">
        <v>31</v>
      </c>
      <c r="C6354" s="33">
        <v>289400</v>
      </c>
      <c r="D6354" s="33" t="s">
        <v>7449</v>
      </c>
      <c r="E6354" s="33">
        <v>4</v>
      </c>
      <c r="F6354" s="33">
        <v>0.2</v>
      </c>
    </row>
    <row r="6355" spans="1:6" x14ac:dyDescent="0.2">
      <c r="A6355" s="33">
        <v>20</v>
      </c>
      <c r="B6355" s="33" t="s">
        <v>31</v>
      </c>
      <c r="C6355" s="33">
        <v>289500</v>
      </c>
      <c r="D6355" s="33" t="s">
        <v>7450</v>
      </c>
      <c r="E6355" s="33">
        <v>4</v>
      </c>
      <c r="F6355" s="33">
        <v>0.2</v>
      </c>
    </row>
    <row r="6356" spans="1:6" x14ac:dyDescent="0.2">
      <c r="A6356" s="33">
        <v>20</v>
      </c>
      <c r="B6356" s="33" t="s">
        <v>31</v>
      </c>
      <c r="C6356" s="33">
        <v>292100</v>
      </c>
      <c r="D6356" s="33" t="s">
        <v>7451</v>
      </c>
      <c r="E6356" s="33"/>
      <c r="F6356" s="33">
        <v>0.2</v>
      </c>
    </row>
    <row r="6357" spans="1:6" x14ac:dyDescent="0.2">
      <c r="A6357" s="33">
        <v>20</v>
      </c>
      <c r="B6357" s="33" t="s">
        <v>31</v>
      </c>
      <c r="C6357" s="33">
        <v>293700</v>
      </c>
      <c r="D6357" s="33" t="s">
        <v>7452</v>
      </c>
      <c r="E6357" s="33"/>
      <c r="F6357" s="33">
        <v>0.2</v>
      </c>
    </row>
    <row r="6358" spans="1:6" x14ac:dyDescent="0.2">
      <c r="A6358" s="33">
        <v>20</v>
      </c>
      <c r="B6358" s="33" t="s">
        <v>31</v>
      </c>
      <c r="C6358" s="33">
        <v>294300</v>
      </c>
      <c r="D6358" s="33" t="s">
        <v>7453</v>
      </c>
      <c r="E6358" s="33">
        <v>4</v>
      </c>
      <c r="F6358" s="33">
        <v>0.2</v>
      </c>
    </row>
    <row r="6359" spans="1:6" x14ac:dyDescent="0.2">
      <c r="A6359" s="33">
        <v>20</v>
      </c>
      <c r="B6359" s="33" t="s">
        <v>31</v>
      </c>
      <c r="C6359" s="33">
        <v>294400</v>
      </c>
      <c r="D6359" s="33" t="s">
        <v>7454</v>
      </c>
      <c r="E6359" s="33"/>
      <c r="F6359" s="33">
        <v>0.2</v>
      </c>
    </row>
    <row r="6360" spans="1:6" x14ac:dyDescent="0.2">
      <c r="A6360" s="33">
        <v>20</v>
      </c>
      <c r="B6360" s="33" t="s">
        <v>31</v>
      </c>
      <c r="C6360" s="33">
        <v>294500</v>
      </c>
      <c r="D6360" s="33" t="s">
        <v>7455</v>
      </c>
      <c r="E6360" s="33">
        <v>4</v>
      </c>
      <c r="F6360" s="33">
        <v>0.2</v>
      </c>
    </row>
    <row r="6361" spans="1:6" x14ac:dyDescent="0.2">
      <c r="A6361" s="33">
        <v>20</v>
      </c>
      <c r="B6361" s="33" t="s">
        <v>31</v>
      </c>
      <c r="C6361" s="33">
        <v>295000</v>
      </c>
      <c r="D6361" s="33" t="s">
        <v>7456</v>
      </c>
      <c r="E6361" s="33"/>
      <c r="F6361" s="33">
        <v>0.2</v>
      </c>
    </row>
    <row r="6362" spans="1:6" x14ac:dyDescent="0.2">
      <c r="A6362" s="33">
        <v>20</v>
      </c>
      <c r="B6362" s="33" t="s">
        <v>31</v>
      </c>
      <c r="C6362" s="33">
        <v>295100</v>
      </c>
      <c r="D6362" s="33" t="s">
        <v>7457</v>
      </c>
      <c r="E6362" s="33">
        <v>4</v>
      </c>
      <c r="F6362" s="33">
        <v>0.2</v>
      </c>
    </row>
    <row r="6363" spans="1:6" x14ac:dyDescent="0.2">
      <c r="A6363" s="33">
        <v>20</v>
      </c>
      <c r="B6363" s="33" t="s">
        <v>31</v>
      </c>
      <c r="C6363" s="33">
        <v>295200</v>
      </c>
      <c r="D6363" s="33" t="s">
        <v>7458</v>
      </c>
      <c r="E6363" s="33"/>
      <c r="F6363" s="33">
        <v>0.2</v>
      </c>
    </row>
    <row r="6364" spans="1:6" x14ac:dyDescent="0.2">
      <c r="A6364" s="33">
        <v>20</v>
      </c>
      <c r="B6364" s="33" t="s">
        <v>31</v>
      </c>
      <c r="C6364" s="33">
        <v>296700</v>
      </c>
      <c r="D6364" s="33" t="s">
        <v>5584</v>
      </c>
      <c r="E6364" s="33"/>
      <c r="F6364" s="33">
        <v>0.2</v>
      </c>
    </row>
    <row r="6365" spans="1:6" x14ac:dyDescent="0.2">
      <c r="A6365" s="33">
        <v>20</v>
      </c>
      <c r="B6365" s="33" t="s">
        <v>31</v>
      </c>
      <c r="C6365" s="33">
        <v>301100</v>
      </c>
      <c r="D6365" s="33" t="s">
        <v>7459</v>
      </c>
      <c r="E6365" s="33"/>
      <c r="F6365" s="33">
        <v>0.2</v>
      </c>
    </row>
    <row r="6366" spans="1:6" x14ac:dyDescent="0.2">
      <c r="A6366" s="33">
        <v>20</v>
      </c>
      <c r="B6366" s="33" t="s">
        <v>31</v>
      </c>
      <c r="C6366" s="33">
        <v>311450</v>
      </c>
      <c r="D6366" s="33" t="s">
        <v>7460</v>
      </c>
      <c r="E6366" s="33"/>
      <c r="F6366" s="33">
        <v>0.2</v>
      </c>
    </row>
    <row r="6367" spans="1:6" x14ac:dyDescent="0.2">
      <c r="A6367" s="33">
        <v>20</v>
      </c>
      <c r="B6367" s="33" t="s">
        <v>31</v>
      </c>
      <c r="C6367" s="33">
        <v>312400</v>
      </c>
      <c r="D6367" s="33" t="s">
        <v>7461</v>
      </c>
      <c r="E6367" s="33"/>
      <c r="F6367" s="33">
        <v>0.2</v>
      </c>
    </row>
    <row r="6368" spans="1:6" x14ac:dyDescent="0.2">
      <c r="A6368" s="33">
        <v>20</v>
      </c>
      <c r="B6368" s="33" t="s">
        <v>31</v>
      </c>
      <c r="C6368" s="33">
        <v>313100</v>
      </c>
      <c r="D6368" s="33" t="s">
        <v>5353</v>
      </c>
      <c r="E6368" s="33"/>
      <c r="F6368" s="33">
        <v>0.2</v>
      </c>
    </row>
    <row r="6369" spans="1:6" x14ac:dyDescent="0.2">
      <c r="A6369" s="33">
        <v>20</v>
      </c>
      <c r="B6369" s="33" t="s">
        <v>31</v>
      </c>
      <c r="C6369" s="33">
        <v>321400</v>
      </c>
      <c r="D6369" s="33" t="s">
        <v>7462</v>
      </c>
      <c r="E6369" s="33"/>
      <c r="F6369" s="33">
        <v>0.2</v>
      </c>
    </row>
    <row r="6370" spans="1:6" x14ac:dyDescent="0.2">
      <c r="A6370" s="33">
        <v>20</v>
      </c>
      <c r="B6370" s="33" t="s">
        <v>31</v>
      </c>
      <c r="C6370" s="33">
        <v>322500</v>
      </c>
      <c r="D6370" s="33" t="s">
        <v>7463</v>
      </c>
      <c r="E6370" s="33"/>
      <c r="F6370" s="33">
        <v>0.2</v>
      </c>
    </row>
    <row r="6371" spans="1:6" x14ac:dyDescent="0.2">
      <c r="A6371" s="33">
        <v>20</v>
      </c>
      <c r="B6371" s="33" t="s">
        <v>31</v>
      </c>
      <c r="C6371" s="33">
        <v>323300</v>
      </c>
      <c r="D6371" s="33" t="s">
        <v>7464</v>
      </c>
      <c r="E6371" s="33">
        <v>2</v>
      </c>
      <c r="F6371" s="33">
        <v>0.2</v>
      </c>
    </row>
    <row r="6372" spans="1:6" x14ac:dyDescent="0.2">
      <c r="A6372" s="33">
        <v>20</v>
      </c>
      <c r="B6372" s="33" t="s">
        <v>31</v>
      </c>
      <c r="C6372" s="33">
        <v>323600</v>
      </c>
      <c r="D6372" s="33" t="s">
        <v>7465</v>
      </c>
      <c r="E6372" s="33">
        <v>2</v>
      </c>
      <c r="F6372" s="33">
        <v>0.2</v>
      </c>
    </row>
    <row r="6373" spans="1:6" x14ac:dyDescent="0.2">
      <c r="A6373" s="33">
        <v>20</v>
      </c>
      <c r="B6373" s="33" t="s">
        <v>31</v>
      </c>
      <c r="C6373" s="33">
        <v>325900</v>
      </c>
      <c r="D6373" s="33" t="s">
        <v>7466</v>
      </c>
      <c r="E6373" s="33">
        <v>3</v>
      </c>
      <c r="F6373" s="33">
        <v>0.2</v>
      </c>
    </row>
    <row r="6374" spans="1:6" x14ac:dyDescent="0.2">
      <c r="A6374" s="33">
        <v>20</v>
      </c>
      <c r="B6374" s="33" t="s">
        <v>31</v>
      </c>
      <c r="C6374" s="33">
        <v>326400</v>
      </c>
      <c r="D6374" s="33" t="s">
        <v>7467</v>
      </c>
      <c r="E6374" s="33">
        <v>3</v>
      </c>
      <c r="F6374" s="33">
        <v>0.2</v>
      </c>
    </row>
    <row r="6375" spans="1:6" x14ac:dyDescent="0.2">
      <c r="A6375" s="33">
        <v>20</v>
      </c>
      <c r="B6375" s="33" t="s">
        <v>31</v>
      </c>
      <c r="C6375" s="33">
        <v>326500</v>
      </c>
      <c r="D6375" s="33" t="s">
        <v>7468</v>
      </c>
      <c r="E6375" s="33">
        <v>4</v>
      </c>
      <c r="F6375" s="33">
        <v>0.2</v>
      </c>
    </row>
    <row r="6376" spans="1:6" x14ac:dyDescent="0.2">
      <c r="A6376" s="33">
        <v>20</v>
      </c>
      <c r="B6376" s="33" t="s">
        <v>31</v>
      </c>
      <c r="C6376" s="33">
        <v>326700</v>
      </c>
      <c r="D6376" s="33" t="s">
        <v>7469</v>
      </c>
      <c r="E6376" s="33"/>
      <c r="F6376" s="33">
        <v>0.2</v>
      </c>
    </row>
    <row r="6377" spans="1:6" x14ac:dyDescent="0.2">
      <c r="A6377" s="33">
        <v>20</v>
      </c>
      <c r="B6377" s="33" t="s">
        <v>31</v>
      </c>
      <c r="C6377" s="33">
        <v>333250</v>
      </c>
      <c r="D6377" s="33" t="s">
        <v>7470</v>
      </c>
      <c r="E6377" s="33">
        <v>2</v>
      </c>
      <c r="F6377" s="33">
        <v>0.2</v>
      </c>
    </row>
    <row r="6378" spans="1:6" x14ac:dyDescent="0.2">
      <c r="A6378" s="33">
        <v>20</v>
      </c>
      <c r="B6378" s="33" t="s">
        <v>31</v>
      </c>
      <c r="C6378" s="33">
        <v>333700</v>
      </c>
      <c r="D6378" s="33" t="s">
        <v>5367</v>
      </c>
      <c r="E6378" s="33">
        <v>2</v>
      </c>
      <c r="F6378" s="33">
        <v>0.2</v>
      </c>
    </row>
    <row r="6379" spans="1:6" x14ac:dyDescent="0.2">
      <c r="A6379" s="33">
        <v>20</v>
      </c>
      <c r="B6379" s="33" t="s">
        <v>31</v>
      </c>
      <c r="C6379" s="33">
        <v>337800</v>
      </c>
      <c r="D6379" s="33" t="s">
        <v>7471</v>
      </c>
      <c r="E6379" s="33"/>
      <c r="F6379" s="33">
        <v>0.2</v>
      </c>
    </row>
    <row r="6380" spans="1:6" x14ac:dyDescent="0.2">
      <c r="A6380" s="33">
        <v>20</v>
      </c>
      <c r="B6380" s="33" t="s">
        <v>31</v>
      </c>
      <c r="C6380" s="33">
        <v>339200</v>
      </c>
      <c r="D6380" s="33" t="s">
        <v>7472</v>
      </c>
      <c r="E6380" s="33"/>
      <c r="F6380" s="33">
        <v>0.2</v>
      </c>
    </row>
    <row r="6381" spans="1:6" x14ac:dyDescent="0.2">
      <c r="A6381" s="33">
        <v>20</v>
      </c>
      <c r="B6381" s="33" t="s">
        <v>31</v>
      </c>
      <c r="C6381" s="33">
        <v>340700</v>
      </c>
      <c r="D6381" s="33" t="s">
        <v>7473</v>
      </c>
      <c r="E6381" s="33">
        <v>1</v>
      </c>
      <c r="F6381" s="33">
        <v>0.2</v>
      </c>
    </row>
    <row r="6382" spans="1:6" x14ac:dyDescent="0.2">
      <c r="A6382" s="33">
        <v>20</v>
      </c>
      <c r="B6382" s="33" t="s">
        <v>31</v>
      </c>
      <c r="C6382" s="33">
        <v>341800</v>
      </c>
      <c r="D6382" s="33" t="s">
        <v>973</v>
      </c>
      <c r="E6382" s="33"/>
      <c r="F6382" s="33">
        <v>0.2</v>
      </c>
    </row>
    <row r="6383" spans="1:6" x14ac:dyDescent="0.2">
      <c r="A6383" s="33">
        <v>20</v>
      </c>
      <c r="B6383" s="33" t="s">
        <v>31</v>
      </c>
      <c r="C6383" s="33">
        <v>344400</v>
      </c>
      <c r="D6383" s="33" t="s">
        <v>7474</v>
      </c>
      <c r="E6383" s="33">
        <v>3</v>
      </c>
      <c r="F6383" s="33">
        <v>0.2</v>
      </c>
    </row>
    <row r="6384" spans="1:6" x14ac:dyDescent="0.2">
      <c r="A6384" s="33">
        <v>20</v>
      </c>
      <c r="B6384" s="33" t="s">
        <v>31</v>
      </c>
      <c r="C6384" s="33">
        <v>360300</v>
      </c>
      <c r="D6384" s="33" t="s">
        <v>7475</v>
      </c>
      <c r="E6384" s="33"/>
      <c r="F6384" s="33">
        <v>0.2</v>
      </c>
    </row>
    <row r="6385" spans="1:6" x14ac:dyDescent="0.2">
      <c r="A6385" s="33">
        <v>20</v>
      </c>
      <c r="B6385" s="33" t="s">
        <v>31</v>
      </c>
      <c r="C6385" s="33">
        <v>361800</v>
      </c>
      <c r="D6385" s="33" t="s">
        <v>7476</v>
      </c>
      <c r="E6385" s="33">
        <v>4</v>
      </c>
      <c r="F6385" s="33">
        <v>0.2</v>
      </c>
    </row>
    <row r="6386" spans="1:6" x14ac:dyDescent="0.2">
      <c r="A6386" s="33">
        <v>20</v>
      </c>
      <c r="B6386" s="33" t="s">
        <v>31</v>
      </c>
      <c r="C6386" s="33">
        <v>369300</v>
      </c>
      <c r="D6386" s="33" t="s">
        <v>7477</v>
      </c>
      <c r="E6386" s="33">
        <v>2</v>
      </c>
      <c r="F6386" s="33">
        <v>0.2</v>
      </c>
    </row>
    <row r="6387" spans="1:6" x14ac:dyDescent="0.2">
      <c r="A6387" s="33">
        <v>20</v>
      </c>
      <c r="B6387" s="33" t="s">
        <v>31</v>
      </c>
      <c r="C6387" s="33">
        <v>371100</v>
      </c>
      <c r="D6387" s="33" t="s">
        <v>7478</v>
      </c>
      <c r="E6387" s="33"/>
      <c r="F6387" s="33">
        <v>0.2</v>
      </c>
    </row>
    <row r="6388" spans="1:6" x14ac:dyDescent="0.2">
      <c r="A6388" s="33">
        <v>20</v>
      </c>
      <c r="B6388" s="33" t="s">
        <v>31</v>
      </c>
      <c r="C6388" s="33">
        <v>371400</v>
      </c>
      <c r="D6388" s="33" t="s">
        <v>7479</v>
      </c>
      <c r="E6388" s="33"/>
      <c r="F6388" s="33">
        <v>0.2</v>
      </c>
    </row>
    <row r="6389" spans="1:6" x14ac:dyDescent="0.2">
      <c r="A6389" s="33">
        <v>20</v>
      </c>
      <c r="B6389" s="33" t="s">
        <v>31</v>
      </c>
      <c r="C6389" s="33">
        <v>371500</v>
      </c>
      <c r="D6389" s="33" t="s">
        <v>7480</v>
      </c>
      <c r="E6389" s="33"/>
      <c r="F6389" s="33">
        <v>0.2</v>
      </c>
    </row>
    <row r="6390" spans="1:6" x14ac:dyDescent="0.2">
      <c r="A6390" s="33">
        <v>20</v>
      </c>
      <c r="B6390" s="33" t="s">
        <v>31</v>
      </c>
      <c r="C6390" s="33">
        <v>372600</v>
      </c>
      <c r="D6390" s="33" t="s">
        <v>7481</v>
      </c>
      <c r="E6390" s="33">
        <v>2</v>
      </c>
      <c r="F6390" s="33">
        <v>0.2</v>
      </c>
    </row>
    <row r="6391" spans="1:6" x14ac:dyDescent="0.2">
      <c r="A6391" s="33">
        <v>20</v>
      </c>
      <c r="B6391" s="33" t="s">
        <v>31</v>
      </c>
      <c r="C6391" s="33">
        <v>375700</v>
      </c>
      <c r="D6391" s="33" t="s">
        <v>7482</v>
      </c>
      <c r="E6391" s="33">
        <v>4</v>
      </c>
      <c r="F6391" s="33">
        <v>0.2</v>
      </c>
    </row>
    <row r="6392" spans="1:6" x14ac:dyDescent="0.2">
      <c r="A6392" s="33">
        <v>20</v>
      </c>
      <c r="B6392" s="33" t="s">
        <v>31</v>
      </c>
      <c r="C6392" s="33">
        <v>382400</v>
      </c>
      <c r="D6392" s="33" t="s">
        <v>7483</v>
      </c>
      <c r="E6392" s="33"/>
      <c r="F6392" s="33">
        <v>0.2</v>
      </c>
    </row>
    <row r="6393" spans="1:6" x14ac:dyDescent="0.2">
      <c r="A6393" s="33">
        <v>20</v>
      </c>
      <c r="B6393" s="33" t="s">
        <v>31</v>
      </c>
      <c r="C6393" s="33">
        <v>383400</v>
      </c>
      <c r="D6393" s="33" t="s">
        <v>7484</v>
      </c>
      <c r="E6393" s="33"/>
      <c r="F6393" s="33">
        <v>0.2</v>
      </c>
    </row>
    <row r="6394" spans="1:6" x14ac:dyDescent="0.2">
      <c r="A6394" s="33">
        <v>20</v>
      </c>
      <c r="B6394" s="33" t="s">
        <v>31</v>
      </c>
      <c r="C6394" s="33">
        <v>386900</v>
      </c>
      <c r="D6394" s="33" t="s">
        <v>7485</v>
      </c>
      <c r="E6394" s="33">
        <v>2</v>
      </c>
      <c r="F6394" s="33">
        <v>0.2</v>
      </c>
    </row>
    <row r="6395" spans="1:6" x14ac:dyDescent="0.2">
      <c r="A6395" s="33">
        <v>20</v>
      </c>
      <c r="B6395" s="33" t="s">
        <v>31</v>
      </c>
      <c r="C6395" s="33">
        <v>387400</v>
      </c>
      <c r="D6395" s="33" t="s">
        <v>7486</v>
      </c>
      <c r="E6395" s="33">
        <v>2</v>
      </c>
      <c r="F6395" s="33">
        <v>0.2</v>
      </c>
    </row>
    <row r="6396" spans="1:6" x14ac:dyDescent="0.2">
      <c r="A6396" s="33">
        <v>20</v>
      </c>
      <c r="B6396" s="33" t="s">
        <v>31</v>
      </c>
      <c r="C6396" s="33">
        <v>388700</v>
      </c>
      <c r="D6396" s="33" t="s">
        <v>7487</v>
      </c>
      <c r="E6396" s="33">
        <v>4</v>
      </c>
      <c r="F6396" s="33">
        <v>0.2</v>
      </c>
    </row>
    <row r="6397" spans="1:6" x14ac:dyDescent="0.2">
      <c r="A6397" s="33">
        <v>20</v>
      </c>
      <c r="B6397" s="33" t="s">
        <v>31</v>
      </c>
      <c r="C6397" s="33">
        <v>389300</v>
      </c>
      <c r="D6397" s="33" t="s">
        <v>7488</v>
      </c>
      <c r="E6397" s="33">
        <v>4</v>
      </c>
      <c r="F6397" s="33">
        <v>0.2</v>
      </c>
    </row>
    <row r="6398" spans="1:6" x14ac:dyDescent="0.2">
      <c r="A6398" s="33">
        <v>20</v>
      </c>
      <c r="B6398" s="33" t="s">
        <v>31</v>
      </c>
      <c r="C6398" s="33">
        <v>391150</v>
      </c>
      <c r="D6398" s="33" t="s">
        <v>7489</v>
      </c>
      <c r="E6398" s="33"/>
      <c r="F6398" s="33">
        <v>0.2</v>
      </c>
    </row>
    <row r="6399" spans="1:6" x14ac:dyDescent="0.2">
      <c r="A6399" s="33">
        <v>20</v>
      </c>
      <c r="B6399" s="33" t="s">
        <v>31</v>
      </c>
      <c r="C6399" s="33">
        <v>392500</v>
      </c>
      <c r="D6399" s="33" t="s">
        <v>7490</v>
      </c>
      <c r="E6399" s="33">
        <v>2</v>
      </c>
      <c r="F6399" s="33">
        <v>0.2</v>
      </c>
    </row>
    <row r="6400" spans="1:6" x14ac:dyDescent="0.2">
      <c r="A6400" s="33">
        <v>20</v>
      </c>
      <c r="B6400" s="33" t="s">
        <v>31</v>
      </c>
      <c r="C6400" s="33">
        <v>393800</v>
      </c>
      <c r="D6400" s="33" t="s">
        <v>5387</v>
      </c>
      <c r="E6400" s="33">
        <v>4</v>
      </c>
      <c r="F6400" s="33">
        <v>0.2</v>
      </c>
    </row>
    <row r="6401" spans="1:6" x14ac:dyDescent="0.2">
      <c r="A6401" s="33">
        <v>20</v>
      </c>
      <c r="B6401" s="33" t="s">
        <v>31</v>
      </c>
      <c r="C6401" s="33">
        <v>397000</v>
      </c>
      <c r="D6401" s="33" t="s">
        <v>7491</v>
      </c>
      <c r="E6401" s="33">
        <v>3</v>
      </c>
      <c r="F6401" s="33">
        <v>0.2</v>
      </c>
    </row>
    <row r="6402" spans="1:6" x14ac:dyDescent="0.2">
      <c r="A6402" s="33">
        <v>20</v>
      </c>
      <c r="B6402" s="33" t="s">
        <v>31</v>
      </c>
      <c r="C6402" s="33">
        <v>397100</v>
      </c>
      <c r="D6402" s="33" t="s">
        <v>7492</v>
      </c>
      <c r="E6402" s="33">
        <v>3</v>
      </c>
      <c r="F6402" s="33">
        <v>0.2</v>
      </c>
    </row>
    <row r="6403" spans="1:6" x14ac:dyDescent="0.2">
      <c r="A6403" s="33">
        <v>20</v>
      </c>
      <c r="B6403" s="33" t="s">
        <v>31</v>
      </c>
      <c r="C6403" s="33">
        <v>405300</v>
      </c>
      <c r="D6403" s="33" t="s">
        <v>5392</v>
      </c>
      <c r="E6403" s="33">
        <v>4</v>
      </c>
      <c r="F6403" s="33">
        <v>0.2</v>
      </c>
    </row>
    <row r="6404" spans="1:6" x14ac:dyDescent="0.2">
      <c r="A6404" s="33">
        <v>20</v>
      </c>
      <c r="B6404" s="33" t="s">
        <v>31</v>
      </c>
      <c r="C6404" s="33">
        <v>406500</v>
      </c>
      <c r="D6404" s="33" t="s">
        <v>7493</v>
      </c>
      <c r="E6404" s="33"/>
      <c r="F6404" s="33">
        <v>0.2</v>
      </c>
    </row>
    <row r="6405" spans="1:6" x14ac:dyDescent="0.2">
      <c r="A6405" s="33">
        <v>20</v>
      </c>
      <c r="B6405" s="33" t="s">
        <v>31</v>
      </c>
      <c r="C6405" s="33">
        <v>412100</v>
      </c>
      <c r="D6405" s="33" t="s">
        <v>7494</v>
      </c>
      <c r="E6405" s="33">
        <v>4</v>
      </c>
      <c r="F6405" s="33">
        <v>0.2</v>
      </c>
    </row>
    <row r="6406" spans="1:6" x14ac:dyDescent="0.2">
      <c r="A6406" s="33">
        <v>20</v>
      </c>
      <c r="B6406" s="33" t="s">
        <v>31</v>
      </c>
      <c r="C6406" s="33">
        <v>412600</v>
      </c>
      <c r="D6406" s="33" t="s">
        <v>7495</v>
      </c>
      <c r="E6406" s="33">
        <v>1</v>
      </c>
      <c r="F6406" s="33">
        <v>0.2</v>
      </c>
    </row>
    <row r="6407" spans="1:6" x14ac:dyDescent="0.2">
      <c r="A6407" s="33">
        <v>20</v>
      </c>
      <c r="B6407" s="33" t="s">
        <v>31</v>
      </c>
      <c r="C6407" s="33">
        <v>414100</v>
      </c>
      <c r="D6407" s="33" t="s">
        <v>5400</v>
      </c>
      <c r="E6407" s="33">
        <v>4</v>
      </c>
      <c r="F6407" s="33">
        <v>0.2</v>
      </c>
    </row>
    <row r="6408" spans="1:6" x14ac:dyDescent="0.2">
      <c r="A6408" s="33">
        <v>20</v>
      </c>
      <c r="B6408" s="33" t="s">
        <v>31</v>
      </c>
      <c r="C6408" s="33">
        <v>415400</v>
      </c>
      <c r="D6408" s="33" t="s">
        <v>7496</v>
      </c>
      <c r="E6408" s="33">
        <v>3</v>
      </c>
      <c r="F6408" s="33">
        <v>0.2</v>
      </c>
    </row>
    <row r="6409" spans="1:6" x14ac:dyDescent="0.2">
      <c r="A6409" s="33">
        <v>20</v>
      </c>
      <c r="B6409" s="33" t="s">
        <v>31</v>
      </c>
      <c r="C6409" s="33">
        <v>419400</v>
      </c>
      <c r="D6409" s="33" t="s">
        <v>7497</v>
      </c>
      <c r="E6409" s="33">
        <v>2</v>
      </c>
      <c r="F6409" s="33">
        <v>0.2</v>
      </c>
    </row>
    <row r="6410" spans="1:6" x14ac:dyDescent="0.2">
      <c r="A6410" s="33">
        <v>20</v>
      </c>
      <c r="B6410" s="33" t="s">
        <v>31</v>
      </c>
      <c r="C6410" s="33">
        <v>419500</v>
      </c>
      <c r="D6410" s="33" t="s">
        <v>7498</v>
      </c>
      <c r="E6410" s="33">
        <v>3</v>
      </c>
      <c r="F6410" s="33">
        <v>0.2</v>
      </c>
    </row>
    <row r="6411" spans="1:6" x14ac:dyDescent="0.2">
      <c r="A6411" s="33">
        <v>20</v>
      </c>
      <c r="B6411" s="33" t="s">
        <v>31</v>
      </c>
      <c r="C6411" s="33">
        <v>435400</v>
      </c>
      <c r="D6411" s="33" t="s">
        <v>7499</v>
      </c>
      <c r="E6411" s="33">
        <v>3</v>
      </c>
      <c r="F6411" s="33">
        <v>0.2</v>
      </c>
    </row>
    <row r="6412" spans="1:6" x14ac:dyDescent="0.2">
      <c r="A6412" s="33">
        <v>20</v>
      </c>
      <c r="B6412" s="33" t="s">
        <v>31</v>
      </c>
      <c r="C6412" s="33">
        <v>436300</v>
      </c>
      <c r="D6412" s="33" t="s">
        <v>5423</v>
      </c>
      <c r="E6412" s="33">
        <v>4</v>
      </c>
      <c r="F6412" s="33">
        <v>0.2</v>
      </c>
    </row>
    <row r="6413" spans="1:6" x14ac:dyDescent="0.2">
      <c r="A6413" s="33">
        <v>20</v>
      </c>
      <c r="B6413" s="33" t="s">
        <v>31</v>
      </c>
      <c r="C6413" s="33">
        <v>450500</v>
      </c>
      <c r="D6413" s="33" t="s">
        <v>7500</v>
      </c>
      <c r="E6413" s="33"/>
      <c r="F6413" s="33">
        <v>0.2</v>
      </c>
    </row>
    <row r="6414" spans="1:6" x14ac:dyDescent="0.2">
      <c r="A6414" s="33">
        <v>21</v>
      </c>
      <c r="B6414" s="33" t="s">
        <v>48</v>
      </c>
      <c r="C6414" s="33">
        <v>70111</v>
      </c>
      <c r="D6414" s="33" t="s">
        <v>149</v>
      </c>
      <c r="E6414" s="33">
        <v>3</v>
      </c>
      <c r="F6414" s="33">
        <v>1</v>
      </c>
    </row>
    <row r="6415" spans="1:6" x14ac:dyDescent="0.2">
      <c r="A6415" s="33">
        <v>21</v>
      </c>
      <c r="B6415" s="33" t="s">
        <v>144</v>
      </c>
      <c r="C6415" s="33">
        <v>59588</v>
      </c>
      <c r="D6415" s="33" t="s">
        <v>7501</v>
      </c>
      <c r="E6415" s="33"/>
      <c r="F6415" s="33">
        <v>0.2</v>
      </c>
    </row>
    <row r="6416" spans="1:6" x14ac:dyDescent="0.2">
      <c r="A6416" s="33">
        <v>21</v>
      </c>
      <c r="B6416" s="33" t="s">
        <v>144</v>
      </c>
      <c r="C6416" s="33">
        <v>59659</v>
      </c>
      <c r="D6416" s="33" t="s">
        <v>7502</v>
      </c>
      <c r="E6416" s="33"/>
      <c r="F6416" s="33">
        <v>1</v>
      </c>
    </row>
    <row r="6417" spans="1:6" x14ac:dyDescent="0.2">
      <c r="A6417" s="33">
        <v>21</v>
      </c>
      <c r="B6417" s="33" t="s">
        <v>65</v>
      </c>
      <c r="C6417" s="33">
        <v>3260</v>
      </c>
      <c r="D6417" s="33" t="s">
        <v>7503</v>
      </c>
      <c r="E6417" s="33">
        <v>1</v>
      </c>
      <c r="F6417" s="33">
        <v>0.2</v>
      </c>
    </row>
    <row r="6418" spans="1:6" x14ac:dyDescent="0.2">
      <c r="A6418" s="33">
        <v>21</v>
      </c>
      <c r="B6418" s="33" t="s">
        <v>65</v>
      </c>
      <c r="C6418" s="33">
        <v>1200</v>
      </c>
      <c r="D6418" s="33" t="s">
        <v>7504</v>
      </c>
      <c r="E6418" s="33">
        <v>2</v>
      </c>
      <c r="F6418" s="33">
        <v>1</v>
      </c>
    </row>
    <row r="6419" spans="1:6" x14ac:dyDescent="0.2">
      <c r="A6419" s="33">
        <v>21</v>
      </c>
      <c r="B6419" s="33" t="s">
        <v>65</v>
      </c>
      <c r="C6419" s="33">
        <v>3090</v>
      </c>
      <c r="D6419" s="33" t="s">
        <v>978</v>
      </c>
      <c r="E6419" s="33">
        <v>1</v>
      </c>
      <c r="F6419" s="33">
        <v>1</v>
      </c>
    </row>
    <row r="6420" spans="1:6" x14ac:dyDescent="0.2">
      <c r="A6420" s="33">
        <v>21</v>
      </c>
      <c r="B6420" s="33" t="s">
        <v>65</v>
      </c>
      <c r="C6420" s="33">
        <v>1420</v>
      </c>
      <c r="D6420" s="33" t="s">
        <v>989</v>
      </c>
      <c r="E6420" s="33">
        <v>2</v>
      </c>
      <c r="F6420" s="33">
        <v>1</v>
      </c>
    </row>
    <row r="6421" spans="1:6" x14ac:dyDescent="0.2">
      <c r="A6421" s="33">
        <v>21</v>
      </c>
      <c r="B6421" s="33" t="s">
        <v>65</v>
      </c>
      <c r="C6421" s="33">
        <v>1320</v>
      </c>
      <c r="D6421" s="33" t="s">
        <v>7505</v>
      </c>
      <c r="E6421" s="33">
        <v>1</v>
      </c>
      <c r="F6421" s="33">
        <v>1</v>
      </c>
    </row>
    <row r="6422" spans="1:6" x14ac:dyDescent="0.2">
      <c r="A6422" s="33">
        <v>21</v>
      </c>
      <c r="B6422" s="33" t="s">
        <v>65</v>
      </c>
      <c r="C6422" s="33">
        <v>4180</v>
      </c>
      <c r="D6422" s="33" t="s">
        <v>7506</v>
      </c>
      <c r="E6422" s="33">
        <v>3</v>
      </c>
      <c r="F6422" s="33">
        <v>0.2</v>
      </c>
    </row>
    <row r="6423" spans="1:6" x14ac:dyDescent="0.2">
      <c r="A6423" s="33">
        <v>21</v>
      </c>
      <c r="B6423" s="33" t="s">
        <v>65</v>
      </c>
      <c r="C6423" s="33">
        <v>4190</v>
      </c>
      <c r="D6423" s="33" t="s">
        <v>999</v>
      </c>
      <c r="E6423" s="33">
        <v>2</v>
      </c>
      <c r="F6423" s="33">
        <v>0.2</v>
      </c>
    </row>
    <row r="6424" spans="1:6" x14ac:dyDescent="0.2">
      <c r="A6424" s="33">
        <v>21</v>
      </c>
      <c r="B6424" s="33" t="s">
        <v>65</v>
      </c>
      <c r="C6424" s="33">
        <v>3630</v>
      </c>
      <c r="D6424" s="33" t="s">
        <v>1009</v>
      </c>
      <c r="E6424" s="33">
        <v>3</v>
      </c>
      <c r="F6424" s="33">
        <v>0.2</v>
      </c>
    </row>
    <row r="6425" spans="1:6" x14ac:dyDescent="0.2">
      <c r="A6425" s="33">
        <v>21</v>
      </c>
      <c r="B6425" s="33" t="s">
        <v>65</v>
      </c>
      <c r="C6425" s="33">
        <v>3770</v>
      </c>
      <c r="D6425" s="33" t="s">
        <v>7507</v>
      </c>
      <c r="E6425" s="33">
        <v>2</v>
      </c>
      <c r="F6425" s="33">
        <v>1</v>
      </c>
    </row>
    <row r="6426" spans="1:6" x14ac:dyDescent="0.2">
      <c r="A6426" s="33">
        <v>21</v>
      </c>
      <c r="B6426" s="33" t="s">
        <v>65</v>
      </c>
      <c r="C6426" s="33">
        <v>3960</v>
      </c>
      <c r="D6426" s="33" t="s">
        <v>1014</v>
      </c>
      <c r="E6426" s="33">
        <v>3</v>
      </c>
      <c r="F6426" s="33">
        <v>0.2</v>
      </c>
    </row>
    <row r="6427" spans="1:6" x14ac:dyDescent="0.2">
      <c r="A6427" s="33">
        <v>21</v>
      </c>
      <c r="B6427" s="33" t="s">
        <v>23</v>
      </c>
      <c r="C6427" s="33">
        <v>3015</v>
      </c>
      <c r="D6427" s="33" t="s">
        <v>3157</v>
      </c>
      <c r="E6427" s="33">
        <v>2</v>
      </c>
      <c r="F6427" s="33">
        <v>0.2</v>
      </c>
    </row>
    <row r="6428" spans="1:6" x14ac:dyDescent="0.2">
      <c r="A6428" s="33">
        <v>21</v>
      </c>
      <c r="B6428" s="33" t="s">
        <v>23</v>
      </c>
      <c r="C6428" s="33">
        <v>497</v>
      </c>
      <c r="D6428" s="33" t="s">
        <v>1023</v>
      </c>
      <c r="E6428" s="33">
        <v>4</v>
      </c>
      <c r="F6428" s="33">
        <v>0.2</v>
      </c>
    </row>
    <row r="6429" spans="1:6" x14ac:dyDescent="0.2">
      <c r="A6429" s="33">
        <v>21</v>
      </c>
      <c r="B6429" s="33" t="s">
        <v>23</v>
      </c>
      <c r="C6429" s="33">
        <v>498</v>
      </c>
      <c r="D6429" s="33" t="s">
        <v>22</v>
      </c>
      <c r="E6429" s="33">
        <v>4</v>
      </c>
      <c r="F6429" s="33">
        <v>0.2</v>
      </c>
    </row>
    <row r="6430" spans="1:6" x14ac:dyDescent="0.2">
      <c r="A6430" s="33">
        <v>21</v>
      </c>
      <c r="B6430" s="33" t="s">
        <v>23</v>
      </c>
      <c r="C6430" s="33">
        <v>540</v>
      </c>
      <c r="D6430" s="33" t="s">
        <v>7071</v>
      </c>
      <c r="E6430" s="33"/>
      <c r="F6430" s="33">
        <v>0.2</v>
      </c>
    </row>
    <row r="6431" spans="1:6" x14ac:dyDescent="0.2">
      <c r="A6431" s="33">
        <v>21</v>
      </c>
      <c r="B6431" s="33" t="s">
        <v>23</v>
      </c>
      <c r="C6431" s="33">
        <v>13</v>
      </c>
      <c r="D6431" s="33" t="s">
        <v>7508</v>
      </c>
      <c r="E6431" s="33">
        <v>2</v>
      </c>
      <c r="F6431" s="33">
        <v>0.2</v>
      </c>
    </row>
    <row r="6432" spans="1:6" x14ac:dyDescent="0.2">
      <c r="A6432" s="33">
        <v>21</v>
      </c>
      <c r="B6432" s="33" t="s">
        <v>23</v>
      </c>
      <c r="C6432" s="33">
        <v>550</v>
      </c>
      <c r="D6432" s="33" t="s">
        <v>7072</v>
      </c>
      <c r="E6432" s="33">
        <v>3</v>
      </c>
      <c r="F6432" s="33">
        <v>0.2</v>
      </c>
    </row>
    <row r="6433" spans="1:6" x14ac:dyDescent="0.2">
      <c r="A6433" s="33">
        <v>21</v>
      </c>
      <c r="B6433" s="33" t="s">
        <v>23</v>
      </c>
      <c r="C6433" s="33">
        <v>553</v>
      </c>
      <c r="D6433" s="33" t="s">
        <v>7073</v>
      </c>
      <c r="E6433" s="33">
        <v>4</v>
      </c>
      <c r="F6433" s="33">
        <v>0.2</v>
      </c>
    </row>
    <row r="6434" spans="1:6" x14ac:dyDescent="0.2">
      <c r="A6434" s="33">
        <v>21</v>
      </c>
      <c r="B6434" s="33" t="s">
        <v>23</v>
      </c>
      <c r="C6434" s="33">
        <v>2524</v>
      </c>
      <c r="D6434" s="33" t="s">
        <v>1780</v>
      </c>
      <c r="E6434" s="33">
        <v>3</v>
      </c>
      <c r="F6434" s="33">
        <v>0.2</v>
      </c>
    </row>
    <row r="6435" spans="1:6" x14ac:dyDescent="0.2">
      <c r="A6435" s="33">
        <v>21</v>
      </c>
      <c r="B6435" s="33" t="s">
        <v>23</v>
      </c>
      <c r="C6435" s="33">
        <v>3041</v>
      </c>
      <c r="D6435" s="33" t="s">
        <v>7074</v>
      </c>
      <c r="E6435" s="33">
        <v>3</v>
      </c>
      <c r="F6435" s="33">
        <v>0.2</v>
      </c>
    </row>
    <row r="6436" spans="1:6" x14ac:dyDescent="0.2">
      <c r="A6436" s="33">
        <v>21</v>
      </c>
      <c r="B6436" s="33" t="s">
        <v>23</v>
      </c>
      <c r="C6436" s="33">
        <v>559</v>
      </c>
      <c r="D6436" s="33" t="s">
        <v>6366</v>
      </c>
      <c r="E6436" s="33">
        <v>4</v>
      </c>
      <c r="F6436" s="33">
        <v>0.2</v>
      </c>
    </row>
    <row r="6437" spans="1:6" x14ac:dyDescent="0.2">
      <c r="A6437" s="33">
        <v>21</v>
      </c>
      <c r="B6437" s="33" t="s">
        <v>23</v>
      </c>
      <c r="C6437" s="33">
        <v>2730</v>
      </c>
      <c r="D6437" s="33" t="s">
        <v>7509</v>
      </c>
      <c r="E6437" s="33">
        <v>4</v>
      </c>
      <c r="F6437" s="33">
        <v>0.2</v>
      </c>
    </row>
    <row r="6438" spans="1:6" x14ac:dyDescent="0.2">
      <c r="A6438" s="33">
        <v>21</v>
      </c>
      <c r="B6438" s="33" t="s">
        <v>23</v>
      </c>
      <c r="C6438" s="33">
        <v>566</v>
      </c>
      <c r="D6438" s="33" t="s">
        <v>7510</v>
      </c>
      <c r="E6438" s="33"/>
      <c r="F6438" s="33">
        <v>0.2</v>
      </c>
    </row>
    <row r="6439" spans="1:6" x14ac:dyDescent="0.2">
      <c r="A6439" s="33">
        <v>21</v>
      </c>
      <c r="B6439" s="33" t="s">
        <v>23</v>
      </c>
      <c r="C6439" s="33">
        <v>3050</v>
      </c>
      <c r="D6439" s="33" t="s">
        <v>7511</v>
      </c>
      <c r="E6439" s="33">
        <v>1</v>
      </c>
      <c r="F6439" s="33">
        <v>0.2</v>
      </c>
    </row>
    <row r="6440" spans="1:6" x14ac:dyDescent="0.2">
      <c r="A6440" s="33">
        <v>21</v>
      </c>
      <c r="B6440" s="33" t="s">
        <v>23</v>
      </c>
      <c r="C6440" s="33">
        <v>568</v>
      </c>
      <c r="D6440" s="33" t="s">
        <v>7512</v>
      </c>
      <c r="E6440" s="33">
        <v>1</v>
      </c>
      <c r="F6440" s="33">
        <v>1</v>
      </c>
    </row>
    <row r="6441" spans="1:6" x14ac:dyDescent="0.2">
      <c r="A6441" s="33">
        <v>21</v>
      </c>
      <c r="B6441" s="33" t="s">
        <v>23</v>
      </c>
      <c r="C6441" s="33">
        <v>570</v>
      </c>
      <c r="D6441" s="33" t="s">
        <v>7513</v>
      </c>
      <c r="E6441" s="33">
        <v>1</v>
      </c>
      <c r="F6441" s="33">
        <v>1</v>
      </c>
    </row>
    <row r="6442" spans="1:6" x14ac:dyDescent="0.2">
      <c r="A6442" s="33">
        <v>21</v>
      </c>
      <c r="B6442" s="33" t="s">
        <v>23</v>
      </c>
      <c r="C6442" s="33">
        <v>572</v>
      </c>
      <c r="D6442" s="33" t="s">
        <v>7514</v>
      </c>
      <c r="E6442" s="33">
        <v>1</v>
      </c>
      <c r="F6442" s="33">
        <v>1</v>
      </c>
    </row>
    <row r="6443" spans="1:6" x14ac:dyDescent="0.2">
      <c r="A6443" s="33">
        <v>21</v>
      </c>
      <c r="B6443" s="33" t="s">
        <v>23</v>
      </c>
      <c r="C6443" s="33">
        <v>576</v>
      </c>
      <c r="D6443" s="33" t="s">
        <v>7515</v>
      </c>
      <c r="E6443" s="33">
        <v>1</v>
      </c>
      <c r="F6443" s="33">
        <v>1</v>
      </c>
    </row>
    <row r="6444" spans="1:6" x14ac:dyDescent="0.2">
      <c r="A6444" s="33">
        <v>21</v>
      </c>
      <c r="B6444" s="33" t="s">
        <v>23</v>
      </c>
      <c r="C6444" s="33">
        <v>574</v>
      </c>
      <c r="D6444" s="33" t="s">
        <v>7516</v>
      </c>
      <c r="E6444" s="33">
        <v>1</v>
      </c>
      <c r="F6444" s="33">
        <v>0.2</v>
      </c>
    </row>
    <row r="6445" spans="1:6" x14ac:dyDescent="0.2">
      <c r="A6445" s="33">
        <v>21</v>
      </c>
      <c r="B6445" s="33" t="s">
        <v>23</v>
      </c>
      <c r="C6445" s="33">
        <v>600</v>
      </c>
      <c r="D6445" s="33" t="s">
        <v>7076</v>
      </c>
      <c r="E6445" s="33">
        <v>4</v>
      </c>
      <c r="F6445" s="33">
        <v>0.2</v>
      </c>
    </row>
    <row r="6446" spans="1:6" x14ac:dyDescent="0.2">
      <c r="A6446" s="33">
        <v>21</v>
      </c>
      <c r="B6446" s="33" t="s">
        <v>23</v>
      </c>
      <c r="C6446" s="33">
        <v>38</v>
      </c>
      <c r="D6446" s="33" t="s">
        <v>4625</v>
      </c>
      <c r="E6446" s="33">
        <v>2</v>
      </c>
      <c r="F6446" s="33">
        <v>0.2</v>
      </c>
    </row>
    <row r="6447" spans="1:6" x14ac:dyDescent="0.2">
      <c r="A6447" s="33">
        <v>21</v>
      </c>
      <c r="B6447" s="33" t="s">
        <v>23</v>
      </c>
      <c r="C6447" s="33">
        <v>707</v>
      </c>
      <c r="D6447" s="33" t="s">
        <v>7077</v>
      </c>
      <c r="E6447" s="33">
        <v>2</v>
      </c>
      <c r="F6447" s="33">
        <v>1</v>
      </c>
    </row>
    <row r="6448" spans="1:6" x14ac:dyDescent="0.2">
      <c r="A6448" s="33">
        <v>21</v>
      </c>
      <c r="B6448" s="33" t="s">
        <v>23</v>
      </c>
      <c r="C6448" s="33">
        <v>3096</v>
      </c>
      <c r="D6448" s="33" t="s">
        <v>7078</v>
      </c>
      <c r="E6448" s="33">
        <v>2</v>
      </c>
      <c r="F6448" s="33">
        <v>1</v>
      </c>
    </row>
    <row r="6449" spans="1:6" x14ac:dyDescent="0.2">
      <c r="A6449" s="33">
        <v>21</v>
      </c>
      <c r="B6449" s="33" t="s">
        <v>23</v>
      </c>
      <c r="C6449" s="33">
        <v>711</v>
      </c>
      <c r="D6449" s="33" t="s">
        <v>7079</v>
      </c>
      <c r="E6449" s="33">
        <v>4</v>
      </c>
      <c r="F6449" s="33">
        <v>0.2</v>
      </c>
    </row>
    <row r="6450" spans="1:6" x14ac:dyDescent="0.2">
      <c r="A6450" s="33">
        <v>21</v>
      </c>
      <c r="B6450" s="33" t="s">
        <v>23</v>
      </c>
      <c r="C6450" s="33">
        <v>713</v>
      </c>
      <c r="D6450" s="33" t="s">
        <v>843</v>
      </c>
      <c r="E6450" s="33">
        <v>2</v>
      </c>
      <c r="F6450" s="33">
        <v>0.2</v>
      </c>
    </row>
    <row r="6451" spans="1:6" x14ac:dyDescent="0.2">
      <c r="A6451" s="33">
        <v>21</v>
      </c>
      <c r="B6451" s="33" t="s">
        <v>23</v>
      </c>
      <c r="C6451" s="33">
        <v>762</v>
      </c>
      <c r="D6451" s="33" t="s">
        <v>7080</v>
      </c>
      <c r="E6451" s="33">
        <v>4</v>
      </c>
      <c r="F6451" s="33">
        <v>0.2</v>
      </c>
    </row>
    <row r="6452" spans="1:6" x14ac:dyDescent="0.2">
      <c r="A6452" s="33">
        <v>21</v>
      </c>
      <c r="B6452" s="33" t="s">
        <v>23</v>
      </c>
      <c r="C6452" s="33">
        <v>773</v>
      </c>
      <c r="D6452" s="33" t="s">
        <v>1782</v>
      </c>
      <c r="E6452" s="33">
        <v>1</v>
      </c>
      <c r="F6452" s="33">
        <v>0.2</v>
      </c>
    </row>
    <row r="6453" spans="1:6" x14ac:dyDescent="0.2">
      <c r="A6453" s="33">
        <v>21</v>
      </c>
      <c r="B6453" s="33" t="s">
        <v>23</v>
      </c>
      <c r="C6453" s="33">
        <v>789</v>
      </c>
      <c r="D6453" s="33" t="s">
        <v>7517</v>
      </c>
      <c r="E6453" s="33">
        <v>4</v>
      </c>
      <c r="F6453" s="33">
        <v>0.2</v>
      </c>
    </row>
    <row r="6454" spans="1:6" x14ac:dyDescent="0.2">
      <c r="A6454" s="33">
        <v>21</v>
      </c>
      <c r="B6454" s="33" t="s">
        <v>23</v>
      </c>
      <c r="C6454" s="33">
        <v>796</v>
      </c>
      <c r="D6454" s="33" t="s">
        <v>7082</v>
      </c>
      <c r="E6454" s="33">
        <v>3</v>
      </c>
      <c r="F6454" s="33">
        <v>0.2</v>
      </c>
    </row>
    <row r="6455" spans="1:6" x14ac:dyDescent="0.2">
      <c r="A6455" s="33">
        <v>21</v>
      </c>
      <c r="B6455" s="33" t="s">
        <v>23</v>
      </c>
      <c r="C6455" s="33">
        <v>816</v>
      </c>
      <c r="D6455" s="33" t="s">
        <v>7084</v>
      </c>
      <c r="E6455" s="33">
        <v>4</v>
      </c>
      <c r="F6455" s="33">
        <v>0.2</v>
      </c>
    </row>
    <row r="6456" spans="1:6" x14ac:dyDescent="0.2">
      <c r="A6456" s="33">
        <v>21</v>
      </c>
      <c r="B6456" s="33" t="s">
        <v>23</v>
      </c>
      <c r="C6456" s="33">
        <v>905</v>
      </c>
      <c r="D6456" s="33" t="s">
        <v>3304</v>
      </c>
      <c r="E6456" s="33">
        <v>4</v>
      </c>
      <c r="F6456" s="33">
        <v>0.2</v>
      </c>
    </row>
    <row r="6457" spans="1:6" x14ac:dyDescent="0.2">
      <c r="A6457" s="33">
        <v>21</v>
      </c>
      <c r="B6457" s="33" t="s">
        <v>23</v>
      </c>
      <c r="C6457" s="33">
        <v>920</v>
      </c>
      <c r="D6457" s="33" t="s">
        <v>7518</v>
      </c>
      <c r="E6457" s="33">
        <v>2</v>
      </c>
      <c r="F6457" s="33">
        <v>0.2</v>
      </c>
    </row>
    <row r="6458" spans="1:6" x14ac:dyDescent="0.2">
      <c r="A6458" s="33">
        <v>21</v>
      </c>
      <c r="B6458" s="33" t="s">
        <v>23</v>
      </c>
      <c r="C6458" s="33">
        <v>921</v>
      </c>
      <c r="D6458" s="33" t="s">
        <v>2641</v>
      </c>
      <c r="E6458" s="33">
        <v>2</v>
      </c>
      <c r="F6458" s="33">
        <v>0.2</v>
      </c>
    </row>
    <row r="6459" spans="1:6" x14ac:dyDescent="0.2">
      <c r="A6459" s="33">
        <v>21</v>
      </c>
      <c r="B6459" s="33" t="s">
        <v>23</v>
      </c>
      <c r="C6459" s="33">
        <v>1049</v>
      </c>
      <c r="D6459" s="33" t="s">
        <v>5624</v>
      </c>
      <c r="E6459" s="33">
        <v>1</v>
      </c>
      <c r="F6459" s="33">
        <v>0.2</v>
      </c>
    </row>
    <row r="6460" spans="1:6" x14ac:dyDescent="0.2">
      <c r="A6460" s="33">
        <v>21</v>
      </c>
      <c r="B6460" s="33" t="s">
        <v>23</v>
      </c>
      <c r="C6460" s="33">
        <v>1051</v>
      </c>
      <c r="D6460" s="33" t="s">
        <v>4656</v>
      </c>
      <c r="E6460" s="33">
        <v>4</v>
      </c>
      <c r="F6460" s="33">
        <v>0.2</v>
      </c>
    </row>
    <row r="6461" spans="1:6" x14ac:dyDescent="0.2">
      <c r="A6461" s="33">
        <v>21</v>
      </c>
      <c r="B6461" s="33" t="s">
        <v>23</v>
      </c>
      <c r="C6461" s="33">
        <v>4396</v>
      </c>
      <c r="D6461" s="33" t="s">
        <v>7519</v>
      </c>
      <c r="E6461" s="33">
        <v>3</v>
      </c>
      <c r="F6461" s="33">
        <v>0.2</v>
      </c>
    </row>
    <row r="6462" spans="1:6" x14ac:dyDescent="0.2">
      <c r="A6462" s="33">
        <v>21</v>
      </c>
      <c r="B6462" s="33" t="s">
        <v>23</v>
      </c>
      <c r="C6462" s="33">
        <v>1062</v>
      </c>
      <c r="D6462" s="33" t="s">
        <v>3912</v>
      </c>
      <c r="E6462" s="33">
        <v>3</v>
      </c>
      <c r="F6462" s="33">
        <v>0.2</v>
      </c>
    </row>
    <row r="6463" spans="1:6" x14ac:dyDescent="0.2">
      <c r="A6463" s="33">
        <v>21</v>
      </c>
      <c r="B6463" s="33" t="s">
        <v>23</v>
      </c>
      <c r="C6463" s="33">
        <v>112</v>
      </c>
      <c r="D6463" s="33" t="s">
        <v>7520</v>
      </c>
      <c r="E6463" s="33">
        <v>4</v>
      </c>
      <c r="F6463" s="33">
        <v>1</v>
      </c>
    </row>
    <row r="6464" spans="1:6" x14ac:dyDescent="0.2">
      <c r="A6464" s="33">
        <v>21</v>
      </c>
      <c r="B6464" s="33" t="s">
        <v>23</v>
      </c>
      <c r="C6464" s="33">
        <v>113</v>
      </c>
      <c r="D6464" s="33" t="s">
        <v>7521</v>
      </c>
      <c r="E6464" s="33">
        <v>3</v>
      </c>
      <c r="F6464" s="33">
        <v>0.2</v>
      </c>
    </row>
    <row r="6465" spans="1:6" x14ac:dyDescent="0.2">
      <c r="A6465" s="33">
        <v>21</v>
      </c>
      <c r="B6465" s="33" t="s">
        <v>23</v>
      </c>
      <c r="C6465" s="33">
        <v>41</v>
      </c>
      <c r="D6465" s="33" t="s">
        <v>7089</v>
      </c>
      <c r="E6465" s="33">
        <v>4</v>
      </c>
      <c r="F6465" s="33">
        <v>0.2</v>
      </c>
    </row>
    <row r="6466" spans="1:6" x14ac:dyDescent="0.2">
      <c r="A6466" s="33">
        <v>21</v>
      </c>
      <c r="B6466" s="33" t="s">
        <v>23</v>
      </c>
      <c r="C6466" s="33">
        <v>1102</v>
      </c>
      <c r="D6466" s="33" t="s">
        <v>7522</v>
      </c>
      <c r="E6466" s="33">
        <v>2</v>
      </c>
      <c r="F6466" s="33">
        <v>1</v>
      </c>
    </row>
    <row r="6467" spans="1:6" x14ac:dyDescent="0.2">
      <c r="A6467" s="33">
        <v>21</v>
      </c>
      <c r="B6467" s="33" t="s">
        <v>23</v>
      </c>
      <c r="C6467" s="33">
        <v>129</v>
      </c>
      <c r="D6467" s="33" t="s">
        <v>6533</v>
      </c>
      <c r="E6467" s="33"/>
      <c r="F6467" s="33">
        <v>0.2</v>
      </c>
    </row>
    <row r="6468" spans="1:6" x14ac:dyDescent="0.2">
      <c r="A6468" s="33">
        <v>21</v>
      </c>
      <c r="B6468" s="33" t="s">
        <v>23</v>
      </c>
      <c r="C6468" s="33">
        <v>132</v>
      </c>
      <c r="D6468" s="33" t="s">
        <v>5988</v>
      </c>
      <c r="E6468" s="33">
        <v>4</v>
      </c>
      <c r="F6468" s="33">
        <v>0.2</v>
      </c>
    </row>
    <row r="6469" spans="1:6" x14ac:dyDescent="0.2">
      <c r="A6469" s="33">
        <v>21</v>
      </c>
      <c r="B6469" s="33" t="s">
        <v>23</v>
      </c>
      <c r="C6469" s="33">
        <v>2521</v>
      </c>
      <c r="D6469" s="33" t="s">
        <v>7523</v>
      </c>
      <c r="E6469" s="33">
        <v>4</v>
      </c>
      <c r="F6469" s="33">
        <v>0.2</v>
      </c>
    </row>
    <row r="6470" spans="1:6" x14ac:dyDescent="0.2">
      <c r="A6470" s="33">
        <v>21</v>
      </c>
      <c r="B6470" s="33" t="s">
        <v>23</v>
      </c>
      <c r="C6470" s="33">
        <v>2540</v>
      </c>
      <c r="D6470" s="33" t="s">
        <v>4856</v>
      </c>
      <c r="E6470" s="33">
        <v>1</v>
      </c>
      <c r="F6470" s="33">
        <v>0.2</v>
      </c>
    </row>
    <row r="6471" spans="1:6" x14ac:dyDescent="0.2">
      <c r="A6471" s="33">
        <v>21</v>
      </c>
      <c r="B6471" s="33" t="s">
        <v>23</v>
      </c>
      <c r="C6471" s="33">
        <v>1125</v>
      </c>
      <c r="D6471" s="33" t="s">
        <v>1788</v>
      </c>
      <c r="E6471" s="33">
        <v>4</v>
      </c>
      <c r="F6471" s="33">
        <v>0.2</v>
      </c>
    </row>
    <row r="6472" spans="1:6" x14ac:dyDescent="0.2">
      <c r="A6472" s="33">
        <v>21</v>
      </c>
      <c r="B6472" s="33" t="s">
        <v>23</v>
      </c>
      <c r="C6472" s="33">
        <v>1137</v>
      </c>
      <c r="D6472" s="33" t="s">
        <v>7524</v>
      </c>
      <c r="E6472" s="33">
        <v>4</v>
      </c>
      <c r="F6472" s="33">
        <v>0.2</v>
      </c>
    </row>
    <row r="6473" spans="1:6" x14ac:dyDescent="0.2">
      <c r="A6473" s="33">
        <v>21</v>
      </c>
      <c r="B6473" s="33" t="s">
        <v>23</v>
      </c>
      <c r="C6473" s="33">
        <v>1142</v>
      </c>
      <c r="D6473" s="33" t="s">
        <v>6534</v>
      </c>
      <c r="E6473" s="33">
        <v>3</v>
      </c>
      <c r="F6473" s="33">
        <v>0.2</v>
      </c>
    </row>
    <row r="6474" spans="1:6" x14ac:dyDescent="0.2">
      <c r="A6474" s="33">
        <v>21</v>
      </c>
      <c r="B6474" s="33" t="s">
        <v>23</v>
      </c>
      <c r="C6474" s="33">
        <v>1148</v>
      </c>
      <c r="D6474" s="33" t="s">
        <v>6535</v>
      </c>
      <c r="E6474" s="33">
        <v>4</v>
      </c>
      <c r="F6474" s="33">
        <v>0.2</v>
      </c>
    </row>
    <row r="6475" spans="1:6" x14ac:dyDescent="0.2">
      <c r="A6475" s="33">
        <v>21</v>
      </c>
      <c r="B6475" s="33" t="s">
        <v>23</v>
      </c>
      <c r="C6475" s="33">
        <v>1150</v>
      </c>
      <c r="D6475" s="33" t="s">
        <v>6536</v>
      </c>
      <c r="E6475" s="33">
        <v>3</v>
      </c>
      <c r="F6475" s="33">
        <v>0.2</v>
      </c>
    </row>
    <row r="6476" spans="1:6" x14ac:dyDescent="0.2">
      <c r="A6476" s="33">
        <v>21</v>
      </c>
      <c r="B6476" s="33" t="s">
        <v>23</v>
      </c>
      <c r="C6476" s="33">
        <v>1188</v>
      </c>
      <c r="D6476" s="33" t="s">
        <v>6538</v>
      </c>
      <c r="E6476" s="33">
        <v>2</v>
      </c>
      <c r="F6476" s="33">
        <v>0.2</v>
      </c>
    </row>
    <row r="6477" spans="1:6" x14ac:dyDescent="0.2">
      <c r="A6477" s="33">
        <v>21</v>
      </c>
      <c r="B6477" s="33" t="s">
        <v>23</v>
      </c>
      <c r="C6477" s="33">
        <v>638</v>
      </c>
      <c r="D6477" s="33" t="s">
        <v>4629</v>
      </c>
      <c r="E6477" s="33">
        <v>4</v>
      </c>
      <c r="F6477" s="33">
        <v>0.2</v>
      </c>
    </row>
    <row r="6478" spans="1:6" x14ac:dyDescent="0.2">
      <c r="A6478" s="33">
        <v>21</v>
      </c>
      <c r="B6478" s="33" t="s">
        <v>23</v>
      </c>
      <c r="C6478" s="33">
        <v>678</v>
      </c>
      <c r="D6478" s="33" t="s">
        <v>7525</v>
      </c>
      <c r="E6478" s="33">
        <v>4</v>
      </c>
      <c r="F6478" s="33">
        <v>0.2</v>
      </c>
    </row>
    <row r="6479" spans="1:6" x14ac:dyDescent="0.2">
      <c r="A6479" s="33">
        <v>21</v>
      </c>
      <c r="B6479" s="33" t="s">
        <v>23</v>
      </c>
      <c r="C6479" s="33">
        <v>2701</v>
      </c>
      <c r="D6479" s="33" t="s">
        <v>7526</v>
      </c>
      <c r="E6479" s="33">
        <v>4</v>
      </c>
      <c r="F6479" s="33">
        <v>1</v>
      </c>
    </row>
    <row r="6480" spans="1:6" x14ac:dyDescent="0.2">
      <c r="A6480" s="33">
        <v>21</v>
      </c>
      <c r="B6480" s="33" t="s">
        <v>23</v>
      </c>
      <c r="C6480" s="33">
        <v>684</v>
      </c>
      <c r="D6480" s="33" t="s">
        <v>3308</v>
      </c>
      <c r="E6480" s="33">
        <v>4</v>
      </c>
      <c r="F6480" s="33">
        <v>0.2</v>
      </c>
    </row>
    <row r="6481" spans="1:6" x14ac:dyDescent="0.2">
      <c r="A6481" s="33">
        <v>21</v>
      </c>
      <c r="B6481" s="33" t="s">
        <v>23</v>
      </c>
      <c r="C6481" s="33">
        <v>2702</v>
      </c>
      <c r="D6481" s="33" t="s">
        <v>7097</v>
      </c>
      <c r="E6481" s="33">
        <v>4</v>
      </c>
      <c r="F6481" s="33">
        <v>0.2</v>
      </c>
    </row>
    <row r="6482" spans="1:6" x14ac:dyDescent="0.2">
      <c r="A6482" s="33">
        <v>21</v>
      </c>
      <c r="B6482" s="33" t="s">
        <v>23</v>
      </c>
      <c r="C6482" s="33">
        <v>680</v>
      </c>
      <c r="D6482" s="33" t="s">
        <v>7527</v>
      </c>
      <c r="E6482" s="33">
        <v>4</v>
      </c>
      <c r="F6482" s="33">
        <v>0.2</v>
      </c>
    </row>
    <row r="6483" spans="1:6" x14ac:dyDescent="0.2">
      <c r="A6483" s="33">
        <v>21</v>
      </c>
      <c r="B6483" s="33" t="s">
        <v>23</v>
      </c>
      <c r="C6483" s="33">
        <v>696</v>
      </c>
      <c r="D6483" s="33" t="s">
        <v>627</v>
      </c>
      <c r="E6483" s="33">
        <v>2</v>
      </c>
      <c r="F6483" s="33">
        <v>0.2</v>
      </c>
    </row>
    <row r="6484" spans="1:6" x14ac:dyDescent="0.2">
      <c r="A6484" s="33">
        <v>21</v>
      </c>
      <c r="B6484" s="33" t="s">
        <v>23</v>
      </c>
      <c r="C6484" s="33">
        <v>1251</v>
      </c>
      <c r="D6484" s="33" t="s">
        <v>3165</v>
      </c>
      <c r="E6484" s="33">
        <v>4</v>
      </c>
      <c r="F6484" s="33">
        <v>0.2</v>
      </c>
    </row>
    <row r="6485" spans="1:6" x14ac:dyDescent="0.2">
      <c r="A6485" s="33">
        <v>21</v>
      </c>
      <c r="B6485" s="33" t="s">
        <v>23</v>
      </c>
      <c r="C6485" s="33">
        <v>2180</v>
      </c>
      <c r="D6485" s="33" t="s">
        <v>3605</v>
      </c>
      <c r="E6485" s="33">
        <v>1</v>
      </c>
      <c r="F6485" s="33">
        <v>1</v>
      </c>
    </row>
    <row r="6486" spans="1:6" x14ac:dyDescent="0.2">
      <c r="A6486" s="33">
        <v>21</v>
      </c>
      <c r="B6486" s="33" t="s">
        <v>23</v>
      </c>
      <c r="C6486" s="33">
        <v>1296</v>
      </c>
      <c r="D6486" s="33" t="s">
        <v>7101</v>
      </c>
      <c r="E6486" s="33">
        <v>1</v>
      </c>
      <c r="F6486" s="33">
        <v>0.2</v>
      </c>
    </row>
    <row r="6487" spans="1:6" x14ac:dyDescent="0.2">
      <c r="A6487" s="33">
        <v>21</v>
      </c>
      <c r="B6487" s="33" t="s">
        <v>23</v>
      </c>
      <c r="C6487" s="33">
        <v>1309</v>
      </c>
      <c r="D6487" s="33" t="s">
        <v>785</v>
      </c>
      <c r="E6487" s="33">
        <v>4</v>
      </c>
      <c r="F6487" s="33">
        <v>0.2</v>
      </c>
    </row>
    <row r="6488" spans="1:6" x14ac:dyDescent="0.2">
      <c r="A6488" s="33">
        <v>21</v>
      </c>
      <c r="B6488" s="33" t="s">
        <v>23</v>
      </c>
      <c r="C6488" s="33">
        <v>144</v>
      </c>
      <c r="D6488" s="33" t="s">
        <v>7528</v>
      </c>
      <c r="E6488" s="33">
        <v>4</v>
      </c>
      <c r="F6488" s="33">
        <v>0.2</v>
      </c>
    </row>
    <row r="6489" spans="1:6" x14ac:dyDescent="0.2">
      <c r="A6489" s="33">
        <v>21</v>
      </c>
      <c r="B6489" s="33" t="s">
        <v>23</v>
      </c>
      <c r="C6489" s="33">
        <v>153</v>
      </c>
      <c r="D6489" s="33" t="s">
        <v>7529</v>
      </c>
      <c r="E6489" s="33">
        <v>4</v>
      </c>
      <c r="F6489" s="33">
        <v>0.2</v>
      </c>
    </row>
    <row r="6490" spans="1:6" x14ac:dyDescent="0.2">
      <c r="A6490" s="33">
        <v>21</v>
      </c>
      <c r="B6490" s="33" t="s">
        <v>23</v>
      </c>
      <c r="C6490" s="33">
        <v>1437</v>
      </c>
      <c r="D6490" s="33" t="s">
        <v>7530</v>
      </c>
      <c r="E6490" s="33">
        <v>3</v>
      </c>
      <c r="F6490" s="33">
        <v>0.2</v>
      </c>
    </row>
    <row r="6491" spans="1:6" x14ac:dyDescent="0.2">
      <c r="A6491" s="33">
        <v>21</v>
      </c>
      <c r="B6491" s="33" t="s">
        <v>23</v>
      </c>
      <c r="C6491" s="33">
        <v>1441</v>
      </c>
      <c r="D6491" s="33" t="s">
        <v>7531</v>
      </c>
      <c r="E6491" s="33">
        <v>4</v>
      </c>
      <c r="F6491" s="33">
        <v>0.2</v>
      </c>
    </row>
    <row r="6492" spans="1:6" x14ac:dyDescent="0.2">
      <c r="A6492" s="33">
        <v>21</v>
      </c>
      <c r="B6492" s="33" t="s">
        <v>23</v>
      </c>
      <c r="C6492" s="33">
        <v>1448</v>
      </c>
      <c r="D6492" s="33" t="s">
        <v>7103</v>
      </c>
      <c r="E6492" s="33">
        <v>4</v>
      </c>
      <c r="F6492" s="33">
        <v>0.2</v>
      </c>
    </row>
    <row r="6493" spans="1:6" x14ac:dyDescent="0.2">
      <c r="A6493" s="33">
        <v>21</v>
      </c>
      <c r="B6493" s="33" t="s">
        <v>23</v>
      </c>
      <c r="C6493" s="33">
        <v>1435</v>
      </c>
      <c r="D6493" s="33" t="s">
        <v>7532</v>
      </c>
      <c r="E6493" s="33">
        <v>3</v>
      </c>
      <c r="F6493" s="33">
        <v>0.2</v>
      </c>
    </row>
    <row r="6494" spans="1:6" x14ac:dyDescent="0.2">
      <c r="A6494" s="33">
        <v>21</v>
      </c>
      <c r="B6494" s="33" t="s">
        <v>23</v>
      </c>
      <c r="C6494" s="33">
        <v>293</v>
      </c>
      <c r="D6494" s="33" t="s">
        <v>7105</v>
      </c>
      <c r="E6494" s="33">
        <v>4</v>
      </c>
      <c r="F6494" s="33">
        <v>0.2</v>
      </c>
    </row>
    <row r="6495" spans="1:6" x14ac:dyDescent="0.2">
      <c r="A6495" s="33">
        <v>21</v>
      </c>
      <c r="B6495" s="33" t="s">
        <v>23</v>
      </c>
      <c r="C6495" s="33">
        <v>295</v>
      </c>
      <c r="D6495" s="33" t="s">
        <v>7106</v>
      </c>
      <c r="E6495" s="33">
        <v>4</v>
      </c>
      <c r="F6495" s="33">
        <v>0.2</v>
      </c>
    </row>
    <row r="6496" spans="1:6" x14ac:dyDescent="0.2">
      <c r="A6496" s="33">
        <v>21</v>
      </c>
      <c r="B6496" s="33" t="s">
        <v>23</v>
      </c>
      <c r="C6496" s="33">
        <v>303</v>
      </c>
      <c r="D6496" s="33" t="s">
        <v>7533</v>
      </c>
      <c r="E6496" s="33">
        <v>4</v>
      </c>
      <c r="F6496" s="33">
        <v>0.2</v>
      </c>
    </row>
    <row r="6497" spans="1:6" x14ac:dyDescent="0.2">
      <c r="A6497" s="33">
        <v>21</v>
      </c>
      <c r="B6497" s="33" t="s">
        <v>23</v>
      </c>
      <c r="C6497" s="33">
        <v>165</v>
      </c>
      <c r="D6497" s="33" t="s">
        <v>7107</v>
      </c>
      <c r="E6497" s="33">
        <v>4</v>
      </c>
      <c r="F6497" s="33">
        <v>0.2</v>
      </c>
    </row>
    <row r="6498" spans="1:6" x14ac:dyDescent="0.2">
      <c r="A6498" s="33">
        <v>21</v>
      </c>
      <c r="B6498" s="33" t="s">
        <v>23</v>
      </c>
      <c r="C6498" s="33">
        <v>2717</v>
      </c>
      <c r="D6498" s="33" t="s">
        <v>7534</v>
      </c>
      <c r="E6498" s="33">
        <v>2</v>
      </c>
      <c r="F6498" s="33">
        <v>1</v>
      </c>
    </row>
    <row r="6499" spans="1:6" x14ac:dyDescent="0.2">
      <c r="A6499" s="33">
        <v>21</v>
      </c>
      <c r="B6499" s="33" t="s">
        <v>23</v>
      </c>
      <c r="C6499" s="33">
        <v>2510</v>
      </c>
      <c r="D6499" s="33" t="s">
        <v>4859</v>
      </c>
      <c r="E6499" s="33">
        <v>4</v>
      </c>
      <c r="F6499" s="33">
        <v>0.2</v>
      </c>
    </row>
    <row r="6500" spans="1:6" x14ac:dyDescent="0.2">
      <c r="A6500" s="33">
        <v>21</v>
      </c>
      <c r="B6500" s="33" t="s">
        <v>23</v>
      </c>
      <c r="C6500" s="33">
        <v>2324</v>
      </c>
      <c r="D6500" s="33" t="s">
        <v>5631</v>
      </c>
      <c r="E6500" s="33">
        <v>3</v>
      </c>
      <c r="F6500" s="33">
        <v>1</v>
      </c>
    </row>
    <row r="6501" spans="1:6" x14ac:dyDescent="0.2">
      <c r="A6501" s="33">
        <v>21</v>
      </c>
      <c r="B6501" s="33" t="s">
        <v>23</v>
      </c>
      <c r="C6501" s="33">
        <v>2708</v>
      </c>
      <c r="D6501" s="33" t="s">
        <v>7535</v>
      </c>
      <c r="E6501" s="33">
        <v>4</v>
      </c>
      <c r="F6501" s="33">
        <v>1</v>
      </c>
    </row>
    <row r="6502" spans="1:6" x14ac:dyDescent="0.2">
      <c r="A6502" s="33">
        <v>21</v>
      </c>
      <c r="B6502" s="33" t="s">
        <v>23</v>
      </c>
      <c r="C6502" s="33">
        <v>2642</v>
      </c>
      <c r="D6502" s="33" t="s">
        <v>4662</v>
      </c>
      <c r="E6502" s="33">
        <v>4</v>
      </c>
      <c r="F6502" s="33">
        <v>1</v>
      </c>
    </row>
    <row r="6503" spans="1:6" x14ac:dyDescent="0.2">
      <c r="A6503" s="33">
        <v>21</v>
      </c>
      <c r="B6503" s="33" t="s">
        <v>23</v>
      </c>
      <c r="C6503" s="33">
        <v>1996</v>
      </c>
      <c r="D6503" s="33" t="s">
        <v>7536</v>
      </c>
      <c r="E6503" s="33">
        <v>4</v>
      </c>
      <c r="F6503" s="33">
        <v>0.2</v>
      </c>
    </row>
    <row r="6504" spans="1:6" x14ac:dyDescent="0.2">
      <c r="A6504" s="33">
        <v>21</v>
      </c>
      <c r="B6504" s="33" t="s">
        <v>23</v>
      </c>
      <c r="C6504" s="33">
        <v>1501</v>
      </c>
      <c r="D6504" s="33" t="s">
        <v>889</v>
      </c>
      <c r="E6504" s="33">
        <v>3</v>
      </c>
      <c r="F6504" s="33">
        <v>0.2</v>
      </c>
    </row>
    <row r="6505" spans="1:6" x14ac:dyDescent="0.2">
      <c r="A6505" s="33">
        <v>21</v>
      </c>
      <c r="B6505" s="33" t="s">
        <v>23</v>
      </c>
      <c r="C6505" s="33">
        <v>1575</v>
      </c>
      <c r="D6505" s="33" t="s">
        <v>7110</v>
      </c>
      <c r="E6505" s="33">
        <v>3</v>
      </c>
      <c r="F6505" s="33">
        <v>0.2</v>
      </c>
    </row>
    <row r="6506" spans="1:6" x14ac:dyDescent="0.2">
      <c r="A6506" s="33">
        <v>21</v>
      </c>
      <c r="B6506" s="33" t="s">
        <v>23</v>
      </c>
      <c r="C6506" s="33">
        <v>1600</v>
      </c>
      <c r="D6506" s="33" t="s">
        <v>7111</v>
      </c>
      <c r="E6506" s="33">
        <v>3</v>
      </c>
      <c r="F6506" s="33">
        <v>0.2</v>
      </c>
    </row>
    <row r="6507" spans="1:6" x14ac:dyDescent="0.2">
      <c r="A6507" s="33">
        <v>21</v>
      </c>
      <c r="B6507" s="33" t="s">
        <v>23</v>
      </c>
      <c r="C6507" s="33">
        <v>1633</v>
      </c>
      <c r="D6507" s="33" t="s">
        <v>6382</v>
      </c>
      <c r="E6507" s="33">
        <v>2</v>
      </c>
      <c r="F6507" s="33">
        <v>0.2</v>
      </c>
    </row>
    <row r="6508" spans="1:6" x14ac:dyDescent="0.2">
      <c r="A6508" s="33">
        <v>21</v>
      </c>
      <c r="B6508" s="33" t="s">
        <v>23</v>
      </c>
      <c r="C6508" s="33">
        <v>2496</v>
      </c>
      <c r="D6508" s="33" t="s">
        <v>7537</v>
      </c>
      <c r="E6508" s="33">
        <v>4</v>
      </c>
      <c r="F6508" s="33">
        <v>0.2</v>
      </c>
    </row>
    <row r="6509" spans="1:6" x14ac:dyDescent="0.2">
      <c r="A6509" s="33">
        <v>21</v>
      </c>
      <c r="B6509" s="33" t="s">
        <v>23</v>
      </c>
      <c r="C6509" s="33">
        <v>1660</v>
      </c>
      <c r="D6509" s="33" t="s">
        <v>1055</v>
      </c>
      <c r="E6509" s="33">
        <v>4</v>
      </c>
      <c r="F6509" s="33">
        <v>0.2</v>
      </c>
    </row>
    <row r="6510" spans="1:6" x14ac:dyDescent="0.2">
      <c r="A6510" s="33">
        <v>21</v>
      </c>
      <c r="B6510" s="33" t="s">
        <v>23</v>
      </c>
      <c r="C6510" s="33">
        <v>1662</v>
      </c>
      <c r="D6510" s="33" t="s">
        <v>7538</v>
      </c>
      <c r="E6510" s="33">
        <v>1</v>
      </c>
      <c r="F6510" s="33">
        <v>1</v>
      </c>
    </row>
    <row r="6511" spans="1:6" x14ac:dyDescent="0.2">
      <c r="A6511" s="33">
        <v>21</v>
      </c>
      <c r="B6511" s="33" t="s">
        <v>23</v>
      </c>
      <c r="C6511" s="33">
        <v>278</v>
      </c>
      <c r="D6511" s="33" t="s">
        <v>4860</v>
      </c>
      <c r="E6511" s="33">
        <v>2</v>
      </c>
      <c r="F6511" s="33">
        <v>0.2</v>
      </c>
    </row>
    <row r="6512" spans="1:6" x14ac:dyDescent="0.2">
      <c r="A6512" s="33">
        <v>21</v>
      </c>
      <c r="B6512" s="33" t="s">
        <v>23</v>
      </c>
      <c r="C6512" s="33">
        <v>33</v>
      </c>
      <c r="D6512" s="33" t="s">
        <v>7539</v>
      </c>
      <c r="E6512" s="33">
        <v>4</v>
      </c>
      <c r="F6512" s="33">
        <v>0.2</v>
      </c>
    </row>
    <row r="6513" spans="1:6" x14ac:dyDescent="0.2">
      <c r="A6513" s="33">
        <v>21</v>
      </c>
      <c r="B6513" s="33" t="s">
        <v>23</v>
      </c>
      <c r="C6513" s="33">
        <v>286</v>
      </c>
      <c r="D6513" s="33" t="s">
        <v>4864</v>
      </c>
      <c r="E6513" s="33">
        <v>3</v>
      </c>
      <c r="F6513" s="33">
        <v>0.2</v>
      </c>
    </row>
    <row r="6514" spans="1:6" x14ac:dyDescent="0.2">
      <c r="A6514" s="33">
        <v>21</v>
      </c>
      <c r="B6514" s="33" t="s">
        <v>23</v>
      </c>
      <c r="C6514" s="33">
        <v>289</v>
      </c>
      <c r="D6514" s="33" t="s">
        <v>2648</v>
      </c>
      <c r="E6514" s="33">
        <v>4</v>
      </c>
      <c r="F6514" s="33">
        <v>1</v>
      </c>
    </row>
    <row r="6515" spans="1:6" x14ac:dyDescent="0.2">
      <c r="A6515" s="33">
        <v>21</v>
      </c>
      <c r="B6515" s="33" t="s">
        <v>23</v>
      </c>
      <c r="C6515" s="33">
        <v>161</v>
      </c>
      <c r="D6515" s="33" t="s">
        <v>7116</v>
      </c>
      <c r="E6515" s="33">
        <v>4</v>
      </c>
      <c r="F6515" s="33">
        <v>0.2</v>
      </c>
    </row>
    <row r="6516" spans="1:6" x14ac:dyDescent="0.2">
      <c r="A6516" s="33">
        <v>21</v>
      </c>
      <c r="B6516" s="33" t="s">
        <v>23</v>
      </c>
      <c r="C6516" s="33">
        <v>298</v>
      </c>
      <c r="D6516" s="33" t="s">
        <v>7540</v>
      </c>
      <c r="E6516" s="33">
        <v>4</v>
      </c>
      <c r="F6516" s="33">
        <v>0.2</v>
      </c>
    </row>
    <row r="6517" spans="1:6" x14ac:dyDescent="0.2">
      <c r="A6517" s="33">
        <v>21</v>
      </c>
      <c r="B6517" s="33" t="s">
        <v>23</v>
      </c>
      <c r="C6517" s="33">
        <v>313</v>
      </c>
      <c r="D6517" s="33" t="s">
        <v>7541</v>
      </c>
      <c r="E6517" s="33">
        <v>4</v>
      </c>
      <c r="F6517" s="33">
        <v>0.2</v>
      </c>
    </row>
    <row r="6518" spans="1:6" x14ac:dyDescent="0.2">
      <c r="A6518" s="33">
        <v>21</v>
      </c>
      <c r="B6518" s="33" t="s">
        <v>23</v>
      </c>
      <c r="C6518" s="33">
        <v>254</v>
      </c>
      <c r="D6518" s="33" t="s">
        <v>6389</v>
      </c>
      <c r="E6518" s="33">
        <v>4</v>
      </c>
      <c r="F6518" s="33">
        <v>1</v>
      </c>
    </row>
    <row r="6519" spans="1:6" x14ac:dyDescent="0.2">
      <c r="A6519" s="33">
        <v>21</v>
      </c>
      <c r="B6519" s="33" t="s">
        <v>23</v>
      </c>
      <c r="C6519" s="33">
        <v>1681</v>
      </c>
      <c r="D6519" s="33" t="s">
        <v>7542</v>
      </c>
      <c r="E6519" s="33">
        <v>4</v>
      </c>
      <c r="F6519" s="33">
        <v>0.2</v>
      </c>
    </row>
    <row r="6520" spans="1:6" x14ac:dyDescent="0.2">
      <c r="A6520" s="33">
        <v>21</v>
      </c>
      <c r="B6520" s="33" t="s">
        <v>23</v>
      </c>
      <c r="C6520" s="33">
        <v>1683</v>
      </c>
      <c r="D6520" s="33" t="s">
        <v>7543</v>
      </c>
      <c r="E6520" s="33">
        <v>4</v>
      </c>
      <c r="F6520" s="33">
        <v>0.2</v>
      </c>
    </row>
    <row r="6521" spans="1:6" x14ac:dyDescent="0.2">
      <c r="A6521" s="33">
        <v>21</v>
      </c>
      <c r="B6521" s="33" t="s">
        <v>23</v>
      </c>
      <c r="C6521" s="33">
        <v>327</v>
      </c>
      <c r="D6521" s="33" t="s">
        <v>6390</v>
      </c>
      <c r="E6521" s="33">
        <v>4</v>
      </c>
      <c r="F6521" s="33">
        <v>0.2</v>
      </c>
    </row>
    <row r="6522" spans="1:6" x14ac:dyDescent="0.2">
      <c r="A6522" s="33">
        <v>21</v>
      </c>
      <c r="B6522" s="33" t="s">
        <v>23</v>
      </c>
      <c r="C6522" s="33">
        <v>329</v>
      </c>
      <c r="D6522" s="33" t="s">
        <v>7120</v>
      </c>
      <c r="E6522" s="33">
        <v>4</v>
      </c>
      <c r="F6522" s="33">
        <v>0.2</v>
      </c>
    </row>
    <row r="6523" spans="1:6" x14ac:dyDescent="0.2">
      <c r="A6523" s="33">
        <v>21</v>
      </c>
      <c r="B6523" s="33" t="s">
        <v>23</v>
      </c>
      <c r="C6523" s="33">
        <v>1707</v>
      </c>
      <c r="D6523" s="33" t="s">
        <v>6554</v>
      </c>
      <c r="E6523" s="33">
        <v>2</v>
      </c>
      <c r="F6523" s="33">
        <v>0.2</v>
      </c>
    </row>
    <row r="6524" spans="1:6" x14ac:dyDescent="0.2">
      <c r="A6524" s="33">
        <v>21</v>
      </c>
      <c r="B6524" s="33" t="s">
        <v>23</v>
      </c>
      <c r="C6524" s="33">
        <v>2058</v>
      </c>
      <c r="D6524" s="33" t="s">
        <v>5633</v>
      </c>
      <c r="E6524" s="33">
        <v>4</v>
      </c>
      <c r="F6524" s="33">
        <v>0.2</v>
      </c>
    </row>
    <row r="6525" spans="1:6" x14ac:dyDescent="0.2">
      <c r="A6525" s="33">
        <v>21</v>
      </c>
      <c r="B6525" s="33" t="s">
        <v>23</v>
      </c>
      <c r="C6525" s="33">
        <v>1727</v>
      </c>
      <c r="D6525" s="33" t="s">
        <v>7121</v>
      </c>
      <c r="E6525" s="33">
        <v>1</v>
      </c>
      <c r="F6525" s="33">
        <v>1</v>
      </c>
    </row>
    <row r="6526" spans="1:6" x14ac:dyDescent="0.2">
      <c r="A6526" s="33">
        <v>21</v>
      </c>
      <c r="B6526" s="33" t="s">
        <v>23</v>
      </c>
      <c r="C6526" s="33">
        <v>1728</v>
      </c>
      <c r="D6526" s="33" t="s">
        <v>7122</v>
      </c>
      <c r="E6526" s="33">
        <v>1</v>
      </c>
      <c r="F6526" s="33">
        <v>1</v>
      </c>
    </row>
    <row r="6527" spans="1:6" x14ac:dyDescent="0.2">
      <c r="A6527" s="33">
        <v>21</v>
      </c>
      <c r="B6527" s="33" t="s">
        <v>23</v>
      </c>
      <c r="C6527" s="33">
        <v>1733</v>
      </c>
      <c r="D6527" s="33" t="s">
        <v>1799</v>
      </c>
      <c r="E6527" s="33">
        <v>2</v>
      </c>
      <c r="F6527" s="33">
        <v>1</v>
      </c>
    </row>
    <row r="6528" spans="1:6" x14ac:dyDescent="0.2">
      <c r="A6528" s="33">
        <v>21</v>
      </c>
      <c r="B6528" s="33" t="s">
        <v>23</v>
      </c>
      <c r="C6528" s="33">
        <v>1736</v>
      </c>
      <c r="D6528" s="33" t="s">
        <v>7123</v>
      </c>
      <c r="E6528" s="33">
        <v>3</v>
      </c>
      <c r="F6528" s="33">
        <v>0.2</v>
      </c>
    </row>
    <row r="6529" spans="1:6" x14ac:dyDescent="0.2">
      <c r="A6529" s="33">
        <v>21</v>
      </c>
      <c r="B6529" s="33" t="s">
        <v>23</v>
      </c>
      <c r="C6529" s="33">
        <v>1743</v>
      </c>
      <c r="D6529" s="33" t="s">
        <v>4588</v>
      </c>
      <c r="E6529" s="33">
        <v>2</v>
      </c>
      <c r="F6529" s="33">
        <v>0.2</v>
      </c>
    </row>
    <row r="6530" spans="1:6" x14ac:dyDescent="0.2">
      <c r="A6530" s="33">
        <v>21</v>
      </c>
      <c r="B6530" s="33" t="s">
        <v>23</v>
      </c>
      <c r="C6530" s="33">
        <v>2666</v>
      </c>
      <c r="D6530" s="33" t="s">
        <v>7544</v>
      </c>
      <c r="E6530" s="33">
        <v>4</v>
      </c>
      <c r="F6530" s="33">
        <v>1</v>
      </c>
    </row>
    <row r="6531" spans="1:6" x14ac:dyDescent="0.2">
      <c r="A6531" s="33">
        <v>21</v>
      </c>
      <c r="B6531" s="33" t="s">
        <v>23</v>
      </c>
      <c r="C6531" s="33">
        <v>1788</v>
      </c>
      <c r="D6531" s="33" t="s">
        <v>1813</v>
      </c>
      <c r="E6531" s="33">
        <v>2</v>
      </c>
      <c r="F6531" s="33">
        <v>0.2</v>
      </c>
    </row>
    <row r="6532" spans="1:6" x14ac:dyDescent="0.2">
      <c r="A6532" s="33">
        <v>21</v>
      </c>
      <c r="B6532" s="33" t="s">
        <v>23</v>
      </c>
      <c r="C6532" s="33">
        <v>357</v>
      </c>
      <c r="D6532" s="33" t="s">
        <v>7124</v>
      </c>
      <c r="E6532" s="33">
        <v>3</v>
      </c>
      <c r="F6532" s="33">
        <v>0.2</v>
      </c>
    </row>
    <row r="6533" spans="1:6" x14ac:dyDescent="0.2">
      <c r="A6533" s="33">
        <v>21</v>
      </c>
      <c r="B6533" s="33" t="s">
        <v>23</v>
      </c>
      <c r="C6533" s="33">
        <v>1821</v>
      </c>
      <c r="D6533" s="33" t="s">
        <v>5634</v>
      </c>
      <c r="E6533" s="33">
        <v>4</v>
      </c>
      <c r="F6533" s="33">
        <v>0.2</v>
      </c>
    </row>
    <row r="6534" spans="1:6" x14ac:dyDescent="0.2">
      <c r="A6534" s="33">
        <v>21</v>
      </c>
      <c r="B6534" s="33" t="s">
        <v>23</v>
      </c>
      <c r="C6534" s="33">
        <v>1833</v>
      </c>
      <c r="D6534" s="33" t="s">
        <v>7125</v>
      </c>
      <c r="E6534" s="33">
        <v>1</v>
      </c>
      <c r="F6534" s="33">
        <v>0.2</v>
      </c>
    </row>
    <row r="6535" spans="1:6" x14ac:dyDescent="0.2">
      <c r="A6535" s="33">
        <v>21</v>
      </c>
      <c r="B6535" s="33" t="s">
        <v>23</v>
      </c>
      <c r="C6535" s="33">
        <v>359</v>
      </c>
      <c r="D6535" s="33" t="s">
        <v>7545</v>
      </c>
      <c r="E6535" s="33">
        <v>4</v>
      </c>
      <c r="F6535" s="33">
        <v>0.2</v>
      </c>
    </row>
    <row r="6536" spans="1:6" x14ac:dyDescent="0.2">
      <c r="A6536" s="33">
        <v>21</v>
      </c>
      <c r="B6536" s="33" t="s">
        <v>23</v>
      </c>
      <c r="C6536" s="33">
        <v>362</v>
      </c>
      <c r="D6536" s="33" t="s">
        <v>7546</v>
      </c>
      <c r="E6536" s="33">
        <v>4</v>
      </c>
      <c r="F6536" s="33">
        <v>0.2</v>
      </c>
    </row>
    <row r="6537" spans="1:6" x14ac:dyDescent="0.2">
      <c r="A6537" s="33">
        <v>21</v>
      </c>
      <c r="B6537" s="33" t="s">
        <v>23</v>
      </c>
      <c r="C6537" s="33">
        <v>1874</v>
      </c>
      <c r="D6537" s="33" t="s">
        <v>7547</v>
      </c>
      <c r="E6537" s="33">
        <v>4</v>
      </c>
      <c r="F6537" s="33">
        <v>1</v>
      </c>
    </row>
    <row r="6538" spans="1:6" x14ac:dyDescent="0.2">
      <c r="A6538" s="33">
        <v>21</v>
      </c>
      <c r="B6538" s="33" t="s">
        <v>23</v>
      </c>
      <c r="C6538" s="33">
        <v>670</v>
      </c>
      <c r="D6538" s="33" t="s">
        <v>1045</v>
      </c>
      <c r="E6538" s="33">
        <v>2</v>
      </c>
      <c r="F6538" s="33">
        <v>0.2</v>
      </c>
    </row>
    <row r="6539" spans="1:6" x14ac:dyDescent="0.2">
      <c r="A6539" s="33">
        <v>21</v>
      </c>
      <c r="B6539" s="33" t="s">
        <v>23</v>
      </c>
      <c r="C6539" s="33">
        <v>2020</v>
      </c>
      <c r="D6539" s="33" t="s">
        <v>7548</v>
      </c>
      <c r="E6539" s="33">
        <v>1</v>
      </c>
      <c r="F6539" s="33">
        <v>1</v>
      </c>
    </row>
    <row r="6540" spans="1:6" x14ac:dyDescent="0.2">
      <c r="A6540" s="33">
        <v>21</v>
      </c>
      <c r="B6540" s="33" t="s">
        <v>23</v>
      </c>
      <c r="C6540" s="33">
        <v>2562</v>
      </c>
      <c r="D6540" s="33" t="s">
        <v>7549</v>
      </c>
      <c r="E6540" s="33"/>
      <c r="F6540" s="33">
        <v>0.2</v>
      </c>
    </row>
    <row r="6541" spans="1:6" x14ac:dyDescent="0.2">
      <c r="A6541" s="33">
        <v>21</v>
      </c>
      <c r="B6541" s="33" t="s">
        <v>23</v>
      </c>
      <c r="C6541" s="33">
        <v>2053</v>
      </c>
      <c r="D6541" s="33" t="s">
        <v>6559</v>
      </c>
      <c r="E6541" s="33">
        <v>4</v>
      </c>
      <c r="F6541" s="33">
        <v>0.2</v>
      </c>
    </row>
    <row r="6542" spans="1:6" x14ac:dyDescent="0.2">
      <c r="A6542" s="33">
        <v>21</v>
      </c>
      <c r="B6542" s="33" t="s">
        <v>23</v>
      </c>
      <c r="C6542" s="33">
        <v>2061</v>
      </c>
      <c r="D6542" s="33" t="s">
        <v>663</v>
      </c>
      <c r="E6542" s="33">
        <v>4</v>
      </c>
      <c r="F6542" s="33">
        <v>0.2</v>
      </c>
    </row>
    <row r="6543" spans="1:6" x14ac:dyDescent="0.2">
      <c r="A6543" s="33">
        <v>21</v>
      </c>
      <c r="B6543" s="33" t="s">
        <v>23</v>
      </c>
      <c r="C6543" s="33">
        <v>2071</v>
      </c>
      <c r="D6543" s="33" t="s">
        <v>6013</v>
      </c>
      <c r="E6543" s="33">
        <v>4</v>
      </c>
      <c r="F6543" s="33">
        <v>0.2</v>
      </c>
    </row>
    <row r="6544" spans="1:6" x14ac:dyDescent="0.2">
      <c r="A6544" s="33">
        <v>21</v>
      </c>
      <c r="B6544" s="33" t="s">
        <v>23</v>
      </c>
      <c r="C6544" s="33">
        <v>2086</v>
      </c>
      <c r="D6544" s="33" t="s">
        <v>6396</v>
      </c>
      <c r="E6544" s="33">
        <v>4</v>
      </c>
      <c r="F6544" s="33">
        <v>0.2</v>
      </c>
    </row>
    <row r="6545" spans="1:6" x14ac:dyDescent="0.2">
      <c r="A6545" s="33">
        <v>21</v>
      </c>
      <c r="B6545" s="33" t="s">
        <v>23</v>
      </c>
      <c r="C6545" s="33">
        <v>2096</v>
      </c>
      <c r="D6545" s="33" t="s">
        <v>6397</v>
      </c>
      <c r="E6545" s="33">
        <v>4</v>
      </c>
      <c r="F6545" s="33">
        <v>0.2</v>
      </c>
    </row>
    <row r="6546" spans="1:6" x14ac:dyDescent="0.2">
      <c r="A6546" s="33">
        <v>21</v>
      </c>
      <c r="B6546" s="33" t="s">
        <v>23</v>
      </c>
      <c r="C6546" s="33">
        <v>6332</v>
      </c>
      <c r="D6546" s="33" t="s">
        <v>7550</v>
      </c>
      <c r="E6546" s="33"/>
      <c r="F6546" s="33">
        <v>1</v>
      </c>
    </row>
    <row r="6547" spans="1:6" x14ac:dyDescent="0.2">
      <c r="A6547" s="33">
        <v>21</v>
      </c>
      <c r="B6547" s="33" t="s">
        <v>23</v>
      </c>
      <c r="C6547" s="33">
        <v>394</v>
      </c>
      <c r="D6547" s="33" t="s">
        <v>6561</v>
      </c>
      <c r="E6547" s="33"/>
      <c r="F6547" s="33">
        <v>0.2</v>
      </c>
    </row>
    <row r="6548" spans="1:6" x14ac:dyDescent="0.2">
      <c r="A6548" s="33">
        <v>21</v>
      </c>
      <c r="B6548" s="33" t="s">
        <v>23</v>
      </c>
      <c r="C6548" s="33">
        <v>395</v>
      </c>
      <c r="D6548" s="33" t="s">
        <v>7137</v>
      </c>
      <c r="E6548" s="33">
        <v>4</v>
      </c>
      <c r="F6548" s="33">
        <v>0.2</v>
      </c>
    </row>
    <row r="6549" spans="1:6" x14ac:dyDescent="0.2">
      <c r="A6549" s="33">
        <v>21</v>
      </c>
      <c r="B6549" s="33" t="s">
        <v>23</v>
      </c>
      <c r="C6549" s="33">
        <v>2097</v>
      </c>
      <c r="D6549" s="33" t="s">
        <v>6562</v>
      </c>
      <c r="E6549" s="33">
        <v>4</v>
      </c>
      <c r="F6549" s="33">
        <v>0.2</v>
      </c>
    </row>
    <row r="6550" spans="1:6" x14ac:dyDescent="0.2">
      <c r="A6550" s="33">
        <v>21</v>
      </c>
      <c r="B6550" s="33" t="s">
        <v>23</v>
      </c>
      <c r="C6550" s="33">
        <v>2098</v>
      </c>
      <c r="D6550" s="33" t="s">
        <v>6398</v>
      </c>
      <c r="E6550" s="33">
        <v>3</v>
      </c>
      <c r="F6550" s="33">
        <v>0.2</v>
      </c>
    </row>
    <row r="6551" spans="1:6" x14ac:dyDescent="0.2">
      <c r="A6551" s="33">
        <v>21</v>
      </c>
      <c r="B6551" s="33" t="s">
        <v>23</v>
      </c>
      <c r="C6551" s="33">
        <v>2128</v>
      </c>
      <c r="D6551" s="33" t="s">
        <v>1059</v>
      </c>
      <c r="E6551" s="33">
        <v>3</v>
      </c>
      <c r="F6551" s="33">
        <v>0.2</v>
      </c>
    </row>
    <row r="6552" spans="1:6" x14ac:dyDescent="0.2">
      <c r="A6552" s="33">
        <v>21</v>
      </c>
      <c r="B6552" s="33" t="s">
        <v>23</v>
      </c>
      <c r="C6552" s="33">
        <v>413</v>
      </c>
      <c r="D6552" s="33" t="s">
        <v>7551</v>
      </c>
      <c r="E6552" s="33">
        <v>4</v>
      </c>
      <c r="F6552" s="33">
        <v>0.2</v>
      </c>
    </row>
    <row r="6553" spans="1:6" x14ac:dyDescent="0.2">
      <c r="A6553" s="33">
        <v>21</v>
      </c>
      <c r="B6553" s="33" t="s">
        <v>23</v>
      </c>
      <c r="C6553" s="33">
        <v>2140</v>
      </c>
      <c r="D6553" s="33" t="s">
        <v>7139</v>
      </c>
      <c r="E6553" s="33">
        <v>3</v>
      </c>
      <c r="F6553" s="33">
        <v>0.2</v>
      </c>
    </row>
    <row r="6554" spans="1:6" x14ac:dyDescent="0.2">
      <c r="A6554" s="33">
        <v>21</v>
      </c>
      <c r="B6554" s="33" t="s">
        <v>23</v>
      </c>
      <c r="C6554" s="33">
        <v>432</v>
      </c>
      <c r="D6554" s="33" t="s">
        <v>6399</v>
      </c>
      <c r="E6554" s="33">
        <v>4</v>
      </c>
      <c r="F6554" s="33">
        <v>0.2</v>
      </c>
    </row>
    <row r="6555" spans="1:6" x14ac:dyDescent="0.2">
      <c r="A6555" s="33">
        <v>21</v>
      </c>
      <c r="B6555" s="33" t="s">
        <v>23</v>
      </c>
      <c r="C6555" s="33">
        <v>436</v>
      </c>
      <c r="D6555" s="33" t="s">
        <v>7140</v>
      </c>
      <c r="E6555" s="33">
        <v>4</v>
      </c>
      <c r="F6555" s="33">
        <v>0.2</v>
      </c>
    </row>
    <row r="6556" spans="1:6" x14ac:dyDescent="0.2">
      <c r="A6556" s="33">
        <v>21</v>
      </c>
      <c r="B6556" s="33" t="s">
        <v>23</v>
      </c>
      <c r="C6556" s="33">
        <v>456</v>
      </c>
      <c r="D6556" s="33" t="s">
        <v>6570</v>
      </c>
      <c r="E6556" s="33">
        <v>4</v>
      </c>
      <c r="F6556" s="33">
        <v>0.2</v>
      </c>
    </row>
    <row r="6557" spans="1:6" x14ac:dyDescent="0.2">
      <c r="A6557" s="33">
        <v>21</v>
      </c>
      <c r="B6557" s="33" t="s">
        <v>23</v>
      </c>
      <c r="C6557" s="33">
        <v>472</v>
      </c>
      <c r="D6557" s="33" t="s">
        <v>6572</v>
      </c>
      <c r="E6557" s="33">
        <v>4</v>
      </c>
      <c r="F6557" s="33">
        <v>0.2</v>
      </c>
    </row>
    <row r="6558" spans="1:6" x14ac:dyDescent="0.2">
      <c r="A6558" s="33">
        <v>21</v>
      </c>
      <c r="B6558" s="33" t="s">
        <v>23</v>
      </c>
      <c r="C6558" s="33">
        <v>2154</v>
      </c>
      <c r="D6558" s="33" t="s">
        <v>7552</v>
      </c>
      <c r="E6558" s="33"/>
      <c r="F6558" s="33">
        <v>0.2</v>
      </c>
    </row>
    <row r="6559" spans="1:6" x14ac:dyDescent="0.2">
      <c r="A6559" s="33">
        <v>21</v>
      </c>
      <c r="B6559" s="33" t="s">
        <v>23</v>
      </c>
      <c r="C6559" s="33">
        <v>4080</v>
      </c>
      <c r="D6559" s="33" t="s">
        <v>7553</v>
      </c>
      <c r="E6559" s="33"/>
      <c r="F6559" s="33">
        <v>0.2</v>
      </c>
    </row>
    <row r="6560" spans="1:6" x14ac:dyDescent="0.2">
      <c r="A6560" s="33">
        <v>21</v>
      </c>
      <c r="B6560" s="33" t="s">
        <v>23</v>
      </c>
      <c r="C6560" s="33">
        <v>4081</v>
      </c>
      <c r="D6560" s="33" t="s">
        <v>7554</v>
      </c>
      <c r="E6560" s="33"/>
      <c r="F6560" s="33">
        <v>0.2</v>
      </c>
    </row>
    <row r="6561" spans="1:6" x14ac:dyDescent="0.2">
      <c r="A6561" s="33">
        <v>21</v>
      </c>
      <c r="B6561" s="33" t="s">
        <v>23</v>
      </c>
      <c r="C6561" s="33">
        <v>2741</v>
      </c>
      <c r="D6561" s="33" t="s">
        <v>7555</v>
      </c>
      <c r="E6561" s="33"/>
      <c r="F6561" s="33">
        <v>0.2</v>
      </c>
    </row>
    <row r="6562" spans="1:6" x14ac:dyDescent="0.2">
      <c r="A6562" s="33">
        <v>21</v>
      </c>
      <c r="B6562" s="33" t="s">
        <v>23</v>
      </c>
      <c r="C6562" s="33">
        <v>2569</v>
      </c>
      <c r="D6562" s="33" t="s">
        <v>7556</v>
      </c>
      <c r="E6562" s="33">
        <v>4</v>
      </c>
      <c r="F6562" s="33">
        <v>0.2</v>
      </c>
    </row>
    <row r="6563" spans="1:6" x14ac:dyDescent="0.2">
      <c r="A6563" s="33">
        <v>21</v>
      </c>
      <c r="B6563" s="33" t="s">
        <v>23</v>
      </c>
      <c r="C6563" s="33">
        <v>2740</v>
      </c>
      <c r="D6563" s="33" t="s">
        <v>7557</v>
      </c>
      <c r="E6563" s="33"/>
      <c r="F6563" s="33">
        <v>0.2</v>
      </c>
    </row>
    <row r="6564" spans="1:6" x14ac:dyDescent="0.2">
      <c r="A6564" s="33">
        <v>21</v>
      </c>
      <c r="B6564" s="33" t="s">
        <v>23</v>
      </c>
      <c r="C6564" s="33">
        <v>2748</v>
      </c>
      <c r="D6564" s="33" t="s">
        <v>7558</v>
      </c>
      <c r="E6564" s="33"/>
      <c r="F6564" s="33">
        <v>0.2</v>
      </c>
    </row>
    <row r="6565" spans="1:6" x14ac:dyDescent="0.2">
      <c r="A6565" s="33">
        <v>21</v>
      </c>
      <c r="B6565" s="33" t="s">
        <v>23</v>
      </c>
      <c r="C6565" s="33">
        <v>2733</v>
      </c>
      <c r="D6565" s="33" t="s">
        <v>4636</v>
      </c>
      <c r="E6565" s="33"/>
      <c r="F6565" s="33">
        <v>0.2</v>
      </c>
    </row>
    <row r="6566" spans="1:6" x14ac:dyDescent="0.2">
      <c r="A6566" s="33">
        <v>21</v>
      </c>
      <c r="B6566" s="33" t="s">
        <v>23</v>
      </c>
      <c r="C6566" s="33">
        <v>2749</v>
      </c>
      <c r="D6566" s="33" t="s">
        <v>7559</v>
      </c>
      <c r="E6566" s="33"/>
      <c r="F6566" s="33">
        <v>0.2</v>
      </c>
    </row>
    <row r="6567" spans="1:6" x14ac:dyDescent="0.2">
      <c r="A6567" s="33">
        <v>21</v>
      </c>
      <c r="B6567" s="33" t="s">
        <v>23</v>
      </c>
      <c r="C6567" s="33">
        <v>2737</v>
      </c>
      <c r="D6567" s="33" t="s">
        <v>7560</v>
      </c>
      <c r="E6567" s="33"/>
      <c r="F6567" s="33">
        <v>0.2</v>
      </c>
    </row>
    <row r="6568" spans="1:6" x14ac:dyDescent="0.2">
      <c r="A6568" s="33">
        <v>21</v>
      </c>
      <c r="B6568" s="33" t="s">
        <v>23</v>
      </c>
      <c r="C6568" s="33">
        <v>2696</v>
      </c>
      <c r="D6568" s="33" t="s">
        <v>7561</v>
      </c>
      <c r="E6568" s="33"/>
      <c r="F6568" s="33">
        <v>0.2</v>
      </c>
    </row>
    <row r="6569" spans="1:6" x14ac:dyDescent="0.2">
      <c r="A6569" s="33">
        <v>21</v>
      </c>
      <c r="B6569" s="33" t="s">
        <v>23</v>
      </c>
      <c r="C6569" s="33">
        <v>1470</v>
      </c>
      <c r="D6569" s="33" t="s">
        <v>7562</v>
      </c>
      <c r="E6569" s="33">
        <v>3</v>
      </c>
      <c r="F6569" s="33">
        <v>0.2</v>
      </c>
    </row>
    <row r="6570" spans="1:6" x14ac:dyDescent="0.2">
      <c r="A6570" s="33">
        <v>21</v>
      </c>
      <c r="B6570" s="33" t="s">
        <v>23</v>
      </c>
      <c r="C6570" s="33">
        <v>2739</v>
      </c>
      <c r="D6570" s="33" t="s">
        <v>7563</v>
      </c>
      <c r="E6570" s="33"/>
      <c r="F6570" s="33">
        <v>0.2</v>
      </c>
    </row>
    <row r="6571" spans="1:6" x14ac:dyDescent="0.2">
      <c r="A6571" s="33">
        <v>21</v>
      </c>
      <c r="B6571" s="33" t="s">
        <v>23</v>
      </c>
      <c r="C6571" s="33">
        <v>4111</v>
      </c>
      <c r="D6571" s="33" t="s">
        <v>7564</v>
      </c>
      <c r="E6571" s="33"/>
      <c r="F6571" s="33">
        <v>1</v>
      </c>
    </row>
    <row r="6572" spans="1:6" x14ac:dyDescent="0.2">
      <c r="A6572" s="33">
        <v>21</v>
      </c>
      <c r="B6572" s="33" t="s">
        <v>23</v>
      </c>
      <c r="C6572" s="33">
        <v>2171</v>
      </c>
      <c r="D6572" s="33" t="s">
        <v>6573</v>
      </c>
      <c r="E6572" s="33">
        <v>4</v>
      </c>
      <c r="F6572" s="33">
        <v>0.2</v>
      </c>
    </row>
    <row r="6573" spans="1:6" x14ac:dyDescent="0.2">
      <c r="A6573" s="33">
        <v>21</v>
      </c>
      <c r="B6573" s="33" t="s">
        <v>23</v>
      </c>
      <c r="C6573" s="33">
        <v>2177</v>
      </c>
      <c r="D6573" s="33" t="s">
        <v>7565</v>
      </c>
      <c r="E6573" s="33">
        <v>1</v>
      </c>
      <c r="F6573" s="33">
        <v>1</v>
      </c>
    </row>
    <row r="6574" spans="1:6" x14ac:dyDescent="0.2">
      <c r="A6574" s="33">
        <v>21</v>
      </c>
      <c r="B6574" s="33" t="s">
        <v>23</v>
      </c>
      <c r="C6574" s="33">
        <v>2182</v>
      </c>
      <c r="D6574" s="33" t="s">
        <v>7566</v>
      </c>
      <c r="E6574" s="33">
        <v>4</v>
      </c>
      <c r="F6574" s="33">
        <v>0.2</v>
      </c>
    </row>
    <row r="6575" spans="1:6" x14ac:dyDescent="0.2">
      <c r="A6575" s="33">
        <v>21</v>
      </c>
      <c r="B6575" s="33" t="s">
        <v>23</v>
      </c>
      <c r="C6575" s="33">
        <v>2502</v>
      </c>
      <c r="D6575" s="33" t="s">
        <v>6019</v>
      </c>
      <c r="E6575" s="33">
        <v>2</v>
      </c>
      <c r="F6575" s="33">
        <v>0.2</v>
      </c>
    </row>
    <row r="6576" spans="1:6" x14ac:dyDescent="0.2">
      <c r="A6576" s="33">
        <v>21</v>
      </c>
      <c r="B6576" s="33" t="s">
        <v>23</v>
      </c>
      <c r="C6576" s="33">
        <v>2185</v>
      </c>
      <c r="D6576" s="33" t="s">
        <v>6574</v>
      </c>
      <c r="E6576" s="33">
        <v>2</v>
      </c>
      <c r="F6576" s="33">
        <v>0.2</v>
      </c>
    </row>
    <row r="6577" spans="1:6" x14ac:dyDescent="0.2">
      <c r="A6577" s="33">
        <v>21</v>
      </c>
      <c r="B6577" s="33" t="s">
        <v>23</v>
      </c>
      <c r="C6577" s="33">
        <v>2186</v>
      </c>
      <c r="D6577" s="33" t="s">
        <v>7567</v>
      </c>
      <c r="E6577" s="33">
        <v>4</v>
      </c>
      <c r="F6577" s="33">
        <v>0.2</v>
      </c>
    </row>
    <row r="6578" spans="1:6" x14ac:dyDescent="0.2">
      <c r="A6578" s="33">
        <v>21</v>
      </c>
      <c r="B6578" s="33" t="s">
        <v>23</v>
      </c>
      <c r="C6578" s="33">
        <v>2187</v>
      </c>
      <c r="D6578" s="33" t="s">
        <v>7568</v>
      </c>
      <c r="E6578" s="33">
        <v>1</v>
      </c>
      <c r="F6578" s="33">
        <v>1</v>
      </c>
    </row>
    <row r="6579" spans="1:6" x14ac:dyDescent="0.2">
      <c r="A6579" s="33">
        <v>21</v>
      </c>
      <c r="B6579" s="33" t="s">
        <v>23</v>
      </c>
      <c r="C6579" s="33">
        <v>2512</v>
      </c>
      <c r="D6579" s="33" t="s">
        <v>7569</v>
      </c>
      <c r="E6579" s="33">
        <v>3</v>
      </c>
      <c r="F6579" s="33">
        <v>0.2</v>
      </c>
    </row>
    <row r="6580" spans="1:6" x14ac:dyDescent="0.2">
      <c r="A6580" s="33">
        <v>21</v>
      </c>
      <c r="B6580" s="33" t="s">
        <v>23</v>
      </c>
      <c r="C6580" s="33">
        <v>2571</v>
      </c>
      <c r="D6580" s="33" t="s">
        <v>7570</v>
      </c>
      <c r="E6580" s="33">
        <v>4</v>
      </c>
      <c r="F6580" s="33">
        <v>0.2</v>
      </c>
    </row>
    <row r="6581" spans="1:6" x14ac:dyDescent="0.2">
      <c r="A6581" s="33">
        <v>21</v>
      </c>
      <c r="B6581" s="33" t="s">
        <v>23</v>
      </c>
      <c r="C6581" s="33">
        <v>213</v>
      </c>
      <c r="D6581" s="33" t="s">
        <v>6401</v>
      </c>
      <c r="E6581" s="33">
        <v>4</v>
      </c>
      <c r="F6581" s="33">
        <v>0.2</v>
      </c>
    </row>
    <row r="6582" spans="1:6" x14ac:dyDescent="0.2">
      <c r="A6582" s="33">
        <v>21</v>
      </c>
      <c r="B6582" s="33" t="s">
        <v>23</v>
      </c>
      <c r="C6582" s="33">
        <v>649</v>
      </c>
      <c r="D6582" s="33" t="s">
        <v>5448</v>
      </c>
      <c r="E6582" s="33">
        <v>4</v>
      </c>
      <c r="F6582" s="33">
        <v>1</v>
      </c>
    </row>
    <row r="6583" spans="1:6" x14ac:dyDescent="0.2">
      <c r="A6583" s="33">
        <v>21</v>
      </c>
      <c r="B6583" s="33" t="s">
        <v>23</v>
      </c>
      <c r="C6583" s="33">
        <v>2372</v>
      </c>
      <c r="D6583" s="33" t="s">
        <v>4637</v>
      </c>
      <c r="E6583" s="33">
        <v>4</v>
      </c>
      <c r="F6583" s="33">
        <v>0.2</v>
      </c>
    </row>
    <row r="6584" spans="1:6" x14ac:dyDescent="0.2">
      <c r="A6584" s="33">
        <v>21</v>
      </c>
      <c r="B6584" s="33" t="s">
        <v>23</v>
      </c>
      <c r="C6584" s="33">
        <v>2371</v>
      </c>
      <c r="D6584" s="33" t="s">
        <v>4638</v>
      </c>
      <c r="E6584" s="33">
        <v>4</v>
      </c>
      <c r="F6584" s="33">
        <v>0.2</v>
      </c>
    </row>
    <row r="6585" spans="1:6" x14ac:dyDescent="0.2">
      <c r="A6585" s="33">
        <v>21</v>
      </c>
      <c r="B6585" s="33" t="s">
        <v>23</v>
      </c>
      <c r="C6585" s="33">
        <v>2375</v>
      </c>
      <c r="D6585" s="33" t="s">
        <v>7571</v>
      </c>
      <c r="E6585" s="33">
        <v>1</v>
      </c>
      <c r="F6585" s="33">
        <v>0.2</v>
      </c>
    </row>
    <row r="6586" spans="1:6" x14ac:dyDescent="0.2">
      <c r="A6586" s="33">
        <v>21</v>
      </c>
      <c r="B6586" s="33" t="s">
        <v>23</v>
      </c>
      <c r="C6586" s="33">
        <v>2416</v>
      </c>
      <c r="D6586" s="33" t="s">
        <v>7572</v>
      </c>
      <c r="E6586" s="33">
        <v>1</v>
      </c>
      <c r="F6586" s="33">
        <v>0.2</v>
      </c>
    </row>
    <row r="6587" spans="1:6" x14ac:dyDescent="0.2">
      <c r="A6587" s="33">
        <v>21</v>
      </c>
      <c r="B6587" s="33" t="s">
        <v>23</v>
      </c>
      <c r="C6587" s="33">
        <v>2311</v>
      </c>
      <c r="D6587" s="33" t="s">
        <v>6577</v>
      </c>
      <c r="E6587" s="33">
        <v>1</v>
      </c>
      <c r="F6587" s="33">
        <v>1</v>
      </c>
    </row>
    <row r="6588" spans="1:6" x14ac:dyDescent="0.2">
      <c r="A6588" s="33">
        <v>21</v>
      </c>
      <c r="B6588" s="33" t="s">
        <v>23</v>
      </c>
      <c r="C6588" s="33">
        <v>2314</v>
      </c>
      <c r="D6588" s="33" t="s">
        <v>6578</v>
      </c>
      <c r="E6588" s="33">
        <v>4</v>
      </c>
      <c r="F6588" s="33">
        <v>1</v>
      </c>
    </row>
    <row r="6589" spans="1:6" x14ac:dyDescent="0.2">
      <c r="A6589" s="33">
        <v>21</v>
      </c>
      <c r="B6589" s="33" t="s">
        <v>23</v>
      </c>
      <c r="C6589" s="33">
        <v>4211</v>
      </c>
      <c r="D6589" s="33" t="s">
        <v>7149</v>
      </c>
      <c r="E6589" s="33">
        <v>4</v>
      </c>
      <c r="F6589" s="33">
        <v>0.2</v>
      </c>
    </row>
    <row r="6590" spans="1:6" x14ac:dyDescent="0.2">
      <c r="A6590" s="33">
        <v>21</v>
      </c>
      <c r="B6590" s="33" t="s">
        <v>23</v>
      </c>
      <c r="C6590" s="33">
        <v>2349</v>
      </c>
      <c r="D6590" s="33" t="s">
        <v>7573</v>
      </c>
      <c r="E6590" s="33">
        <v>4</v>
      </c>
      <c r="F6590" s="33">
        <v>0.2</v>
      </c>
    </row>
    <row r="6591" spans="1:6" x14ac:dyDescent="0.2">
      <c r="A6591" s="33">
        <v>21</v>
      </c>
      <c r="B6591" s="33" t="s">
        <v>23</v>
      </c>
      <c r="C6591" s="33">
        <v>4214</v>
      </c>
      <c r="D6591" s="33" t="s">
        <v>7150</v>
      </c>
      <c r="E6591" s="33"/>
      <c r="F6591" s="33">
        <v>0.2</v>
      </c>
    </row>
    <row r="6592" spans="1:6" x14ac:dyDescent="0.2">
      <c r="A6592" s="33">
        <v>21</v>
      </c>
      <c r="B6592" s="33" t="s">
        <v>23</v>
      </c>
      <c r="C6592" s="33">
        <v>2358</v>
      </c>
      <c r="D6592" s="33" t="s">
        <v>3318</v>
      </c>
      <c r="E6592" s="33">
        <v>4</v>
      </c>
      <c r="F6592" s="33">
        <v>0.2</v>
      </c>
    </row>
    <row r="6593" spans="1:6" x14ac:dyDescent="0.2">
      <c r="A6593" s="33">
        <v>21</v>
      </c>
      <c r="B6593" s="33" t="s">
        <v>23</v>
      </c>
      <c r="C6593" s="33">
        <v>2361</v>
      </c>
      <c r="D6593" s="33" t="s">
        <v>7574</v>
      </c>
      <c r="E6593" s="33">
        <v>4</v>
      </c>
      <c r="F6593" s="33">
        <v>0.2</v>
      </c>
    </row>
    <row r="6594" spans="1:6" x14ac:dyDescent="0.2">
      <c r="A6594" s="33">
        <v>21</v>
      </c>
      <c r="B6594" s="33" t="s">
        <v>23</v>
      </c>
      <c r="C6594" s="33">
        <v>2501</v>
      </c>
      <c r="D6594" s="33" t="s">
        <v>4872</v>
      </c>
      <c r="E6594" s="33">
        <v>1</v>
      </c>
      <c r="F6594" s="33">
        <v>0.2</v>
      </c>
    </row>
    <row r="6595" spans="1:6" x14ac:dyDescent="0.2">
      <c r="A6595" s="33">
        <v>21</v>
      </c>
      <c r="B6595" s="33" t="s">
        <v>23</v>
      </c>
      <c r="C6595" s="33">
        <v>2370</v>
      </c>
      <c r="D6595" s="33" t="s">
        <v>4641</v>
      </c>
      <c r="E6595" s="33">
        <v>2</v>
      </c>
      <c r="F6595" s="33">
        <v>0.2</v>
      </c>
    </row>
    <row r="6596" spans="1:6" x14ac:dyDescent="0.2">
      <c r="A6596" s="33">
        <v>21</v>
      </c>
      <c r="B6596" s="33" t="s">
        <v>23</v>
      </c>
      <c r="C6596" s="33">
        <v>1152</v>
      </c>
      <c r="D6596" s="33" t="s">
        <v>7575</v>
      </c>
      <c r="E6596" s="33">
        <v>2</v>
      </c>
      <c r="F6596" s="33">
        <v>1</v>
      </c>
    </row>
    <row r="6597" spans="1:6" x14ac:dyDescent="0.2">
      <c r="A6597" s="33">
        <v>21</v>
      </c>
      <c r="B6597" s="33" t="s">
        <v>23</v>
      </c>
      <c r="C6597" s="33">
        <v>2377</v>
      </c>
      <c r="D6597" s="33" t="s">
        <v>4642</v>
      </c>
      <c r="E6597" s="33">
        <v>3</v>
      </c>
      <c r="F6597" s="33">
        <v>0.2</v>
      </c>
    </row>
    <row r="6598" spans="1:6" x14ac:dyDescent="0.2">
      <c r="A6598" s="33">
        <v>21</v>
      </c>
      <c r="B6598" s="33" t="s">
        <v>23</v>
      </c>
      <c r="C6598" s="33">
        <v>2395</v>
      </c>
      <c r="D6598" s="33" t="s">
        <v>7576</v>
      </c>
      <c r="E6598" s="33">
        <v>2</v>
      </c>
      <c r="F6598" s="33">
        <v>0.2</v>
      </c>
    </row>
    <row r="6599" spans="1:6" x14ac:dyDescent="0.2">
      <c r="A6599" s="33">
        <v>21</v>
      </c>
      <c r="B6599" s="33" t="s">
        <v>23</v>
      </c>
      <c r="C6599" s="33">
        <v>2402</v>
      </c>
      <c r="D6599" s="33" t="s">
        <v>4643</v>
      </c>
      <c r="E6599" s="33">
        <v>1</v>
      </c>
      <c r="F6599" s="33">
        <v>0.2</v>
      </c>
    </row>
    <row r="6600" spans="1:6" x14ac:dyDescent="0.2">
      <c r="A6600" s="33">
        <v>21</v>
      </c>
      <c r="B6600" s="33" t="s">
        <v>23</v>
      </c>
      <c r="C6600" s="33">
        <v>1157</v>
      </c>
      <c r="D6600" s="33" t="s">
        <v>7154</v>
      </c>
      <c r="E6600" s="33">
        <v>2</v>
      </c>
      <c r="F6600" s="33">
        <v>0.2</v>
      </c>
    </row>
    <row r="6601" spans="1:6" x14ac:dyDescent="0.2">
      <c r="A6601" s="33">
        <v>21</v>
      </c>
      <c r="B6601" s="33" t="s">
        <v>23</v>
      </c>
      <c r="C6601" s="33">
        <v>2450</v>
      </c>
      <c r="D6601" s="33" t="s">
        <v>808</v>
      </c>
      <c r="E6601" s="33">
        <v>4</v>
      </c>
      <c r="F6601" s="33">
        <v>0.2</v>
      </c>
    </row>
    <row r="6602" spans="1:6" x14ac:dyDescent="0.2">
      <c r="A6602" s="33">
        <v>21</v>
      </c>
      <c r="B6602" s="33" t="s">
        <v>23</v>
      </c>
      <c r="C6602" s="33">
        <v>2481</v>
      </c>
      <c r="D6602" s="33" t="s">
        <v>941</v>
      </c>
      <c r="E6602" s="33">
        <v>1</v>
      </c>
      <c r="F6602" s="33">
        <v>1</v>
      </c>
    </row>
    <row r="6603" spans="1:6" x14ac:dyDescent="0.2">
      <c r="A6603" s="33">
        <v>21</v>
      </c>
      <c r="B6603" s="33" t="s">
        <v>471</v>
      </c>
      <c r="C6603" s="33">
        <v>18638</v>
      </c>
      <c r="D6603" s="33" t="s">
        <v>7577</v>
      </c>
      <c r="E6603" s="33">
        <v>2</v>
      </c>
      <c r="F6603" s="33">
        <v>0.2</v>
      </c>
    </row>
    <row r="6604" spans="1:6" x14ac:dyDescent="0.2">
      <c r="A6604" s="33">
        <v>21</v>
      </c>
      <c r="B6604" s="33" t="s">
        <v>277</v>
      </c>
      <c r="C6604" s="33">
        <v>18411</v>
      </c>
      <c r="D6604" s="33" t="s">
        <v>7578</v>
      </c>
      <c r="E6604" s="33">
        <v>1</v>
      </c>
      <c r="F6604" s="33">
        <v>0.2</v>
      </c>
    </row>
    <row r="6605" spans="1:6" x14ac:dyDescent="0.2">
      <c r="A6605" s="33">
        <v>21</v>
      </c>
      <c r="B6605" s="33" t="s">
        <v>277</v>
      </c>
      <c r="C6605" s="33">
        <v>18200</v>
      </c>
      <c r="D6605" s="33" t="s">
        <v>975</v>
      </c>
      <c r="E6605" s="33"/>
      <c r="F6605" s="33">
        <v>0.2</v>
      </c>
    </row>
    <row r="6606" spans="1:6" x14ac:dyDescent="0.2">
      <c r="A6606" s="33">
        <v>21</v>
      </c>
      <c r="B6606" s="33" t="s">
        <v>277</v>
      </c>
      <c r="C6606" s="33">
        <v>18202</v>
      </c>
      <c r="D6606" s="33" t="s">
        <v>7579</v>
      </c>
      <c r="E6606" s="33"/>
      <c r="F6606" s="33">
        <v>0.2</v>
      </c>
    </row>
    <row r="6607" spans="1:6" x14ac:dyDescent="0.2">
      <c r="A6607" s="33">
        <v>21</v>
      </c>
      <c r="B6607" s="33" t="s">
        <v>277</v>
      </c>
      <c r="C6607" s="33">
        <v>18591</v>
      </c>
      <c r="D6607" s="33" t="s">
        <v>7580</v>
      </c>
      <c r="E6607" s="33"/>
      <c r="F6607" s="33">
        <v>0.2</v>
      </c>
    </row>
    <row r="6608" spans="1:6" x14ac:dyDescent="0.2">
      <c r="A6608" s="33">
        <v>21</v>
      </c>
      <c r="B6608" s="33" t="s">
        <v>277</v>
      </c>
      <c r="C6608" s="33">
        <v>18201</v>
      </c>
      <c r="D6608" s="33" t="s">
        <v>7581</v>
      </c>
      <c r="E6608" s="33"/>
      <c r="F6608" s="33">
        <v>0.2</v>
      </c>
    </row>
    <row r="6609" spans="1:6" x14ac:dyDescent="0.2">
      <c r="A6609" s="33">
        <v>21</v>
      </c>
      <c r="B6609" s="33" t="s">
        <v>277</v>
      </c>
      <c r="C6609" s="33">
        <v>18203</v>
      </c>
      <c r="D6609" s="33" t="s">
        <v>7582</v>
      </c>
      <c r="E6609" s="33">
        <v>4</v>
      </c>
      <c r="F6609" s="33">
        <v>0.2</v>
      </c>
    </row>
    <row r="6610" spans="1:6" x14ac:dyDescent="0.2">
      <c r="A6610" s="33">
        <v>21</v>
      </c>
      <c r="B6610" s="33" t="s">
        <v>277</v>
      </c>
      <c r="C6610" s="33">
        <v>18284</v>
      </c>
      <c r="D6610" s="33" t="s">
        <v>7583</v>
      </c>
      <c r="E6610" s="33"/>
      <c r="F6610" s="33">
        <v>0.2</v>
      </c>
    </row>
    <row r="6611" spans="1:6" x14ac:dyDescent="0.2">
      <c r="A6611" s="33">
        <v>21</v>
      </c>
      <c r="B6611" s="33" t="s">
        <v>277</v>
      </c>
      <c r="C6611" s="33">
        <v>18434</v>
      </c>
      <c r="D6611" s="33" t="s">
        <v>7584</v>
      </c>
      <c r="E6611" s="33">
        <v>4</v>
      </c>
      <c r="F6611" s="33">
        <v>0.2</v>
      </c>
    </row>
    <row r="6612" spans="1:6" x14ac:dyDescent="0.2">
      <c r="A6612" s="33">
        <v>21</v>
      </c>
      <c r="B6612" s="33" t="s">
        <v>277</v>
      </c>
      <c r="C6612" s="33">
        <v>18588</v>
      </c>
      <c r="D6612" s="33" t="s">
        <v>996</v>
      </c>
      <c r="E6612" s="33">
        <v>4</v>
      </c>
      <c r="F6612" s="33">
        <v>0.2</v>
      </c>
    </row>
    <row r="6613" spans="1:6" x14ac:dyDescent="0.2">
      <c r="A6613" s="33">
        <v>21</v>
      </c>
      <c r="B6613" s="33" t="s">
        <v>277</v>
      </c>
      <c r="C6613" s="33">
        <v>90040</v>
      </c>
      <c r="D6613" s="33" t="s">
        <v>7585</v>
      </c>
      <c r="E6613" s="33">
        <v>4</v>
      </c>
      <c r="F6613" s="33">
        <v>0.2</v>
      </c>
    </row>
    <row r="6614" spans="1:6" x14ac:dyDescent="0.2">
      <c r="A6614" s="33">
        <v>21</v>
      </c>
      <c r="B6614" s="33" t="s">
        <v>277</v>
      </c>
      <c r="C6614" s="33">
        <v>18065</v>
      </c>
      <c r="D6614" s="33" t="s">
        <v>1002</v>
      </c>
      <c r="E6614" s="33"/>
      <c r="F6614" s="33">
        <v>0.2</v>
      </c>
    </row>
    <row r="6615" spans="1:6" x14ac:dyDescent="0.2">
      <c r="A6615" s="33">
        <v>21</v>
      </c>
      <c r="B6615" s="33" t="s">
        <v>277</v>
      </c>
      <c r="C6615" s="33">
        <v>90016</v>
      </c>
      <c r="D6615" s="33" t="s">
        <v>7586</v>
      </c>
      <c r="E6615" s="33">
        <v>4</v>
      </c>
      <c r="F6615" s="33">
        <v>0.2</v>
      </c>
    </row>
    <row r="6616" spans="1:6" x14ac:dyDescent="0.2">
      <c r="A6616" s="33">
        <v>21</v>
      </c>
      <c r="B6616" s="33" t="s">
        <v>277</v>
      </c>
      <c r="C6616" s="33">
        <v>90014</v>
      </c>
      <c r="D6616" s="33" t="s">
        <v>7587</v>
      </c>
      <c r="E6616" s="33">
        <v>3</v>
      </c>
      <c r="F6616" s="33">
        <v>0.2</v>
      </c>
    </row>
    <row r="6617" spans="1:6" x14ac:dyDescent="0.2">
      <c r="A6617" s="33">
        <v>21</v>
      </c>
      <c r="B6617" s="33" t="s">
        <v>277</v>
      </c>
      <c r="C6617" s="33">
        <v>90013</v>
      </c>
      <c r="D6617" s="33" t="s">
        <v>7588</v>
      </c>
      <c r="E6617" s="33">
        <v>3</v>
      </c>
      <c r="F6617" s="33">
        <v>0.2</v>
      </c>
    </row>
    <row r="6618" spans="1:6" x14ac:dyDescent="0.2">
      <c r="A6618" s="33">
        <v>21</v>
      </c>
      <c r="B6618" s="33" t="s">
        <v>277</v>
      </c>
      <c r="C6618" s="33">
        <v>90015</v>
      </c>
      <c r="D6618" s="33" t="s">
        <v>7589</v>
      </c>
      <c r="E6618" s="33">
        <v>3</v>
      </c>
      <c r="F6618" s="33">
        <v>0.2</v>
      </c>
    </row>
    <row r="6619" spans="1:6" x14ac:dyDescent="0.2">
      <c r="A6619" s="33">
        <v>21</v>
      </c>
      <c r="B6619" s="33" t="s">
        <v>277</v>
      </c>
      <c r="C6619" s="33">
        <v>18070</v>
      </c>
      <c r="D6619" s="33" t="s">
        <v>7590</v>
      </c>
      <c r="E6619" s="33"/>
      <c r="F6619" s="33">
        <v>0.2</v>
      </c>
    </row>
    <row r="6620" spans="1:6" x14ac:dyDescent="0.2">
      <c r="A6620" s="33">
        <v>21</v>
      </c>
      <c r="B6620" s="33" t="s">
        <v>277</v>
      </c>
      <c r="C6620" s="33">
        <v>18642</v>
      </c>
      <c r="D6620" s="33" t="s">
        <v>1005</v>
      </c>
      <c r="E6620" s="33">
        <v>3</v>
      </c>
      <c r="F6620" s="33">
        <v>0.2</v>
      </c>
    </row>
    <row r="6621" spans="1:6" x14ac:dyDescent="0.2">
      <c r="A6621" s="33">
        <v>21</v>
      </c>
      <c r="B6621" s="33" t="s">
        <v>277</v>
      </c>
      <c r="C6621" s="33">
        <v>18123</v>
      </c>
      <c r="D6621" s="33" t="s">
        <v>7591</v>
      </c>
      <c r="E6621" s="33">
        <v>1</v>
      </c>
      <c r="F6621" s="33">
        <v>0.2</v>
      </c>
    </row>
    <row r="6622" spans="1:6" x14ac:dyDescent="0.2">
      <c r="A6622" s="33">
        <v>21</v>
      </c>
      <c r="B6622" s="33" t="s">
        <v>277</v>
      </c>
      <c r="C6622" s="33">
        <v>18136</v>
      </c>
      <c r="D6622" s="33" t="s">
        <v>1017</v>
      </c>
      <c r="E6622" s="33">
        <v>3</v>
      </c>
      <c r="F6622" s="33">
        <v>0.2</v>
      </c>
    </row>
    <row r="6623" spans="1:6" x14ac:dyDescent="0.2">
      <c r="A6623" s="33">
        <v>21</v>
      </c>
      <c r="B6623" s="33" t="s">
        <v>277</v>
      </c>
      <c r="C6623" s="33">
        <v>18122</v>
      </c>
      <c r="D6623" s="33" t="s">
        <v>7592</v>
      </c>
      <c r="E6623" s="33">
        <v>4</v>
      </c>
      <c r="F6623" s="33">
        <v>0.2</v>
      </c>
    </row>
    <row r="6624" spans="1:6" x14ac:dyDescent="0.2">
      <c r="A6624" s="33">
        <v>21</v>
      </c>
      <c r="B6624" s="33" t="s">
        <v>894</v>
      </c>
      <c r="C6624" s="33">
        <v>22460</v>
      </c>
      <c r="D6624" s="33" t="s">
        <v>7593</v>
      </c>
      <c r="E6624" s="33"/>
      <c r="F6624" s="33">
        <v>0.2</v>
      </c>
    </row>
    <row r="6625" spans="1:6" x14ac:dyDescent="0.2">
      <c r="A6625" s="33">
        <v>21</v>
      </c>
      <c r="B6625" s="33" t="s">
        <v>894</v>
      </c>
      <c r="C6625" s="33">
        <v>25613</v>
      </c>
      <c r="D6625" s="33" t="s">
        <v>7594</v>
      </c>
      <c r="E6625" s="33"/>
      <c r="F6625" s="33">
        <v>0.2</v>
      </c>
    </row>
    <row r="6626" spans="1:6" x14ac:dyDescent="0.2">
      <c r="A6626" s="33">
        <v>21</v>
      </c>
      <c r="B6626" s="33" t="s">
        <v>894</v>
      </c>
      <c r="C6626" s="33">
        <v>25440</v>
      </c>
      <c r="D6626" s="33" t="s">
        <v>7595</v>
      </c>
      <c r="E6626" s="33"/>
      <c r="F6626" s="33">
        <v>0.2</v>
      </c>
    </row>
    <row r="6627" spans="1:6" x14ac:dyDescent="0.2">
      <c r="A6627" s="33">
        <v>21</v>
      </c>
      <c r="B6627" s="33" t="s">
        <v>894</v>
      </c>
      <c r="C6627" s="33">
        <v>25647</v>
      </c>
      <c r="D6627" s="33" t="s">
        <v>7596</v>
      </c>
      <c r="E6627" s="33"/>
      <c r="F6627" s="33">
        <v>0.2</v>
      </c>
    </row>
    <row r="6628" spans="1:6" x14ac:dyDescent="0.2">
      <c r="A6628" s="33">
        <v>21</v>
      </c>
      <c r="B6628" s="33" t="s">
        <v>894</v>
      </c>
      <c r="C6628" s="33">
        <v>25317</v>
      </c>
      <c r="D6628" s="33" t="s">
        <v>7597</v>
      </c>
      <c r="E6628" s="33"/>
      <c r="F6628" s="33">
        <v>0.2</v>
      </c>
    </row>
    <row r="6629" spans="1:6" x14ac:dyDescent="0.2">
      <c r="A6629" s="33">
        <v>21</v>
      </c>
      <c r="B6629" s="33" t="s">
        <v>894</v>
      </c>
      <c r="C6629" s="33">
        <v>25624</v>
      </c>
      <c r="D6629" s="33" t="s">
        <v>7598</v>
      </c>
      <c r="E6629" s="33"/>
      <c r="F6629" s="33">
        <v>0.2</v>
      </c>
    </row>
    <row r="6630" spans="1:6" x14ac:dyDescent="0.2">
      <c r="A6630" s="33">
        <v>21</v>
      </c>
      <c r="B6630" s="33" t="s">
        <v>894</v>
      </c>
      <c r="C6630" s="33">
        <v>25736</v>
      </c>
      <c r="D6630" s="33" t="s">
        <v>7599</v>
      </c>
      <c r="E6630" s="33"/>
      <c r="F6630" s="33">
        <v>0.2</v>
      </c>
    </row>
    <row r="6631" spans="1:6" x14ac:dyDescent="0.2">
      <c r="A6631" s="33">
        <v>21</v>
      </c>
      <c r="B6631" s="33" t="s">
        <v>894</v>
      </c>
      <c r="C6631" s="33">
        <v>11087</v>
      </c>
      <c r="D6631" s="33" t="s">
        <v>7600</v>
      </c>
      <c r="E6631" s="33"/>
      <c r="F6631" s="33">
        <v>0.2</v>
      </c>
    </row>
    <row r="6632" spans="1:6" x14ac:dyDescent="0.2">
      <c r="A6632" s="33">
        <v>21</v>
      </c>
      <c r="B6632" s="33" t="s">
        <v>894</v>
      </c>
      <c r="C6632" s="33">
        <v>25615</v>
      </c>
      <c r="D6632" s="33" t="s">
        <v>7601</v>
      </c>
      <c r="E6632" s="33"/>
      <c r="F6632" s="33">
        <v>0.2</v>
      </c>
    </row>
    <row r="6633" spans="1:6" x14ac:dyDescent="0.2">
      <c r="A6633" s="33">
        <v>21</v>
      </c>
      <c r="B6633" s="33" t="s">
        <v>894</v>
      </c>
      <c r="C6633" s="33">
        <v>25829</v>
      </c>
      <c r="D6633" s="33" t="s">
        <v>7602</v>
      </c>
      <c r="E6633" s="33"/>
      <c r="F6633" s="33">
        <v>0.2</v>
      </c>
    </row>
    <row r="6634" spans="1:6" x14ac:dyDescent="0.2">
      <c r="A6634" s="33">
        <v>21</v>
      </c>
      <c r="B6634" s="33" t="s">
        <v>894</v>
      </c>
      <c r="C6634" s="33">
        <v>25617</v>
      </c>
      <c r="D6634" s="33" t="s">
        <v>7603</v>
      </c>
      <c r="E6634" s="33"/>
      <c r="F6634" s="33">
        <v>0.2</v>
      </c>
    </row>
    <row r="6635" spans="1:6" x14ac:dyDescent="0.2">
      <c r="A6635" s="33">
        <v>21</v>
      </c>
      <c r="B6635" s="33" t="s">
        <v>894</v>
      </c>
      <c r="C6635" s="33">
        <v>11117</v>
      </c>
      <c r="D6635" s="33" t="s">
        <v>7604</v>
      </c>
      <c r="E6635" s="33"/>
      <c r="F6635" s="33">
        <v>0.2</v>
      </c>
    </row>
    <row r="6636" spans="1:6" x14ac:dyDescent="0.2">
      <c r="A6636" s="33">
        <v>21</v>
      </c>
      <c r="B6636" s="33" t="s">
        <v>894</v>
      </c>
      <c r="C6636" s="33">
        <v>25746</v>
      </c>
      <c r="D6636" s="33" t="s">
        <v>7605</v>
      </c>
      <c r="E6636" s="33"/>
      <c r="F6636" s="33">
        <v>0.2</v>
      </c>
    </row>
    <row r="6637" spans="1:6" x14ac:dyDescent="0.2">
      <c r="A6637" s="33">
        <v>21</v>
      </c>
      <c r="B6637" s="33" t="s">
        <v>894</v>
      </c>
      <c r="C6637" s="33">
        <v>11124</v>
      </c>
      <c r="D6637" s="33" t="s">
        <v>7606</v>
      </c>
      <c r="E6637" s="33"/>
      <c r="F6637" s="33">
        <v>0.2</v>
      </c>
    </row>
    <row r="6638" spans="1:6" x14ac:dyDescent="0.2">
      <c r="A6638" s="33">
        <v>21</v>
      </c>
      <c r="B6638" s="33" t="s">
        <v>894</v>
      </c>
      <c r="C6638" s="33">
        <v>25622</v>
      </c>
      <c r="D6638" s="33" t="s">
        <v>7607</v>
      </c>
      <c r="E6638" s="33"/>
      <c r="F6638" s="33">
        <v>0.2</v>
      </c>
    </row>
    <row r="6639" spans="1:6" x14ac:dyDescent="0.2">
      <c r="A6639" s="33">
        <v>21</v>
      </c>
      <c r="B6639" s="33" t="s">
        <v>894</v>
      </c>
      <c r="C6639" s="33">
        <v>25625</v>
      </c>
      <c r="D6639" s="33" t="s">
        <v>7608</v>
      </c>
      <c r="E6639" s="33"/>
      <c r="F6639" s="33">
        <v>0.2</v>
      </c>
    </row>
    <row r="6640" spans="1:6" x14ac:dyDescent="0.2">
      <c r="A6640" s="33">
        <v>21</v>
      </c>
      <c r="B6640" s="33" t="s">
        <v>894</v>
      </c>
      <c r="C6640" s="33">
        <v>12175</v>
      </c>
      <c r="D6640" s="33" t="s">
        <v>7609</v>
      </c>
      <c r="E6640" s="33"/>
      <c r="F6640" s="33">
        <v>0.2</v>
      </c>
    </row>
    <row r="6641" spans="1:6" x14ac:dyDescent="0.2">
      <c r="A6641" s="33">
        <v>21</v>
      </c>
      <c r="B6641" s="33" t="s">
        <v>894</v>
      </c>
      <c r="C6641" s="33">
        <v>25525</v>
      </c>
      <c r="D6641" s="33" t="s">
        <v>7610</v>
      </c>
      <c r="E6641" s="33"/>
      <c r="F6641" s="33">
        <v>0.2</v>
      </c>
    </row>
    <row r="6642" spans="1:6" x14ac:dyDescent="0.2">
      <c r="A6642" s="33">
        <v>21</v>
      </c>
      <c r="B6642" s="33" t="s">
        <v>894</v>
      </c>
      <c r="C6642" s="33">
        <v>25747</v>
      </c>
      <c r="D6642" s="33" t="s">
        <v>7611</v>
      </c>
      <c r="E6642" s="33"/>
      <c r="F6642" s="33">
        <v>0.2</v>
      </c>
    </row>
    <row r="6643" spans="1:6" x14ac:dyDescent="0.2">
      <c r="A6643" s="33">
        <v>21</v>
      </c>
      <c r="B6643" s="33" t="s">
        <v>894</v>
      </c>
      <c r="C6643" s="33">
        <v>25905</v>
      </c>
      <c r="D6643" s="33" t="s">
        <v>7612</v>
      </c>
      <c r="E6643" s="33"/>
      <c r="F6643" s="33">
        <v>0.2</v>
      </c>
    </row>
    <row r="6644" spans="1:6" x14ac:dyDescent="0.2">
      <c r="A6644" s="33">
        <v>21</v>
      </c>
      <c r="B6644" s="33" t="s">
        <v>894</v>
      </c>
      <c r="C6644" s="33">
        <v>22457</v>
      </c>
      <c r="D6644" s="33" t="s">
        <v>7613</v>
      </c>
      <c r="E6644" s="33"/>
      <c r="F6644" s="33">
        <v>0.2</v>
      </c>
    </row>
    <row r="6645" spans="1:6" x14ac:dyDescent="0.2">
      <c r="A6645" s="33">
        <v>21</v>
      </c>
      <c r="B6645" s="33" t="s">
        <v>894</v>
      </c>
      <c r="C6645" s="33">
        <v>10366</v>
      </c>
      <c r="D6645" s="33" t="s">
        <v>7614</v>
      </c>
      <c r="E6645" s="33"/>
      <c r="F6645" s="33">
        <v>0.2</v>
      </c>
    </row>
    <row r="6646" spans="1:6" x14ac:dyDescent="0.2">
      <c r="A6646" s="33">
        <v>21</v>
      </c>
      <c r="B6646" s="33" t="s">
        <v>894</v>
      </c>
      <c r="C6646" s="33">
        <v>10367</v>
      </c>
      <c r="D6646" s="33" t="s">
        <v>7615</v>
      </c>
      <c r="E6646" s="33"/>
      <c r="F6646" s="33">
        <v>0.2</v>
      </c>
    </row>
    <row r="6647" spans="1:6" x14ac:dyDescent="0.2">
      <c r="A6647" s="33">
        <v>21</v>
      </c>
      <c r="B6647" s="33" t="s">
        <v>894</v>
      </c>
      <c r="C6647" s="33">
        <v>25734</v>
      </c>
      <c r="D6647" s="33" t="s">
        <v>7616</v>
      </c>
      <c r="E6647" s="33"/>
      <c r="F6647" s="33">
        <v>0.2</v>
      </c>
    </row>
    <row r="6648" spans="1:6" x14ac:dyDescent="0.2">
      <c r="A6648" s="33">
        <v>21</v>
      </c>
      <c r="B6648" s="33" t="s">
        <v>894</v>
      </c>
      <c r="C6648" s="33">
        <v>6173</v>
      </c>
      <c r="D6648" s="33" t="s">
        <v>7617</v>
      </c>
      <c r="E6648" s="33"/>
      <c r="F6648" s="33">
        <v>0.2</v>
      </c>
    </row>
    <row r="6649" spans="1:6" x14ac:dyDescent="0.2">
      <c r="A6649" s="33">
        <v>21</v>
      </c>
      <c r="B6649" s="33" t="s">
        <v>894</v>
      </c>
      <c r="C6649" s="33">
        <v>25630</v>
      </c>
      <c r="D6649" s="33" t="s">
        <v>7618</v>
      </c>
      <c r="E6649" s="33"/>
      <c r="F6649" s="33">
        <v>0.2</v>
      </c>
    </row>
    <row r="6650" spans="1:6" x14ac:dyDescent="0.2">
      <c r="A6650" s="33">
        <v>21</v>
      </c>
      <c r="B6650" s="33" t="s">
        <v>894</v>
      </c>
      <c r="C6650" s="33">
        <v>14653</v>
      </c>
      <c r="D6650" s="33" t="s">
        <v>7619</v>
      </c>
      <c r="E6650" s="33"/>
      <c r="F6650" s="33">
        <v>0.2</v>
      </c>
    </row>
    <row r="6651" spans="1:6" x14ac:dyDescent="0.2">
      <c r="A6651" s="33">
        <v>21</v>
      </c>
      <c r="B6651" s="33" t="s">
        <v>894</v>
      </c>
      <c r="C6651" s="33">
        <v>25646</v>
      </c>
      <c r="D6651" s="33" t="s">
        <v>7620</v>
      </c>
      <c r="E6651" s="33"/>
      <c r="F6651" s="33">
        <v>0.2</v>
      </c>
    </row>
    <row r="6652" spans="1:6" x14ac:dyDescent="0.2">
      <c r="A6652" s="33">
        <v>21</v>
      </c>
      <c r="B6652" s="33" t="s">
        <v>894</v>
      </c>
      <c r="C6652" s="33">
        <v>25526</v>
      </c>
      <c r="D6652" s="33" t="s">
        <v>7621</v>
      </c>
      <c r="E6652" s="33"/>
      <c r="F6652" s="33">
        <v>0.2</v>
      </c>
    </row>
    <row r="6653" spans="1:6" x14ac:dyDescent="0.2">
      <c r="A6653" s="33">
        <v>21</v>
      </c>
      <c r="B6653" s="33" t="s">
        <v>894</v>
      </c>
      <c r="C6653" s="33">
        <v>22546</v>
      </c>
      <c r="D6653" s="33" t="s">
        <v>7622</v>
      </c>
      <c r="E6653" s="33"/>
      <c r="F6653" s="33">
        <v>0.2</v>
      </c>
    </row>
    <row r="6654" spans="1:6" x14ac:dyDescent="0.2">
      <c r="A6654" s="33">
        <v>21</v>
      </c>
      <c r="B6654" s="33" t="s">
        <v>894</v>
      </c>
      <c r="C6654" s="33">
        <v>22556</v>
      </c>
      <c r="D6654" s="33" t="s">
        <v>7623</v>
      </c>
      <c r="E6654" s="33"/>
      <c r="F6654" s="33">
        <v>0.2</v>
      </c>
    </row>
    <row r="6655" spans="1:6" x14ac:dyDescent="0.2">
      <c r="A6655" s="33">
        <v>21</v>
      </c>
      <c r="B6655" s="33" t="s">
        <v>894</v>
      </c>
      <c r="C6655" s="33">
        <v>22557</v>
      </c>
      <c r="D6655" s="33" t="s">
        <v>7624</v>
      </c>
      <c r="E6655" s="33"/>
      <c r="F6655" s="33">
        <v>0.2</v>
      </c>
    </row>
    <row r="6656" spans="1:6" x14ac:dyDescent="0.2">
      <c r="A6656" s="33">
        <v>21</v>
      </c>
      <c r="B6656" s="33" t="s">
        <v>894</v>
      </c>
      <c r="C6656" s="33">
        <v>22558</v>
      </c>
      <c r="D6656" s="33" t="s">
        <v>7625</v>
      </c>
      <c r="E6656" s="33"/>
      <c r="F6656" s="33">
        <v>0.2</v>
      </c>
    </row>
    <row r="6657" spans="1:6" x14ac:dyDescent="0.2">
      <c r="A6657" s="33">
        <v>21</v>
      </c>
      <c r="B6657" s="33" t="s">
        <v>436</v>
      </c>
      <c r="C6657" s="33">
        <v>32913</v>
      </c>
      <c r="D6657" s="33" t="s">
        <v>2063</v>
      </c>
      <c r="E6657" s="33">
        <v>4</v>
      </c>
      <c r="F6657" s="33">
        <v>1</v>
      </c>
    </row>
    <row r="6658" spans="1:6" x14ac:dyDescent="0.2">
      <c r="A6658" s="33">
        <v>21</v>
      </c>
      <c r="B6658" s="33" t="s">
        <v>436</v>
      </c>
      <c r="C6658" s="33">
        <v>27508</v>
      </c>
      <c r="D6658" s="33" t="s">
        <v>7626</v>
      </c>
      <c r="E6658" s="33">
        <v>3</v>
      </c>
      <c r="F6658" s="33">
        <v>0.2</v>
      </c>
    </row>
    <row r="6659" spans="1:6" x14ac:dyDescent="0.2">
      <c r="A6659" s="33">
        <v>21</v>
      </c>
      <c r="B6659" s="33" t="s">
        <v>436</v>
      </c>
      <c r="C6659" s="33">
        <v>27513</v>
      </c>
      <c r="D6659" s="33" t="s">
        <v>2071</v>
      </c>
      <c r="E6659" s="33">
        <v>2</v>
      </c>
      <c r="F6659" s="33">
        <v>0.2</v>
      </c>
    </row>
    <row r="6660" spans="1:6" x14ac:dyDescent="0.2">
      <c r="A6660" s="33">
        <v>21</v>
      </c>
      <c r="B6660" s="33" t="s">
        <v>436</v>
      </c>
      <c r="C6660" s="33">
        <v>27518</v>
      </c>
      <c r="D6660" s="33" t="s">
        <v>7627</v>
      </c>
      <c r="E6660" s="33">
        <v>4</v>
      </c>
      <c r="F6660" s="33">
        <v>0.2</v>
      </c>
    </row>
    <row r="6661" spans="1:6" x14ac:dyDescent="0.2">
      <c r="A6661" s="33">
        <v>21</v>
      </c>
      <c r="B6661" s="33" t="s">
        <v>436</v>
      </c>
      <c r="C6661" s="33">
        <v>27519</v>
      </c>
      <c r="D6661" s="33" t="s">
        <v>7628</v>
      </c>
      <c r="E6661" s="33">
        <v>4</v>
      </c>
      <c r="F6661" s="33">
        <v>0.2</v>
      </c>
    </row>
    <row r="6662" spans="1:6" x14ac:dyDescent="0.2">
      <c r="A6662" s="33">
        <v>21</v>
      </c>
      <c r="B6662" s="33" t="s">
        <v>436</v>
      </c>
      <c r="C6662" s="33">
        <v>27522</v>
      </c>
      <c r="D6662" s="33" t="s">
        <v>7629</v>
      </c>
      <c r="E6662" s="33">
        <v>3</v>
      </c>
      <c r="F6662" s="33">
        <v>0.2</v>
      </c>
    </row>
    <row r="6663" spans="1:6" x14ac:dyDescent="0.2">
      <c r="A6663" s="33">
        <v>21</v>
      </c>
      <c r="B6663" s="33" t="s">
        <v>436</v>
      </c>
      <c r="C6663" s="33">
        <v>31221</v>
      </c>
      <c r="D6663" s="33" t="s">
        <v>985</v>
      </c>
      <c r="E6663" s="33"/>
      <c r="F6663" s="33">
        <v>0.2</v>
      </c>
    </row>
    <row r="6664" spans="1:6" x14ac:dyDescent="0.2">
      <c r="A6664" s="33">
        <v>21</v>
      </c>
      <c r="B6664" s="33" t="s">
        <v>436</v>
      </c>
      <c r="C6664" s="33">
        <v>31233</v>
      </c>
      <c r="D6664" s="33" t="s">
        <v>986</v>
      </c>
      <c r="E6664" s="33"/>
      <c r="F6664" s="33">
        <v>0.2</v>
      </c>
    </row>
    <row r="6665" spans="1:6" x14ac:dyDescent="0.2">
      <c r="A6665" s="33">
        <v>21</v>
      </c>
      <c r="B6665" s="33" t="s">
        <v>436</v>
      </c>
      <c r="C6665" s="33">
        <v>31235</v>
      </c>
      <c r="D6665" s="33" t="s">
        <v>988</v>
      </c>
      <c r="E6665" s="33">
        <v>1</v>
      </c>
      <c r="F6665" s="33">
        <v>1</v>
      </c>
    </row>
    <row r="6666" spans="1:6" x14ac:dyDescent="0.2">
      <c r="A6666" s="33">
        <v>21</v>
      </c>
      <c r="B6666" s="33" t="s">
        <v>436</v>
      </c>
      <c r="C6666" s="33">
        <v>27531</v>
      </c>
      <c r="D6666" s="33" t="s">
        <v>7630</v>
      </c>
      <c r="E6666" s="33"/>
      <c r="F6666" s="33">
        <v>0.2</v>
      </c>
    </row>
    <row r="6667" spans="1:6" x14ac:dyDescent="0.2">
      <c r="A6667" s="33">
        <v>21</v>
      </c>
      <c r="B6667" s="33" t="s">
        <v>436</v>
      </c>
      <c r="C6667" s="33">
        <v>32939</v>
      </c>
      <c r="D6667" s="33" t="s">
        <v>7631</v>
      </c>
      <c r="E6667" s="33">
        <v>1</v>
      </c>
      <c r="F6667" s="33">
        <v>0.2</v>
      </c>
    </row>
    <row r="6668" spans="1:6" x14ac:dyDescent="0.2">
      <c r="A6668" s="33">
        <v>21</v>
      </c>
      <c r="B6668" s="33" t="s">
        <v>436</v>
      </c>
      <c r="C6668" s="33">
        <v>31251</v>
      </c>
      <c r="D6668" s="33" t="s">
        <v>7632</v>
      </c>
      <c r="E6668" s="33"/>
      <c r="F6668" s="33">
        <v>0.2</v>
      </c>
    </row>
    <row r="6669" spans="1:6" x14ac:dyDescent="0.2">
      <c r="A6669" s="33">
        <v>21</v>
      </c>
      <c r="B6669" s="33" t="s">
        <v>436</v>
      </c>
      <c r="C6669" s="33">
        <v>27539</v>
      </c>
      <c r="D6669" s="33" t="s">
        <v>7633</v>
      </c>
      <c r="E6669" s="33"/>
      <c r="F6669" s="33">
        <v>0.2</v>
      </c>
    </row>
    <row r="6670" spans="1:6" x14ac:dyDescent="0.2">
      <c r="A6670" s="33">
        <v>21</v>
      </c>
      <c r="B6670" s="33" t="s">
        <v>436</v>
      </c>
      <c r="C6670" s="33">
        <v>27546</v>
      </c>
      <c r="D6670" s="33" t="s">
        <v>7634</v>
      </c>
      <c r="E6670" s="33">
        <v>4</v>
      </c>
      <c r="F6670" s="33">
        <v>0.2</v>
      </c>
    </row>
    <row r="6671" spans="1:6" x14ac:dyDescent="0.2">
      <c r="A6671" s="33">
        <v>21</v>
      </c>
      <c r="B6671" s="33" t="s">
        <v>436</v>
      </c>
      <c r="C6671" s="33">
        <v>27547</v>
      </c>
      <c r="D6671" s="33" t="s">
        <v>7635</v>
      </c>
      <c r="E6671" s="33">
        <v>4</v>
      </c>
      <c r="F6671" s="33">
        <v>0.2</v>
      </c>
    </row>
    <row r="6672" spans="1:6" x14ac:dyDescent="0.2">
      <c r="A6672" s="33">
        <v>21</v>
      </c>
      <c r="B6672" s="33" t="s">
        <v>436</v>
      </c>
      <c r="C6672" s="33">
        <v>29384</v>
      </c>
      <c r="D6672" s="33" t="s">
        <v>7636</v>
      </c>
      <c r="E6672" s="33"/>
      <c r="F6672" s="33">
        <v>0.2</v>
      </c>
    </row>
    <row r="6673" spans="1:6" x14ac:dyDescent="0.2">
      <c r="A6673" s="33">
        <v>21</v>
      </c>
      <c r="B6673" s="33" t="s">
        <v>465</v>
      </c>
      <c r="C6673" s="33">
        <v>614</v>
      </c>
      <c r="D6673" s="33" t="s">
        <v>7637</v>
      </c>
      <c r="E6673" s="33">
        <v>4</v>
      </c>
      <c r="F6673" s="33">
        <v>0.2</v>
      </c>
    </row>
    <row r="6674" spans="1:6" x14ac:dyDescent="0.2">
      <c r="A6674" s="33">
        <v>21</v>
      </c>
      <c r="B6674" s="33" t="s">
        <v>465</v>
      </c>
      <c r="C6674" s="33">
        <v>39</v>
      </c>
      <c r="D6674" s="33" t="s">
        <v>6475</v>
      </c>
      <c r="E6674" s="33"/>
      <c r="F6674" s="33">
        <v>0.2</v>
      </c>
    </row>
    <row r="6675" spans="1:6" x14ac:dyDescent="0.2">
      <c r="A6675" s="33">
        <v>21</v>
      </c>
      <c r="B6675" s="33" t="s">
        <v>465</v>
      </c>
      <c r="C6675" s="33">
        <v>40</v>
      </c>
      <c r="D6675" s="33" t="s">
        <v>2095</v>
      </c>
      <c r="E6675" s="33"/>
      <c r="F6675" s="33">
        <v>0.2</v>
      </c>
    </row>
    <row r="6676" spans="1:6" x14ac:dyDescent="0.2">
      <c r="A6676" s="33">
        <v>21</v>
      </c>
      <c r="B6676" s="33" t="s">
        <v>465</v>
      </c>
      <c r="C6676" s="33">
        <v>101</v>
      </c>
      <c r="D6676" s="33" t="s">
        <v>7638</v>
      </c>
      <c r="E6676" s="33">
        <v>2</v>
      </c>
      <c r="F6676" s="33">
        <v>0.2</v>
      </c>
    </row>
    <row r="6677" spans="1:6" x14ac:dyDescent="0.2">
      <c r="A6677" s="33">
        <v>21</v>
      </c>
      <c r="B6677" s="33" t="s">
        <v>465</v>
      </c>
      <c r="C6677" s="33">
        <v>1950</v>
      </c>
      <c r="D6677" s="33" t="s">
        <v>5085</v>
      </c>
      <c r="E6677" s="33">
        <v>3</v>
      </c>
      <c r="F6677" s="33">
        <v>0.2</v>
      </c>
    </row>
    <row r="6678" spans="1:6" x14ac:dyDescent="0.2">
      <c r="A6678" s="33">
        <v>21</v>
      </c>
      <c r="B6678" s="33" t="s">
        <v>465</v>
      </c>
      <c r="C6678" s="33">
        <v>1957</v>
      </c>
      <c r="D6678" s="33" t="s">
        <v>6479</v>
      </c>
      <c r="E6678" s="33"/>
      <c r="F6678" s="33">
        <v>0.2</v>
      </c>
    </row>
    <row r="6679" spans="1:6" x14ac:dyDescent="0.2">
      <c r="A6679" s="33">
        <v>21</v>
      </c>
      <c r="B6679" s="33" t="s">
        <v>465</v>
      </c>
      <c r="C6679" s="33">
        <v>3089</v>
      </c>
      <c r="D6679" s="33" t="s">
        <v>7328</v>
      </c>
      <c r="E6679" s="33"/>
      <c r="F6679" s="33">
        <v>0.2</v>
      </c>
    </row>
    <row r="6680" spans="1:6" x14ac:dyDescent="0.2">
      <c r="A6680" s="33">
        <v>21</v>
      </c>
      <c r="B6680" s="33" t="s">
        <v>465</v>
      </c>
      <c r="C6680" s="33">
        <v>3049</v>
      </c>
      <c r="D6680" s="33" t="s">
        <v>6481</v>
      </c>
      <c r="E6680" s="33"/>
      <c r="F6680" s="33">
        <v>0.2</v>
      </c>
    </row>
    <row r="6681" spans="1:6" x14ac:dyDescent="0.2">
      <c r="A6681" s="33">
        <v>21</v>
      </c>
      <c r="B6681" s="33" t="s">
        <v>465</v>
      </c>
      <c r="C6681" s="33">
        <v>3099</v>
      </c>
      <c r="D6681" s="33" t="s">
        <v>7329</v>
      </c>
      <c r="E6681" s="33"/>
      <c r="F6681" s="33">
        <v>0.2</v>
      </c>
    </row>
    <row r="6682" spans="1:6" x14ac:dyDescent="0.2">
      <c r="A6682" s="33">
        <v>21</v>
      </c>
      <c r="B6682" s="33" t="s">
        <v>465</v>
      </c>
      <c r="C6682" s="33">
        <v>3098</v>
      </c>
      <c r="D6682" s="33" t="s">
        <v>7330</v>
      </c>
      <c r="E6682" s="33"/>
      <c r="F6682" s="33">
        <v>0.2</v>
      </c>
    </row>
    <row r="6683" spans="1:6" x14ac:dyDescent="0.2">
      <c r="A6683" s="33">
        <v>21</v>
      </c>
      <c r="B6683" s="33" t="s">
        <v>465</v>
      </c>
      <c r="C6683" s="33">
        <v>3090</v>
      </c>
      <c r="D6683" s="33" t="s">
        <v>6483</v>
      </c>
      <c r="E6683" s="33"/>
      <c r="F6683" s="33">
        <v>0.2</v>
      </c>
    </row>
    <row r="6684" spans="1:6" x14ac:dyDescent="0.2">
      <c r="A6684" s="33">
        <v>21</v>
      </c>
      <c r="B6684" s="33" t="s">
        <v>465</v>
      </c>
      <c r="C6684" s="33">
        <v>3121</v>
      </c>
      <c r="D6684" s="33" t="s">
        <v>5087</v>
      </c>
      <c r="E6684" s="33">
        <v>4</v>
      </c>
      <c r="F6684" s="33">
        <v>0.2</v>
      </c>
    </row>
    <row r="6685" spans="1:6" x14ac:dyDescent="0.2">
      <c r="A6685" s="33">
        <v>21</v>
      </c>
      <c r="B6685" s="33" t="s">
        <v>465</v>
      </c>
      <c r="C6685" s="33">
        <v>325</v>
      </c>
      <c r="D6685" s="33" t="s">
        <v>7331</v>
      </c>
      <c r="E6685" s="33">
        <v>4</v>
      </c>
      <c r="F6685" s="33">
        <v>0.2</v>
      </c>
    </row>
    <row r="6686" spans="1:6" x14ac:dyDescent="0.2">
      <c r="A6686" s="33">
        <v>21</v>
      </c>
      <c r="B6686" s="33" t="s">
        <v>465</v>
      </c>
      <c r="C6686" s="33">
        <v>420</v>
      </c>
      <c r="D6686" s="33" t="s">
        <v>7332</v>
      </c>
      <c r="E6686" s="33">
        <v>2</v>
      </c>
      <c r="F6686" s="33">
        <v>0.2</v>
      </c>
    </row>
    <row r="6687" spans="1:6" x14ac:dyDescent="0.2">
      <c r="A6687" s="33">
        <v>21</v>
      </c>
      <c r="B6687" s="33" t="s">
        <v>465</v>
      </c>
      <c r="C6687" s="33">
        <v>3205</v>
      </c>
      <c r="D6687" s="33" t="s">
        <v>7333</v>
      </c>
      <c r="E6687" s="33">
        <v>1</v>
      </c>
      <c r="F6687" s="33">
        <v>0.2</v>
      </c>
    </row>
    <row r="6688" spans="1:6" x14ac:dyDescent="0.2">
      <c r="A6688" s="33">
        <v>21</v>
      </c>
      <c r="B6688" s="33" t="s">
        <v>465</v>
      </c>
      <c r="C6688" s="33">
        <v>3206</v>
      </c>
      <c r="D6688" s="33" t="s">
        <v>2116</v>
      </c>
      <c r="E6688" s="33"/>
      <c r="F6688" s="33">
        <v>0.2</v>
      </c>
    </row>
    <row r="6689" spans="1:6" x14ac:dyDescent="0.2">
      <c r="A6689" s="33">
        <v>21</v>
      </c>
      <c r="B6689" s="33" t="s">
        <v>465</v>
      </c>
      <c r="C6689" s="33">
        <v>1202</v>
      </c>
      <c r="D6689" s="33" t="s">
        <v>2121</v>
      </c>
      <c r="E6689" s="33">
        <v>3</v>
      </c>
      <c r="F6689" s="33">
        <v>0.2</v>
      </c>
    </row>
    <row r="6690" spans="1:6" x14ac:dyDescent="0.2">
      <c r="A6690" s="33">
        <v>21</v>
      </c>
      <c r="B6690" s="33" t="s">
        <v>465</v>
      </c>
      <c r="C6690" s="33">
        <v>3513</v>
      </c>
      <c r="D6690" s="33" t="s">
        <v>6493</v>
      </c>
      <c r="E6690" s="33"/>
      <c r="F6690" s="33">
        <v>0.2</v>
      </c>
    </row>
    <row r="6691" spans="1:6" x14ac:dyDescent="0.2">
      <c r="A6691" s="33">
        <v>21</v>
      </c>
      <c r="B6691" s="33" t="s">
        <v>465</v>
      </c>
      <c r="C6691" s="33">
        <v>806</v>
      </c>
      <c r="D6691" s="33" t="s">
        <v>6494</v>
      </c>
      <c r="E6691" s="33"/>
      <c r="F6691" s="33">
        <v>0.2</v>
      </c>
    </row>
    <row r="6692" spans="1:6" x14ac:dyDescent="0.2">
      <c r="A6692" s="33">
        <v>21</v>
      </c>
      <c r="B6692" s="33" t="s">
        <v>465</v>
      </c>
      <c r="C6692" s="33">
        <v>824</v>
      </c>
      <c r="D6692" s="33" t="s">
        <v>5095</v>
      </c>
      <c r="E6692" s="33"/>
      <c r="F6692" s="33">
        <v>0.2</v>
      </c>
    </row>
    <row r="6693" spans="1:6" x14ac:dyDescent="0.2">
      <c r="A6693" s="33">
        <v>21</v>
      </c>
      <c r="B6693" s="33" t="s">
        <v>465</v>
      </c>
      <c r="C6693" s="33">
        <v>3563</v>
      </c>
      <c r="D6693" s="33" t="s">
        <v>2125</v>
      </c>
      <c r="E6693" s="33">
        <v>4</v>
      </c>
      <c r="F6693" s="33">
        <v>0.2</v>
      </c>
    </row>
    <row r="6694" spans="1:6" x14ac:dyDescent="0.2">
      <c r="A6694" s="33">
        <v>21</v>
      </c>
      <c r="B6694" s="33" t="s">
        <v>465</v>
      </c>
      <c r="C6694" s="33">
        <v>1422</v>
      </c>
      <c r="D6694" s="33" t="s">
        <v>7639</v>
      </c>
      <c r="E6694" s="33"/>
      <c r="F6694" s="33">
        <v>0.2</v>
      </c>
    </row>
    <row r="6695" spans="1:6" x14ac:dyDescent="0.2">
      <c r="A6695" s="33">
        <v>21</v>
      </c>
      <c r="B6695" s="33" t="s">
        <v>465</v>
      </c>
      <c r="C6695" s="33">
        <v>1046</v>
      </c>
      <c r="D6695" s="33" t="s">
        <v>6498</v>
      </c>
      <c r="E6695" s="33"/>
      <c r="F6695" s="33">
        <v>0.2</v>
      </c>
    </row>
    <row r="6696" spans="1:6" x14ac:dyDescent="0.2">
      <c r="A6696" s="33">
        <v>21</v>
      </c>
      <c r="B6696" s="33" t="s">
        <v>465</v>
      </c>
      <c r="C6696" s="33">
        <v>1051</v>
      </c>
      <c r="D6696" s="33" t="s">
        <v>2138</v>
      </c>
      <c r="E6696" s="33"/>
      <c r="F6696" s="33">
        <v>0.2</v>
      </c>
    </row>
    <row r="6697" spans="1:6" x14ac:dyDescent="0.2">
      <c r="A6697" s="33">
        <v>21</v>
      </c>
      <c r="B6697" s="33" t="s">
        <v>465</v>
      </c>
      <c r="C6697" s="33">
        <v>1786</v>
      </c>
      <c r="D6697" s="33" t="s">
        <v>7335</v>
      </c>
      <c r="E6697" s="33"/>
      <c r="F6697" s="33">
        <v>0.2</v>
      </c>
    </row>
    <row r="6698" spans="1:6" x14ac:dyDescent="0.2">
      <c r="A6698" s="33">
        <v>21</v>
      </c>
      <c r="B6698" s="33" t="s">
        <v>465</v>
      </c>
      <c r="C6698" s="33">
        <v>1063</v>
      </c>
      <c r="D6698" s="33" t="s">
        <v>7336</v>
      </c>
      <c r="E6698" s="33">
        <v>3</v>
      </c>
      <c r="F6698" s="33">
        <v>0.2</v>
      </c>
    </row>
    <row r="6699" spans="1:6" x14ac:dyDescent="0.2">
      <c r="A6699" s="33">
        <v>21</v>
      </c>
      <c r="B6699" s="33" t="s">
        <v>465</v>
      </c>
      <c r="C6699" s="33">
        <v>1084</v>
      </c>
      <c r="D6699" s="33" t="s">
        <v>6499</v>
      </c>
      <c r="E6699" s="33">
        <v>4</v>
      </c>
      <c r="F6699" s="33">
        <v>0.2</v>
      </c>
    </row>
    <row r="6700" spans="1:6" x14ac:dyDescent="0.2">
      <c r="A6700" s="33">
        <v>21</v>
      </c>
      <c r="B6700" s="33" t="s">
        <v>465</v>
      </c>
      <c r="C6700" s="33">
        <v>2932</v>
      </c>
      <c r="D6700" s="33" t="s">
        <v>6502</v>
      </c>
      <c r="E6700" s="33">
        <v>4</v>
      </c>
      <c r="F6700" s="33">
        <v>0.2</v>
      </c>
    </row>
    <row r="6701" spans="1:6" x14ac:dyDescent="0.2">
      <c r="A6701" s="33">
        <v>21</v>
      </c>
      <c r="B6701" s="33" t="s">
        <v>465</v>
      </c>
      <c r="C6701" s="33">
        <v>1327</v>
      </c>
      <c r="D6701" s="33" t="s">
        <v>7339</v>
      </c>
      <c r="E6701" s="33"/>
      <c r="F6701" s="33">
        <v>0.2</v>
      </c>
    </row>
    <row r="6702" spans="1:6" x14ac:dyDescent="0.2">
      <c r="A6702" s="33">
        <v>21</v>
      </c>
      <c r="B6702" s="33" t="s">
        <v>465</v>
      </c>
      <c r="C6702" s="33">
        <v>4127</v>
      </c>
      <c r="D6702" s="33" t="s">
        <v>2142</v>
      </c>
      <c r="E6702" s="33"/>
      <c r="F6702" s="33">
        <v>0.2</v>
      </c>
    </row>
    <row r="6703" spans="1:6" x14ac:dyDescent="0.2">
      <c r="A6703" s="33">
        <v>21</v>
      </c>
      <c r="B6703" s="33" t="s">
        <v>465</v>
      </c>
      <c r="C6703" s="33">
        <v>1331</v>
      </c>
      <c r="D6703" s="33" t="s">
        <v>7340</v>
      </c>
      <c r="E6703" s="33">
        <v>2</v>
      </c>
      <c r="F6703" s="33">
        <v>0.2</v>
      </c>
    </row>
    <row r="6704" spans="1:6" x14ac:dyDescent="0.2">
      <c r="A6704" s="33">
        <v>21</v>
      </c>
      <c r="B6704" s="33" t="s">
        <v>465</v>
      </c>
      <c r="C6704" s="33">
        <v>2231</v>
      </c>
      <c r="D6704" s="33" t="s">
        <v>2147</v>
      </c>
      <c r="E6704" s="33">
        <v>2</v>
      </c>
      <c r="F6704" s="33">
        <v>0.2</v>
      </c>
    </row>
    <row r="6705" spans="1:6" x14ac:dyDescent="0.2">
      <c r="A6705" s="33">
        <v>21</v>
      </c>
      <c r="B6705" s="33" t="s">
        <v>465</v>
      </c>
      <c r="C6705" s="33">
        <v>4298</v>
      </c>
      <c r="D6705" s="33" t="s">
        <v>6507</v>
      </c>
      <c r="E6705" s="33">
        <v>4</v>
      </c>
      <c r="F6705" s="33">
        <v>0.2</v>
      </c>
    </row>
    <row r="6706" spans="1:6" x14ac:dyDescent="0.2">
      <c r="A6706" s="33">
        <v>21</v>
      </c>
      <c r="B6706" s="33" t="s">
        <v>465</v>
      </c>
      <c r="C6706" s="33">
        <v>8224</v>
      </c>
      <c r="D6706" s="33" t="s">
        <v>2148</v>
      </c>
      <c r="E6706" s="33">
        <v>4</v>
      </c>
      <c r="F6706" s="33">
        <v>0.2</v>
      </c>
    </row>
    <row r="6707" spans="1:6" x14ac:dyDescent="0.2">
      <c r="A6707" s="33">
        <v>21</v>
      </c>
      <c r="B6707" s="33" t="s">
        <v>465</v>
      </c>
      <c r="C6707" s="33">
        <v>4280</v>
      </c>
      <c r="D6707" s="33" t="s">
        <v>5102</v>
      </c>
      <c r="E6707" s="33">
        <v>4</v>
      </c>
      <c r="F6707" s="33">
        <v>0.2</v>
      </c>
    </row>
    <row r="6708" spans="1:6" x14ac:dyDescent="0.2">
      <c r="A6708" s="33">
        <v>21</v>
      </c>
      <c r="B6708" s="33" t="s">
        <v>37</v>
      </c>
      <c r="C6708" s="33">
        <v>8121</v>
      </c>
      <c r="D6708" s="33" t="s">
        <v>2191</v>
      </c>
      <c r="E6708" s="33">
        <v>1</v>
      </c>
      <c r="F6708" s="33">
        <v>1</v>
      </c>
    </row>
    <row r="6709" spans="1:6" x14ac:dyDescent="0.2">
      <c r="A6709" s="33">
        <v>21</v>
      </c>
      <c r="B6709" s="33" t="s">
        <v>37</v>
      </c>
      <c r="C6709" s="33">
        <v>8260</v>
      </c>
      <c r="D6709" s="33" t="s">
        <v>7640</v>
      </c>
      <c r="E6709" s="33">
        <v>1</v>
      </c>
      <c r="F6709" s="33">
        <v>0.2</v>
      </c>
    </row>
    <row r="6710" spans="1:6" x14ac:dyDescent="0.2">
      <c r="A6710" s="33">
        <v>21</v>
      </c>
      <c r="B6710" s="33" t="s">
        <v>37</v>
      </c>
      <c r="C6710" s="33">
        <v>8258</v>
      </c>
      <c r="D6710" s="33" t="s">
        <v>7641</v>
      </c>
      <c r="E6710" s="33">
        <v>1</v>
      </c>
      <c r="F6710" s="33">
        <v>0.2</v>
      </c>
    </row>
    <row r="6711" spans="1:6" x14ac:dyDescent="0.2">
      <c r="A6711" s="33">
        <v>21</v>
      </c>
      <c r="B6711" s="33" t="s">
        <v>37</v>
      </c>
      <c r="C6711" s="33">
        <v>8259</v>
      </c>
      <c r="D6711" s="33" t="s">
        <v>7642</v>
      </c>
      <c r="E6711" s="33">
        <v>2</v>
      </c>
      <c r="F6711" s="33">
        <v>0.2</v>
      </c>
    </row>
    <row r="6712" spans="1:6" x14ac:dyDescent="0.2">
      <c r="A6712" s="33">
        <v>21</v>
      </c>
      <c r="B6712" s="33" t="s">
        <v>37</v>
      </c>
      <c r="C6712" s="33">
        <v>8261</v>
      </c>
      <c r="D6712" s="33" t="s">
        <v>7643</v>
      </c>
      <c r="E6712" s="33">
        <v>1</v>
      </c>
      <c r="F6712" s="33">
        <v>1</v>
      </c>
    </row>
    <row r="6713" spans="1:6" x14ac:dyDescent="0.2">
      <c r="A6713" s="33">
        <v>21</v>
      </c>
      <c r="B6713" s="33" t="s">
        <v>37</v>
      </c>
      <c r="C6713" s="33">
        <v>8279</v>
      </c>
      <c r="D6713" s="33" t="s">
        <v>7644</v>
      </c>
      <c r="E6713" s="33">
        <v>1</v>
      </c>
      <c r="F6713" s="33">
        <v>0.2</v>
      </c>
    </row>
    <row r="6714" spans="1:6" x14ac:dyDescent="0.2">
      <c r="A6714" s="33">
        <v>21</v>
      </c>
      <c r="B6714" s="33" t="s">
        <v>37</v>
      </c>
      <c r="C6714" s="33">
        <v>8264</v>
      </c>
      <c r="D6714" s="33" t="s">
        <v>7645</v>
      </c>
      <c r="E6714" s="33">
        <v>1</v>
      </c>
      <c r="F6714" s="33">
        <v>0.2</v>
      </c>
    </row>
    <row r="6715" spans="1:6" x14ac:dyDescent="0.2">
      <c r="A6715" s="33">
        <v>21</v>
      </c>
      <c r="B6715" s="33" t="s">
        <v>37</v>
      </c>
      <c r="C6715" s="33">
        <v>8262</v>
      </c>
      <c r="D6715" s="33" t="s">
        <v>7646</v>
      </c>
      <c r="E6715" s="33">
        <v>4</v>
      </c>
      <c r="F6715" s="33">
        <v>0.2</v>
      </c>
    </row>
    <row r="6716" spans="1:6" x14ac:dyDescent="0.2">
      <c r="A6716" s="33">
        <v>21</v>
      </c>
      <c r="B6716" s="33" t="s">
        <v>37</v>
      </c>
      <c r="C6716" s="33">
        <v>8076</v>
      </c>
      <c r="D6716" s="33" t="s">
        <v>7647</v>
      </c>
      <c r="E6716" s="33">
        <v>1</v>
      </c>
      <c r="F6716" s="33">
        <v>1</v>
      </c>
    </row>
    <row r="6717" spans="1:6" x14ac:dyDescent="0.2">
      <c r="A6717" s="33">
        <v>21</v>
      </c>
      <c r="B6717" s="33" t="s">
        <v>37</v>
      </c>
      <c r="C6717" s="33">
        <v>8077</v>
      </c>
      <c r="D6717" s="33" t="s">
        <v>7648</v>
      </c>
      <c r="E6717" s="33">
        <v>1</v>
      </c>
      <c r="F6717" s="33">
        <v>1</v>
      </c>
    </row>
    <row r="6718" spans="1:6" x14ac:dyDescent="0.2">
      <c r="A6718" s="33">
        <v>21</v>
      </c>
      <c r="B6718" s="33" t="s">
        <v>37</v>
      </c>
      <c r="C6718" s="33">
        <v>8079</v>
      </c>
      <c r="D6718" s="33" t="s">
        <v>7649</v>
      </c>
      <c r="E6718" s="33">
        <v>3</v>
      </c>
      <c r="F6718" s="33">
        <v>0.2</v>
      </c>
    </row>
    <row r="6719" spans="1:6" x14ac:dyDescent="0.2">
      <c r="A6719" s="33">
        <v>21</v>
      </c>
      <c r="B6719" s="33" t="s">
        <v>37</v>
      </c>
      <c r="C6719" s="33">
        <v>8081</v>
      </c>
      <c r="D6719" s="33" t="s">
        <v>7650</v>
      </c>
      <c r="E6719" s="33">
        <v>2</v>
      </c>
      <c r="F6719" s="33">
        <v>1</v>
      </c>
    </row>
    <row r="6720" spans="1:6" x14ac:dyDescent="0.2">
      <c r="A6720" s="33">
        <v>21</v>
      </c>
      <c r="B6720" s="33" t="s">
        <v>37</v>
      </c>
      <c r="C6720" s="33">
        <v>8066</v>
      </c>
      <c r="D6720" s="33" t="s">
        <v>7651</v>
      </c>
      <c r="E6720" s="33">
        <v>3</v>
      </c>
      <c r="F6720" s="33">
        <v>0.2</v>
      </c>
    </row>
    <row r="6721" spans="1:6" x14ac:dyDescent="0.2">
      <c r="A6721" s="33">
        <v>21</v>
      </c>
      <c r="B6721" s="33" t="s">
        <v>37</v>
      </c>
      <c r="C6721" s="33">
        <v>8067</v>
      </c>
      <c r="D6721" s="33" t="s">
        <v>7652</v>
      </c>
      <c r="E6721" s="33">
        <v>2</v>
      </c>
      <c r="F6721" s="33">
        <v>0.2</v>
      </c>
    </row>
    <row r="6722" spans="1:6" x14ac:dyDescent="0.2">
      <c r="A6722" s="33">
        <v>21</v>
      </c>
      <c r="B6722" s="33" t="s">
        <v>37</v>
      </c>
      <c r="C6722" s="33">
        <v>8193</v>
      </c>
      <c r="D6722" s="33" t="s">
        <v>7653</v>
      </c>
      <c r="E6722" s="33">
        <v>1</v>
      </c>
      <c r="F6722" s="33">
        <v>1</v>
      </c>
    </row>
    <row r="6723" spans="1:6" x14ac:dyDescent="0.2">
      <c r="A6723" s="33">
        <v>21</v>
      </c>
      <c r="B6723" s="33" t="s">
        <v>37</v>
      </c>
      <c r="C6723" s="33">
        <v>8244</v>
      </c>
      <c r="D6723" s="33" t="s">
        <v>7654</v>
      </c>
      <c r="E6723" s="33">
        <v>1</v>
      </c>
      <c r="F6723" s="33">
        <v>0.2</v>
      </c>
    </row>
    <row r="6724" spans="1:6" x14ac:dyDescent="0.2">
      <c r="A6724" s="33">
        <v>21</v>
      </c>
      <c r="B6724" s="33" t="s">
        <v>31</v>
      </c>
      <c r="C6724" s="33">
        <v>1000</v>
      </c>
      <c r="D6724" s="33" t="s">
        <v>7655</v>
      </c>
      <c r="E6724" s="33"/>
      <c r="F6724" s="33">
        <v>0.2</v>
      </c>
    </row>
    <row r="6725" spans="1:6" x14ac:dyDescent="0.2">
      <c r="A6725" s="33">
        <v>21</v>
      </c>
      <c r="B6725" s="33" t="s">
        <v>31</v>
      </c>
      <c r="C6725" s="33">
        <v>1500</v>
      </c>
      <c r="D6725" s="33" t="s">
        <v>7656</v>
      </c>
      <c r="E6725" s="33">
        <v>4</v>
      </c>
      <c r="F6725" s="33">
        <v>0.2</v>
      </c>
    </row>
    <row r="6726" spans="1:6" x14ac:dyDescent="0.2">
      <c r="A6726" s="33">
        <v>21</v>
      </c>
      <c r="B6726" s="33" t="s">
        <v>31</v>
      </c>
      <c r="C6726" s="33">
        <v>1900</v>
      </c>
      <c r="D6726" s="33" t="s">
        <v>7657</v>
      </c>
      <c r="E6726" s="33"/>
      <c r="F6726" s="33">
        <v>0.2</v>
      </c>
    </row>
    <row r="6727" spans="1:6" x14ac:dyDescent="0.2">
      <c r="A6727" s="33">
        <v>21</v>
      </c>
      <c r="B6727" s="33" t="s">
        <v>31</v>
      </c>
      <c r="C6727" s="33">
        <v>2700</v>
      </c>
      <c r="D6727" s="33" t="s">
        <v>3177</v>
      </c>
      <c r="E6727" s="33"/>
      <c r="F6727" s="33">
        <v>0.2</v>
      </c>
    </row>
    <row r="6728" spans="1:6" x14ac:dyDescent="0.2">
      <c r="A6728" s="33">
        <v>21</v>
      </c>
      <c r="B6728" s="33" t="s">
        <v>31</v>
      </c>
      <c r="C6728" s="33">
        <v>3100</v>
      </c>
      <c r="D6728" s="33" t="s">
        <v>7658</v>
      </c>
      <c r="E6728" s="33">
        <v>4</v>
      </c>
      <c r="F6728" s="33">
        <v>0.2</v>
      </c>
    </row>
    <row r="6729" spans="1:6" x14ac:dyDescent="0.2">
      <c r="A6729" s="33">
        <v>21</v>
      </c>
      <c r="B6729" s="33" t="s">
        <v>31</v>
      </c>
      <c r="C6729" s="33">
        <v>5600</v>
      </c>
      <c r="D6729" s="33" t="s">
        <v>7659</v>
      </c>
      <c r="E6729" s="33">
        <v>4</v>
      </c>
      <c r="F6729" s="33">
        <v>0.2</v>
      </c>
    </row>
    <row r="6730" spans="1:6" x14ac:dyDescent="0.2">
      <c r="A6730" s="33">
        <v>21</v>
      </c>
      <c r="B6730" s="33" t="s">
        <v>31</v>
      </c>
      <c r="C6730" s="33">
        <v>7000</v>
      </c>
      <c r="D6730" s="33" t="s">
        <v>7660</v>
      </c>
      <c r="E6730" s="33">
        <v>4</v>
      </c>
      <c r="F6730" s="33">
        <v>0.2</v>
      </c>
    </row>
    <row r="6731" spans="1:6" x14ac:dyDescent="0.2">
      <c r="A6731" s="33">
        <v>21</v>
      </c>
      <c r="B6731" s="33" t="s">
        <v>31</v>
      </c>
      <c r="C6731" s="33">
        <v>26600</v>
      </c>
      <c r="D6731" s="33" t="s">
        <v>7661</v>
      </c>
      <c r="E6731" s="33">
        <v>4</v>
      </c>
      <c r="F6731" s="33">
        <v>0.2</v>
      </c>
    </row>
    <row r="6732" spans="1:6" x14ac:dyDescent="0.2">
      <c r="A6732" s="33">
        <v>21</v>
      </c>
      <c r="B6732" s="33" t="s">
        <v>31</v>
      </c>
      <c r="C6732" s="33">
        <v>31300</v>
      </c>
      <c r="D6732" s="33" t="s">
        <v>7662</v>
      </c>
      <c r="E6732" s="33"/>
      <c r="F6732" s="33">
        <v>0.2</v>
      </c>
    </row>
    <row r="6733" spans="1:6" x14ac:dyDescent="0.2">
      <c r="A6733" s="33">
        <v>21</v>
      </c>
      <c r="B6733" s="33" t="s">
        <v>31</v>
      </c>
      <c r="C6733" s="33">
        <v>32100</v>
      </c>
      <c r="D6733" s="33" t="s">
        <v>7663</v>
      </c>
      <c r="E6733" s="33"/>
      <c r="F6733" s="33">
        <v>0.2</v>
      </c>
    </row>
    <row r="6734" spans="1:6" x14ac:dyDescent="0.2">
      <c r="A6734" s="33">
        <v>21</v>
      </c>
      <c r="B6734" s="33" t="s">
        <v>31</v>
      </c>
      <c r="C6734" s="33">
        <v>32200</v>
      </c>
      <c r="D6734" s="33" t="s">
        <v>7664</v>
      </c>
      <c r="E6734" s="33"/>
      <c r="F6734" s="33">
        <v>0.2</v>
      </c>
    </row>
    <row r="6735" spans="1:6" x14ac:dyDescent="0.2">
      <c r="A6735" s="33">
        <v>21</v>
      </c>
      <c r="B6735" s="33" t="s">
        <v>31</v>
      </c>
      <c r="C6735" s="33">
        <v>32600</v>
      </c>
      <c r="D6735" s="33" t="s">
        <v>7665</v>
      </c>
      <c r="E6735" s="33">
        <v>4</v>
      </c>
      <c r="F6735" s="33">
        <v>0.2</v>
      </c>
    </row>
    <row r="6736" spans="1:6" x14ac:dyDescent="0.2">
      <c r="A6736" s="33">
        <v>21</v>
      </c>
      <c r="B6736" s="33" t="s">
        <v>31</v>
      </c>
      <c r="C6736" s="33">
        <v>32900</v>
      </c>
      <c r="D6736" s="33" t="s">
        <v>7666</v>
      </c>
      <c r="E6736" s="33"/>
      <c r="F6736" s="33">
        <v>0.2</v>
      </c>
    </row>
    <row r="6737" spans="1:6" x14ac:dyDescent="0.2">
      <c r="A6737" s="33">
        <v>21</v>
      </c>
      <c r="B6737" s="33" t="s">
        <v>31</v>
      </c>
      <c r="C6737" s="33">
        <v>34200</v>
      </c>
      <c r="D6737" s="33" t="s">
        <v>7667</v>
      </c>
      <c r="E6737" s="33">
        <v>2</v>
      </c>
      <c r="F6737" s="33">
        <v>0.2</v>
      </c>
    </row>
    <row r="6738" spans="1:6" x14ac:dyDescent="0.2">
      <c r="A6738" s="33">
        <v>21</v>
      </c>
      <c r="B6738" s="33" t="s">
        <v>31</v>
      </c>
      <c r="C6738" s="33">
        <v>39000</v>
      </c>
      <c r="D6738" s="33" t="s">
        <v>7668</v>
      </c>
      <c r="E6738" s="33">
        <v>2</v>
      </c>
      <c r="F6738" s="33">
        <v>0.2</v>
      </c>
    </row>
    <row r="6739" spans="1:6" x14ac:dyDescent="0.2">
      <c r="A6739" s="33">
        <v>21</v>
      </c>
      <c r="B6739" s="33" t="s">
        <v>31</v>
      </c>
      <c r="C6739" s="33">
        <v>39800</v>
      </c>
      <c r="D6739" s="33" t="s">
        <v>7669</v>
      </c>
      <c r="E6739" s="33"/>
      <c r="F6739" s="33">
        <v>0.2</v>
      </c>
    </row>
    <row r="6740" spans="1:6" x14ac:dyDescent="0.2">
      <c r="A6740" s="33">
        <v>21</v>
      </c>
      <c r="B6740" s="33" t="s">
        <v>31</v>
      </c>
      <c r="C6740" s="33">
        <v>41800</v>
      </c>
      <c r="D6740" s="33" t="s">
        <v>7670</v>
      </c>
      <c r="E6740" s="33">
        <v>4</v>
      </c>
      <c r="F6740" s="33">
        <v>0.2</v>
      </c>
    </row>
    <row r="6741" spans="1:6" x14ac:dyDescent="0.2">
      <c r="A6741" s="33">
        <v>21</v>
      </c>
      <c r="B6741" s="33" t="s">
        <v>31</v>
      </c>
      <c r="C6741" s="33">
        <v>43900</v>
      </c>
      <c r="D6741" s="33" t="s">
        <v>7372</v>
      </c>
      <c r="E6741" s="33">
        <v>4</v>
      </c>
      <c r="F6741" s="33">
        <v>0.2</v>
      </c>
    </row>
    <row r="6742" spans="1:6" x14ac:dyDescent="0.2">
      <c r="A6742" s="33">
        <v>21</v>
      </c>
      <c r="B6742" s="33" t="s">
        <v>31</v>
      </c>
      <c r="C6742" s="33">
        <v>44200</v>
      </c>
      <c r="D6742" s="33" t="s">
        <v>7671</v>
      </c>
      <c r="E6742" s="33"/>
      <c r="F6742" s="33">
        <v>0.2</v>
      </c>
    </row>
    <row r="6743" spans="1:6" x14ac:dyDescent="0.2">
      <c r="A6743" s="33">
        <v>21</v>
      </c>
      <c r="B6743" s="33" t="s">
        <v>31</v>
      </c>
      <c r="C6743" s="33">
        <v>46500</v>
      </c>
      <c r="D6743" s="33" t="s">
        <v>7672</v>
      </c>
      <c r="E6743" s="33">
        <v>3</v>
      </c>
      <c r="F6743" s="33">
        <v>0.2</v>
      </c>
    </row>
    <row r="6744" spans="1:6" x14ac:dyDescent="0.2">
      <c r="A6744" s="33">
        <v>21</v>
      </c>
      <c r="B6744" s="33" t="s">
        <v>31</v>
      </c>
      <c r="C6744" s="33">
        <v>47000</v>
      </c>
      <c r="D6744" s="33" t="s">
        <v>7673</v>
      </c>
      <c r="E6744" s="33"/>
      <c r="F6744" s="33">
        <v>0.2</v>
      </c>
    </row>
    <row r="6745" spans="1:6" x14ac:dyDescent="0.2">
      <c r="A6745" s="33">
        <v>21</v>
      </c>
      <c r="B6745" s="33" t="s">
        <v>31</v>
      </c>
      <c r="C6745" s="33">
        <v>47200</v>
      </c>
      <c r="D6745" s="33" t="s">
        <v>7674</v>
      </c>
      <c r="E6745" s="33">
        <v>3</v>
      </c>
      <c r="F6745" s="33">
        <v>0.2</v>
      </c>
    </row>
    <row r="6746" spans="1:6" x14ac:dyDescent="0.2">
      <c r="A6746" s="33">
        <v>21</v>
      </c>
      <c r="B6746" s="33" t="s">
        <v>31</v>
      </c>
      <c r="C6746" s="33">
        <v>47500</v>
      </c>
      <c r="D6746" s="33" t="s">
        <v>7675</v>
      </c>
      <c r="E6746" s="33">
        <v>1</v>
      </c>
      <c r="F6746" s="33">
        <v>0.2</v>
      </c>
    </row>
    <row r="6747" spans="1:6" x14ac:dyDescent="0.2">
      <c r="A6747" s="33">
        <v>21</v>
      </c>
      <c r="B6747" s="33" t="s">
        <v>31</v>
      </c>
      <c r="C6747" s="33">
        <v>47700</v>
      </c>
      <c r="D6747" s="33" t="s">
        <v>7676</v>
      </c>
      <c r="E6747" s="33"/>
      <c r="F6747" s="33">
        <v>0.2</v>
      </c>
    </row>
    <row r="6748" spans="1:6" x14ac:dyDescent="0.2">
      <c r="A6748" s="33">
        <v>21</v>
      </c>
      <c r="B6748" s="33" t="s">
        <v>31</v>
      </c>
      <c r="C6748" s="33">
        <v>51600</v>
      </c>
      <c r="D6748" s="33" t="s">
        <v>7677</v>
      </c>
      <c r="E6748" s="33"/>
      <c r="F6748" s="33">
        <v>0.2</v>
      </c>
    </row>
    <row r="6749" spans="1:6" x14ac:dyDescent="0.2">
      <c r="A6749" s="33">
        <v>21</v>
      </c>
      <c r="B6749" s="33" t="s">
        <v>31</v>
      </c>
      <c r="C6749" s="33">
        <v>50100</v>
      </c>
      <c r="D6749" s="33" t="s">
        <v>7678</v>
      </c>
      <c r="E6749" s="33">
        <v>1</v>
      </c>
      <c r="F6749" s="33">
        <v>0.2</v>
      </c>
    </row>
    <row r="6750" spans="1:6" x14ac:dyDescent="0.2">
      <c r="A6750" s="33">
        <v>21</v>
      </c>
      <c r="B6750" s="33" t="s">
        <v>31</v>
      </c>
      <c r="C6750" s="33">
        <v>50300</v>
      </c>
      <c r="D6750" s="33" t="s">
        <v>7679</v>
      </c>
      <c r="E6750" s="33">
        <v>4</v>
      </c>
      <c r="F6750" s="33">
        <v>0.2</v>
      </c>
    </row>
    <row r="6751" spans="1:6" x14ac:dyDescent="0.2">
      <c r="A6751" s="33">
        <v>21</v>
      </c>
      <c r="B6751" s="33" t="s">
        <v>31</v>
      </c>
      <c r="C6751" s="33">
        <v>50400</v>
      </c>
      <c r="D6751" s="33" t="s">
        <v>7680</v>
      </c>
      <c r="E6751" s="33"/>
      <c r="F6751" s="33">
        <v>0.2</v>
      </c>
    </row>
    <row r="6752" spans="1:6" x14ac:dyDescent="0.2">
      <c r="A6752" s="33">
        <v>21</v>
      </c>
      <c r="B6752" s="33" t="s">
        <v>31</v>
      </c>
      <c r="C6752" s="33">
        <v>50500</v>
      </c>
      <c r="D6752" s="33" t="s">
        <v>7681</v>
      </c>
      <c r="E6752" s="33"/>
      <c r="F6752" s="33">
        <v>0.2</v>
      </c>
    </row>
    <row r="6753" spans="1:6" x14ac:dyDescent="0.2">
      <c r="A6753" s="33">
        <v>21</v>
      </c>
      <c r="B6753" s="33" t="s">
        <v>31</v>
      </c>
      <c r="C6753" s="33">
        <v>50600</v>
      </c>
      <c r="D6753" s="33" t="s">
        <v>7682</v>
      </c>
      <c r="E6753" s="33">
        <v>2</v>
      </c>
      <c r="F6753" s="33">
        <v>0.2</v>
      </c>
    </row>
    <row r="6754" spans="1:6" x14ac:dyDescent="0.2">
      <c r="A6754" s="33">
        <v>21</v>
      </c>
      <c r="B6754" s="33" t="s">
        <v>31</v>
      </c>
      <c r="C6754" s="33">
        <v>55400</v>
      </c>
      <c r="D6754" s="33" t="s">
        <v>7683</v>
      </c>
      <c r="E6754" s="33"/>
      <c r="F6754" s="33">
        <v>0.2</v>
      </c>
    </row>
    <row r="6755" spans="1:6" x14ac:dyDescent="0.2">
      <c r="A6755" s="33">
        <v>21</v>
      </c>
      <c r="B6755" s="33" t="s">
        <v>31</v>
      </c>
      <c r="C6755" s="33">
        <v>55600</v>
      </c>
      <c r="D6755" s="33" t="s">
        <v>7684</v>
      </c>
      <c r="E6755" s="33"/>
      <c r="F6755" s="33">
        <v>0.2</v>
      </c>
    </row>
    <row r="6756" spans="1:6" x14ac:dyDescent="0.2">
      <c r="A6756" s="33">
        <v>21</v>
      </c>
      <c r="B6756" s="33" t="s">
        <v>31</v>
      </c>
      <c r="C6756" s="33">
        <v>70300</v>
      </c>
      <c r="D6756" s="33" t="s">
        <v>7685</v>
      </c>
      <c r="E6756" s="33"/>
      <c r="F6756" s="33">
        <v>0.2</v>
      </c>
    </row>
    <row r="6757" spans="1:6" x14ac:dyDescent="0.2">
      <c r="A6757" s="33">
        <v>21</v>
      </c>
      <c r="B6757" s="33" t="s">
        <v>31</v>
      </c>
      <c r="C6757" s="33">
        <v>71950</v>
      </c>
      <c r="D6757" s="33" t="s">
        <v>5178</v>
      </c>
      <c r="E6757" s="33"/>
      <c r="F6757" s="33">
        <v>0.2</v>
      </c>
    </row>
    <row r="6758" spans="1:6" x14ac:dyDescent="0.2">
      <c r="A6758" s="33">
        <v>21</v>
      </c>
      <c r="B6758" s="33" t="s">
        <v>31</v>
      </c>
      <c r="C6758" s="33">
        <v>75000</v>
      </c>
      <c r="D6758" s="33" t="s">
        <v>7686</v>
      </c>
      <c r="E6758" s="33">
        <v>4</v>
      </c>
      <c r="F6758" s="33">
        <v>0.2</v>
      </c>
    </row>
    <row r="6759" spans="1:6" x14ac:dyDescent="0.2">
      <c r="A6759" s="33">
        <v>21</v>
      </c>
      <c r="B6759" s="33" t="s">
        <v>31</v>
      </c>
      <c r="C6759" s="33">
        <v>75200</v>
      </c>
      <c r="D6759" s="33" t="s">
        <v>7687</v>
      </c>
      <c r="E6759" s="33"/>
      <c r="F6759" s="33">
        <v>0.2</v>
      </c>
    </row>
    <row r="6760" spans="1:6" x14ac:dyDescent="0.2">
      <c r="A6760" s="33">
        <v>21</v>
      </c>
      <c r="B6760" s="33" t="s">
        <v>31</v>
      </c>
      <c r="C6760" s="33">
        <v>75500</v>
      </c>
      <c r="D6760" s="33" t="s">
        <v>7688</v>
      </c>
      <c r="E6760" s="33">
        <v>4</v>
      </c>
      <c r="F6760" s="33">
        <v>0.2</v>
      </c>
    </row>
    <row r="6761" spans="1:6" x14ac:dyDescent="0.2">
      <c r="A6761" s="33">
        <v>21</v>
      </c>
      <c r="B6761" s="33" t="s">
        <v>31</v>
      </c>
      <c r="C6761" s="33">
        <v>80800</v>
      </c>
      <c r="D6761" s="33" t="s">
        <v>7689</v>
      </c>
      <c r="E6761" s="33"/>
      <c r="F6761" s="33">
        <v>0.2</v>
      </c>
    </row>
    <row r="6762" spans="1:6" x14ac:dyDescent="0.2">
      <c r="A6762" s="33">
        <v>21</v>
      </c>
      <c r="B6762" s="33" t="s">
        <v>31</v>
      </c>
      <c r="C6762" s="33">
        <v>84100</v>
      </c>
      <c r="D6762" s="33" t="s">
        <v>7690</v>
      </c>
      <c r="E6762" s="33"/>
      <c r="F6762" s="33">
        <v>0.2</v>
      </c>
    </row>
    <row r="6763" spans="1:6" x14ac:dyDescent="0.2">
      <c r="A6763" s="33">
        <v>21</v>
      </c>
      <c r="B6763" s="33" t="s">
        <v>31</v>
      </c>
      <c r="C6763" s="33">
        <v>87300</v>
      </c>
      <c r="D6763" s="33" t="s">
        <v>7390</v>
      </c>
      <c r="E6763" s="33">
        <v>3</v>
      </c>
      <c r="F6763" s="33">
        <v>0.2</v>
      </c>
    </row>
    <row r="6764" spans="1:6" x14ac:dyDescent="0.2">
      <c r="A6764" s="33">
        <v>21</v>
      </c>
      <c r="B6764" s="33" t="s">
        <v>31</v>
      </c>
      <c r="C6764" s="33">
        <v>90400</v>
      </c>
      <c r="D6764" s="33" t="s">
        <v>7691</v>
      </c>
      <c r="E6764" s="33"/>
      <c r="F6764" s="33">
        <v>0.2</v>
      </c>
    </row>
    <row r="6765" spans="1:6" x14ac:dyDescent="0.2">
      <c r="A6765" s="33">
        <v>21</v>
      </c>
      <c r="B6765" s="33" t="s">
        <v>31</v>
      </c>
      <c r="C6765" s="33">
        <v>101500</v>
      </c>
      <c r="D6765" s="33" t="s">
        <v>7692</v>
      </c>
      <c r="E6765" s="33">
        <v>3</v>
      </c>
      <c r="F6765" s="33">
        <v>0.2</v>
      </c>
    </row>
    <row r="6766" spans="1:6" x14ac:dyDescent="0.2">
      <c r="A6766" s="33">
        <v>21</v>
      </c>
      <c r="B6766" s="33" t="s">
        <v>31</v>
      </c>
      <c r="C6766" s="33">
        <v>102900</v>
      </c>
      <c r="D6766" s="33" t="s">
        <v>7693</v>
      </c>
      <c r="E6766" s="33">
        <v>2</v>
      </c>
      <c r="F6766" s="33">
        <v>0.2</v>
      </c>
    </row>
    <row r="6767" spans="1:6" x14ac:dyDescent="0.2">
      <c r="A6767" s="33">
        <v>21</v>
      </c>
      <c r="B6767" s="33" t="s">
        <v>31</v>
      </c>
      <c r="C6767" s="33">
        <v>104200</v>
      </c>
      <c r="D6767" s="33" t="s">
        <v>7694</v>
      </c>
      <c r="E6767" s="33"/>
      <c r="F6767" s="33">
        <v>0.2</v>
      </c>
    </row>
    <row r="6768" spans="1:6" x14ac:dyDescent="0.2">
      <c r="A6768" s="33">
        <v>21</v>
      </c>
      <c r="B6768" s="33" t="s">
        <v>31</v>
      </c>
      <c r="C6768" s="33">
        <v>104600</v>
      </c>
      <c r="D6768" s="33" t="s">
        <v>7695</v>
      </c>
      <c r="E6768" s="33">
        <v>4</v>
      </c>
      <c r="F6768" s="33">
        <v>0.2</v>
      </c>
    </row>
    <row r="6769" spans="1:6" x14ac:dyDescent="0.2">
      <c r="A6769" s="33">
        <v>21</v>
      </c>
      <c r="B6769" s="33" t="s">
        <v>31</v>
      </c>
      <c r="C6769" s="33">
        <v>105400</v>
      </c>
      <c r="D6769" s="33" t="s">
        <v>7696</v>
      </c>
      <c r="E6769" s="33"/>
      <c r="F6769" s="33">
        <v>0.2</v>
      </c>
    </row>
    <row r="6770" spans="1:6" x14ac:dyDescent="0.2">
      <c r="A6770" s="33">
        <v>21</v>
      </c>
      <c r="B6770" s="33" t="s">
        <v>31</v>
      </c>
      <c r="C6770" s="33">
        <v>123900</v>
      </c>
      <c r="D6770" s="33" t="s">
        <v>7399</v>
      </c>
      <c r="E6770" s="33"/>
      <c r="F6770" s="33">
        <v>0.2</v>
      </c>
    </row>
    <row r="6771" spans="1:6" x14ac:dyDescent="0.2">
      <c r="A6771" s="33">
        <v>21</v>
      </c>
      <c r="B6771" s="33" t="s">
        <v>31</v>
      </c>
      <c r="C6771" s="33">
        <v>124700</v>
      </c>
      <c r="D6771" s="33" t="s">
        <v>7697</v>
      </c>
      <c r="E6771" s="33"/>
      <c r="F6771" s="33">
        <v>0.2</v>
      </c>
    </row>
    <row r="6772" spans="1:6" x14ac:dyDescent="0.2">
      <c r="A6772" s="33">
        <v>21</v>
      </c>
      <c r="B6772" s="33" t="s">
        <v>31</v>
      </c>
      <c r="C6772" s="33">
        <v>124900</v>
      </c>
      <c r="D6772" s="33" t="s">
        <v>7698</v>
      </c>
      <c r="E6772" s="33">
        <v>3</v>
      </c>
      <c r="F6772" s="33">
        <v>0.2</v>
      </c>
    </row>
    <row r="6773" spans="1:6" x14ac:dyDescent="0.2">
      <c r="A6773" s="33">
        <v>21</v>
      </c>
      <c r="B6773" s="33" t="s">
        <v>31</v>
      </c>
      <c r="C6773" s="33">
        <v>125500</v>
      </c>
      <c r="D6773" s="33" t="s">
        <v>7699</v>
      </c>
      <c r="E6773" s="33"/>
      <c r="F6773" s="33">
        <v>0.2</v>
      </c>
    </row>
    <row r="6774" spans="1:6" x14ac:dyDescent="0.2">
      <c r="A6774" s="33">
        <v>21</v>
      </c>
      <c r="B6774" s="33" t="s">
        <v>31</v>
      </c>
      <c r="C6774" s="33">
        <v>130500</v>
      </c>
      <c r="D6774" s="33" t="s">
        <v>7700</v>
      </c>
      <c r="E6774" s="33"/>
      <c r="F6774" s="33">
        <v>0.2</v>
      </c>
    </row>
    <row r="6775" spans="1:6" x14ac:dyDescent="0.2">
      <c r="A6775" s="33">
        <v>21</v>
      </c>
      <c r="B6775" s="33" t="s">
        <v>31</v>
      </c>
      <c r="C6775" s="33">
        <v>130800</v>
      </c>
      <c r="D6775" s="33" t="s">
        <v>983</v>
      </c>
      <c r="E6775" s="33"/>
      <c r="F6775" s="33">
        <v>0.2</v>
      </c>
    </row>
    <row r="6776" spans="1:6" x14ac:dyDescent="0.2">
      <c r="A6776" s="33">
        <v>21</v>
      </c>
      <c r="B6776" s="33" t="s">
        <v>31</v>
      </c>
      <c r="C6776" s="33">
        <v>133300</v>
      </c>
      <c r="D6776" s="33" t="s">
        <v>7701</v>
      </c>
      <c r="E6776" s="33"/>
      <c r="F6776" s="33">
        <v>0.2</v>
      </c>
    </row>
    <row r="6777" spans="1:6" x14ac:dyDescent="0.2">
      <c r="A6777" s="33">
        <v>21</v>
      </c>
      <c r="B6777" s="33" t="s">
        <v>31</v>
      </c>
      <c r="C6777" s="33">
        <v>136100</v>
      </c>
      <c r="D6777" s="33" t="s">
        <v>5215</v>
      </c>
      <c r="E6777" s="33">
        <v>3</v>
      </c>
      <c r="F6777" s="33">
        <v>0.2</v>
      </c>
    </row>
    <row r="6778" spans="1:6" x14ac:dyDescent="0.2">
      <c r="A6778" s="33">
        <v>21</v>
      </c>
      <c r="B6778" s="33" t="s">
        <v>31</v>
      </c>
      <c r="C6778" s="33">
        <v>139700</v>
      </c>
      <c r="D6778" s="33" t="s">
        <v>7702</v>
      </c>
      <c r="E6778" s="33"/>
      <c r="F6778" s="33">
        <v>0.2</v>
      </c>
    </row>
    <row r="6779" spans="1:6" x14ac:dyDescent="0.2">
      <c r="A6779" s="33">
        <v>21</v>
      </c>
      <c r="B6779" s="33" t="s">
        <v>31</v>
      </c>
      <c r="C6779" s="33">
        <v>140000</v>
      </c>
      <c r="D6779" s="33" t="s">
        <v>7703</v>
      </c>
      <c r="E6779" s="33"/>
      <c r="F6779" s="33">
        <v>0.2</v>
      </c>
    </row>
    <row r="6780" spans="1:6" x14ac:dyDescent="0.2">
      <c r="A6780" s="33">
        <v>21</v>
      </c>
      <c r="B6780" s="33" t="s">
        <v>31</v>
      </c>
      <c r="C6780" s="33">
        <v>140700</v>
      </c>
      <c r="D6780" s="33" t="s">
        <v>7704</v>
      </c>
      <c r="E6780" s="33"/>
      <c r="F6780" s="33">
        <v>0.2</v>
      </c>
    </row>
    <row r="6781" spans="1:6" x14ac:dyDescent="0.2">
      <c r="A6781" s="33">
        <v>21</v>
      </c>
      <c r="B6781" s="33" t="s">
        <v>31</v>
      </c>
      <c r="C6781" s="33">
        <v>140800</v>
      </c>
      <c r="D6781" s="33" t="s">
        <v>7705</v>
      </c>
      <c r="E6781" s="33"/>
      <c r="F6781" s="33">
        <v>0.2</v>
      </c>
    </row>
    <row r="6782" spans="1:6" x14ac:dyDescent="0.2">
      <c r="A6782" s="33">
        <v>21</v>
      </c>
      <c r="B6782" s="33" t="s">
        <v>31</v>
      </c>
      <c r="C6782" s="33">
        <v>140900</v>
      </c>
      <c r="D6782" s="33" t="s">
        <v>984</v>
      </c>
      <c r="E6782" s="33">
        <v>4</v>
      </c>
      <c r="F6782" s="33">
        <v>0.2</v>
      </c>
    </row>
    <row r="6783" spans="1:6" x14ac:dyDescent="0.2">
      <c r="A6783" s="33">
        <v>21</v>
      </c>
      <c r="B6783" s="33" t="s">
        <v>31</v>
      </c>
      <c r="C6783" s="33">
        <v>141000</v>
      </c>
      <c r="D6783" s="33" t="s">
        <v>7706</v>
      </c>
      <c r="E6783" s="33">
        <v>1</v>
      </c>
      <c r="F6783" s="33">
        <v>0.2</v>
      </c>
    </row>
    <row r="6784" spans="1:6" x14ac:dyDescent="0.2">
      <c r="A6784" s="33">
        <v>21</v>
      </c>
      <c r="B6784" s="33" t="s">
        <v>31</v>
      </c>
      <c r="C6784" s="33">
        <v>141100</v>
      </c>
      <c r="D6784" s="33" t="s">
        <v>7707</v>
      </c>
      <c r="E6784" s="33">
        <v>2</v>
      </c>
      <c r="F6784" s="33">
        <v>0.2</v>
      </c>
    </row>
    <row r="6785" spans="1:6" x14ac:dyDescent="0.2">
      <c r="A6785" s="33">
        <v>21</v>
      </c>
      <c r="B6785" s="33" t="s">
        <v>31</v>
      </c>
      <c r="C6785" s="33">
        <v>141550</v>
      </c>
      <c r="D6785" s="33" t="s">
        <v>7708</v>
      </c>
      <c r="E6785" s="33">
        <v>4</v>
      </c>
      <c r="F6785" s="33">
        <v>0.2</v>
      </c>
    </row>
    <row r="6786" spans="1:6" x14ac:dyDescent="0.2">
      <c r="A6786" s="33">
        <v>21</v>
      </c>
      <c r="B6786" s="33" t="s">
        <v>31</v>
      </c>
      <c r="C6786" s="33">
        <v>141600</v>
      </c>
      <c r="D6786" s="33" t="s">
        <v>7709</v>
      </c>
      <c r="E6786" s="33"/>
      <c r="F6786" s="33">
        <v>0.2</v>
      </c>
    </row>
    <row r="6787" spans="1:6" x14ac:dyDescent="0.2">
      <c r="A6787" s="33">
        <v>21</v>
      </c>
      <c r="B6787" s="33" t="s">
        <v>31</v>
      </c>
      <c r="C6787" s="33">
        <v>143900</v>
      </c>
      <c r="D6787" s="33" t="s">
        <v>7710</v>
      </c>
      <c r="E6787" s="33"/>
      <c r="F6787" s="33">
        <v>0.2</v>
      </c>
    </row>
    <row r="6788" spans="1:6" x14ac:dyDescent="0.2">
      <c r="A6788" s="33">
        <v>21</v>
      </c>
      <c r="B6788" s="33" t="s">
        <v>31</v>
      </c>
      <c r="C6788" s="33">
        <v>147900</v>
      </c>
      <c r="D6788" s="33" t="s">
        <v>7711</v>
      </c>
      <c r="E6788" s="33"/>
      <c r="F6788" s="33">
        <v>0.2</v>
      </c>
    </row>
    <row r="6789" spans="1:6" x14ac:dyDescent="0.2">
      <c r="A6789" s="33">
        <v>21</v>
      </c>
      <c r="B6789" s="33" t="s">
        <v>31</v>
      </c>
      <c r="C6789" s="33">
        <v>148500</v>
      </c>
      <c r="D6789" s="33" t="s">
        <v>7712</v>
      </c>
      <c r="E6789" s="33">
        <v>2</v>
      </c>
      <c r="F6789" s="33">
        <v>0.2</v>
      </c>
    </row>
    <row r="6790" spans="1:6" x14ac:dyDescent="0.2">
      <c r="A6790" s="33">
        <v>21</v>
      </c>
      <c r="B6790" s="33" t="s">
        <v>31</v>
      </c>
      <c r="C6790" s="33">
        <v>154400</v>
      </c>
      <c r="D6790" s="33" t="s">
        <v>7713</v>
      </c>
      <c r="E6790" s="33">
        <v>4</v>
      </c>
      <c r="F6790" s="33">
        <v>0.2</v>
      </c>
    </row>
    <row r="6791" spans="1:6" x14ac:dyDescent="0.2">
      <c r="A6791" s="33">
        <v>21</v>
      </c>
      <c r="B6791" s="33" t="s">
        <v>31</v>
      </c>
      <c r="C6791" s="33">
        <v>155100</v>
      </c>
      <c r="D6791" s="33" t="s">
        <v>7714</v>
      </c>
      <c r="E6791" s="33"/>
      <c r="F6791" s="33">
        <v>0.2</v>
      </c>
    </row>
    <row r="6792" spans="1:6" x14ac:dyDescent="0.2">
      <c r="A6792" s="33">
        <v>21</v>
      </c>
      <c r="B6792" s="33" t="s">
        <v>31</v>
      </c>
      <c r="C6792" s="33">
        <v>155700</v>
      </c>
      <c r="D6792" s="33" t="s">
        <v>7715</v>
      </c>
      <c r="E6792" s="33"/>
      <c r="F6792" s="33">
        <v>0.2</v>
      </c>
    </row>
    <row r="6793" spans="1:6" x14ac:dyDescent="0.2">
      <c r="A6793" s="33">
        <v>21</v>
      </c>
      <c r="B6793" s="33" t="s">
        <v>31</v>
      </c>
      <c r="C6793" s="33">
        <v>158200</v>
      </c>
      <c r="D6793" s="33" t="s">
        <v>7716</v>
      </c>
      <c r="E6793" s="33">
        <v>4</v>
      </c>
      <c r="F6793" s="33">
        <v>0.2</v>
      </c>
    </row>
    <row r="6794" spans="1:6" x14ac:dyDescent="0.2">
      <c r="A6794" s="33">
        <v>21</v>
      </c>
      <c r="B6794" s="33" t="s">
        <v>31</v>
      </c>
      <c r="C6794" s="33">
        <v>165700</v>
      </c>
      <c r="D6794" s="33" t="s">
        <v>7717</v>
      </c>
      <c r="E6794" s="33"/>
      <c r="F6794" s="33">
        <v>0.2</v>
      </c>
    </row>
    <row r="6795" spans="1:6" x14ac:dyDescent="0.2">
      <c r="A6795" s="33">
        <v>21</v>
      </c>
      <c r="B6795" s="33" t="s">
        <v>31</v>
      </c>
      <c r="C6795" s="33">
        <v>170400</v>
      </c>
      <c r="D6795" s="33" t="s">
        <v>7718</v>
      </c>
      <c r="E6795" s="33"/>
      <c r="F6795" s="33">
        <v>0.2</v>
      </c>
    </row>
    <row r="6796" spans="1:6" x14ac:dyDescent="0.2">
      <c r="A6796" s="33">
        <v>21</v>
      </c>
      <c r="B6796" s="33" t="s">
        <v>31</v>
      </c>
      <c r="C6796" s="33">
        <v>170900</v>
      </c>
      <c r="D6796" s="33" t="s">
        <v>7719</v>
      </c>
      <c r="E6796" s="33">
        <v>4</v>
      </c>
      <c r="F6796" s="33">
        <v>0.2</v>
      </c>
    </row>
    <row r="6797" spans="1:6" x14ac:dyDescent="0.2">
      <c r="A6797" s="33">
        <v>21</v>
      </c>
      <c r="B6797" s="33" t="s">
        <v>31</v>
      </c>
      <c r="C6797" s="33">
        <v>172300</v>
      </c>
      <c r="D6797" s="33" t="s">
        <v>3207</v>
      </c>
      <c r="E6797" s="33">
        <v>4</v>
      </c>
      <c r="F6797" s="33">
        <v>0.2</v>
      </c>
    </row>
    <row r="6798" spans="1:6" x14ac:dyDescent="0.2">
      <c r="A6798" s="33">
        <v>21</v>
      </c>
      <c r="B6798" s="33" t="s">
        <v>31</v>
      </c>
      <c r="C6798" s="33">
        <v>176400</v>
      </c>
      <c r="D6798" s="33" t="s">
        <v>172</v>
      </c>
      <c r="E6798" s="33"/>
      <c r="F6798" s="33">
        <v>0.2</v>
      </c>
    </row>
    <row r="6799" spans="1:6" x14ac:dyDescent="0.2">
      <c r="A6799" s="33">
        <v>21</v>
      </c>
      <c r="B6799" s="33" t="s">
        <v>31</v>
      </c>
      <c r="C6799" s="33">
        <v>176600</v>
      </c>
      <c r="D6799" s="33" t="s">
        <v>4544</v>
      </c>
      <c r="E6799" s="33"/>
      <c r="F6799" s="33">
        <v>0.2</v>
      </c>
    </row>
    <row r="6800" spans="1:6" x14ac:dyDescent="0.2">
      <c r="A6800" s="33">
        <v>21</v>
      </c>
      <c r="B6800" s="33" t="s">
        <v>31</v>
      </c>
      <c r="C6800" s="33">
        <v>176900</v>
      </c>
      <c r="D6800" s="33" t="s">
        <v>4545</v>
      </c>
      <c r="E6800" s="33">
        <v>3</v>
      </c>
      <c r="F6800" s="33">
        <v>0.2</v>
      </c>
    </row>
    <row r="6801" spans="1:6" x14ac:dyDescent="0.2">
      <c r="A6801" s="33">
        <v>21</v>
      </c>
      <c r="B6801" s="33" t="s">
        <v>31</v>
      </c>
      <c r="C6801" s="33">
        <v>178800</v>
      </c>
      <c r="D6801" s="33" t="s">
        <v>7720</v>
      </c>
      <c r="E6801" s="33"/>
      <c r="F6801" s="33">
        <v>0.2</v>
      </c>
    </row>
    <row r="6802" spans="1:6" x14ac:dyDescent="0.2">
      <c r="A6802" s="33">
        <v>21</v>
      </c>
      <c r="B6802" s="33" t="s">
        <v>31</v>
      </c>
      <c r="C6802" s="33">
        <v>182960</v>
      </c>
      <c r="D6802" s="33" t="s">
        <v>7721</v>
      </c>
      <c r="E6802" s="33"/>
      <c r="F6802" s="33">
        <v>0.2</v>
      </c>
    </row>
    <row r="6803" spans="1:6" x14ac:dyDescent="0.2">
      <c r="A6803" s="33">
        <v>21</v>
      </c>
      <c r="B6803" s="33" t="s">
        <v>31</v>
      </c>
      <c r="C6803" s="33">
        <v>184400</v>
      </c>
      <c r="D6803" s="33" t="s">
        <v>7722</v>
      </c>
      <c r="E6803" s="33"/>
      <c r="F6803" s="33">
        <v>0.2</v>
      </c>
    </row>
    <row r="6804" spans="1:6" x14ac:dyDescent="0.2">
      <c r="A6804" s="33">
        <v>21</v>
      </c>
      <c r="B6804" s="33" t="s">
        <v>31</v>
      </c>
      <c r="C6804" s="33">
        <v>185100</v>
      </c>
      <c r="D6804" s="33" t="s">
        <v>7723</v>
      </c>
      <c r="E6804" s="33">
        <v>3</v>
      </c>
      <c r="F6804" s="33">
        <v>0.2</v>
      </c>
    </row>
    <row r="6805" spans="1:6" x14ac:dyDescent="0.2">
      <c r="A6805" s="33">
        <v>21</v>
      </c>
      <c r="B6805" s="33" t="s">
        <v>31</v>
      </c>
      <c r="C6805" s="33">
        <v>189500</v>
      </c>
      <c r="D6805" s="33" t="s">
        <v>7724</v>
      </c>
      <c r="E6805" s="33"/>
      <c r="F6805" s="33">
        <v>0.2</v>
      </c>
    </row>
    <row r="6806" spans="1:6" x14ac:dyDescent="0.2">
      <c r="A6806" s="33">
        <v>21</v>
      </c>
      <c r="B6806" s="33" t="s">
        <v>31</v>
      </c>
      <c r="C6806" s="33">
        <v>199200</v>
      </c>
      <c r="D6806" s="33" t="s">
        <v>7725</v>
      </c>
      <c r="E6806" s="33"/>
      <c r="F6806" s="33">
        <v>0.2</v>
      </c>
    </row>
    <row r="6807" spans="1:6" x14ac:dyDescent="0.2">
      <c r="A6807" s="33">
        <v>21</v>
      </c>
      <c r="B6807" s="33" t="s">
        <v>31</v>
      </c>
      <c r="C6807" s="33">
        <v>199800</v>
      </c>
      <c r="D6807" s="33" t="s">
        <v>7726</v>
      </c>
      <c r="E6807" s="33">
        <v>4</v>
      </c>
      <c r="F6807" s="33">
        <v>0.2</v>
      </c>
    </row>
    <row r="6808" spans="1:6" x14ac:dyDescent="0.2">
      <c r="A6808" s="33">
        <v>21</v>
      </c>
      <c r="B6808" s="33" t="s">
        <v>31</v>
      </c>
      <c r="C6808" s="33">
        <v>200000</v>
      </c>
      <c r="D6808" s="33" t="s">
        <v>7727</v>
      </c>
      <c r="E6808" s="33"/>
      <c r="F6808" s="33">
        <v>0.2</v>
      </c>
    </row>
    <row r="6809" spans="1:6" x14ac:dyDescent="0.2">
      <c r="A6809" s="33">
        <v>21</v>
      </c>
      <c r="B6809" s="33" t="s">
        <v>31</v>
      </c>
      <c r="C6809" s="33">
        <v>200700</v>
      </c>
      <c r="D6809" s="33" t="s">
        <v>7728</v>
      </c>
      <c r="E6809" s="33"/>
      <c r="F6809" s="33">
        <v>0.2</v>
      </c>
    </row>
    <row r="6810" spans="1:6" x14ac:dyDescent="0.2">
      <c r="A6810" s="33">
        <v>21</v>
      </c>
      <c r="B6810" s="33" t="s">
        <v>31</v>
      </c>
      <c r="C6810" s="33">
        <v>201600</v>
      </c>
      <c r="D6810" s="33" t="s">
        <v>7729</v>
      </c>
      <c r="E6810" s="33"/>
      <c r="F6810" s="33">
        <v>0.2</v>
      </c>
    </row>
    <row r="6811" spans="1:6" x14ac:dyDescent="0.2">
      <c r="A6811" s="33">
        <v>21</v>
      </c>
      <c r="B6811" s="33" t="s">
        <v>31</v>
      </c>
      <c r="C6811" s="33">
        <v>201800</v>
      </c>
      <c r="D6811" s="33" t="s">
        <v>7730</v>
      </c>
      <c r="E6811" s="33"/>
      <c r="F6811" s="33">
        <v>0.2</v>
      </c>
    </row>
    <row r="6812" spans="1:6" x14ac:dyDescent="0.2">
      <c r="A6812" s="33">
        <v>21</v>
      </c>
      <c r="B6812" s="33" t="s">
        <v>31</v>
      </c>
      <c r="C6812" s="33">
        <v>201900</v>
      </c>
      <c r="D6812" s="33" t="s">
        <v>7731</v>
      </c>
      <c r="E6812" s="33"/>
      <c r="F6812" s="33">
        <v>0.2</v>
      </c>
    </row>
    <row r="6813" spans="1:6" x14ac:dyDescent="0.2">
      <c r="A6813" s="33">
        <v>21</v>
      </c>
      <c r="B6813" s="33" t="s">
        <v>31</v>
      </c>
      <c r="C6813" s="33">
        <v>204700</v>
      </c>
      <c r="D6813" s="33" t="s">
        <v>7732</v>
      </c>
      <c r="E6813" s="33"/>
      <c r="F6813" s="33">
        <v>0.2</v>
      </c>
    </row>
    <row r="6814" spans="1:6" x14ac:dyDescent="0.2">
      <c r="A6814" s="33">
        <v>21</v>
      </c>
      <c r="B6814" s="33" t="s">
        <v>31</v>
      </c>
      <c r="C6814" s="33">
        <v>205500</v>
      </c>
      <c r="D6814" s="33" t="s">
        <v>7733</v>
      </c>
      <c r="E6814" s="33"/>
      <c r="F6814" s="33">
        <v>0.2</v>
      </c>
    </row>
    <row r="6815" spans="1:6" x14ac:dyDescent="0.2">
      <c r="A6815" s="33">
        <v>21</v>
      </c>
      <c r="B6815" s="33" t="s">
        <v>31</v>
      </c>
      <c r="C6815" s="33">
        <v>210100</v>
      </c>
      <c r="D6815" s="33" t="s">
        <v>7734</v>
      </c>
      <c r="E6815" s="33"/>
      <c r="F6815" s="33">
        <v>0.2</v>
      </c>
    </row>
    <row r="6816" spans="1:6" x14ac:dyDescent="0.2">
      <c r="A6816" s="33">
        <v>21</v>
      </c>
      <c r="B6816" s="33" t="s">
        <v>31</v>
      </c>
      <c r="C6816" s="33">
        <v>212600</v>
      </c>
      <c r="D6816" s="33" t="s">
        <v>7735</v>
      </c>
      <c r="E6816" s="33">
        <v>2</v>
      </c>
      <c r="F6816" s="33">
        <v>0.2</v>
      </c>
    </row>
    <row r="6817" spans="1:6" x14ac:dyDescent="0.2">
      <c r="A6817" s="33">
        <v>21</v>
      </c>
      <c r="B6817" s="33" t="s">
        <v>31</v>
      </c>
      <c r="C6817" s="33">
        <v>221000</v>
      </c>
      <c r="D6817" s="33" t="s">
        <v>7736</v>
      </c>
      <c r="E6817" s="33"/>
      <c r="F6817" s="33">
        <v>0.2</v>
      </c>
    </row>
    <row r="6818" spans="1:6" x14ac:dyDescent="0.2">
      <c r="A6818" s="33">
        <v>21</v>
      </c>
      <c r="B6818" s="33" t="s">
        <v>31</v>
      </c>
      <c r="C6818" s="33">
        <v>233400</v>
      </c>
      <c r="D6818" s="33" t="s">
        <v>7737</v>
      </c>
      <c r="E6818" s="33"/>
      <c r="F6818" s="33">
        <v>0.2</v>
      </c>
    </row>
    <row r="6819" spans="1:6" x14ac:dyDescent="0.2">
      <c r="A6819" s="33">
        <v>21</v>
      </c>
      <c r="B6819" s="33" t="s">
        <v>31</v>
      </c>
      <c r="C6819" s="33">
        <v>233600</v>
      </c>
      <c r="D6819" s="33" t="s">
        <v>7738</v>
      </c>
      <c r="E6819" s="33"/>
      <c r="F6819" s="33">
        <v>0.2</v>
      </c>
    </row>
    <row r="6820" spans="1:6" x14ac:dyDescent="0.2">
      <c r="A6820" s="33">
        <v>21</v>
      </c>
      <c r="B6820" s="33" t="s">
        <v>31</v>
      </c>
      <c r="C6820" s="33">
        <v>234000</v>
      </c>
      <c r="D6820" s="33" t="s">
        <v>7739</v>
      </c>
      <c r="E6820" s="33"/>
      <c r="F6820" s="33">
        <v>0.2</v>
      </c>
    </row>
    <row r="6821" spans="1:6" x14ac:dyDescent="0.2">
      <c r="A6821" s="33">
        <v>21</v>
      </c>
      <c r="B6821" s="33" t="s">
        <v>31</v>
      </c>
      <c r="C6821" s="33">
        <v>236500</v>
      </c>
      <c r="D6821" s="33" t="s">
        <v>7740</v>
      </c>
      <c r="E6821" s="33"/>
      <c r="F6821" s="33">
        <v>0.2</v>
      </c>
    </row>
    <row r="6822" spans="1:6" x14ac:dyDescent="0.2">
      <c r="A6822" s="33">
        <v>21</v>
      </c>
      <c r="B6822" s="33" t="s">
        <v>31</v>
      </c>
      <c r="C6822" s="33">
        <v>238900</v>
      </c>
      <c r="D6822" s="33" t="s">
        <v>7741</v>
      </c>
      <c r="E6822" s="33"/>
      <c r="F6822" s="33">
        <v>0.2</v>
      </c>
    </row>
    <row r="6823" spans="1:6" x14ac:dyDescent="0.2">
      <c r="A6823" s="33">
        <v>21</v>
      </c>
      <c r="B6823" s="33" t="s">
        <v>31</v>
      </c>
      <c r="C6823" s="33">
        <v>239000</v>
      </c>
      <c r="D6823" s="33" t="s">
        <v>7742</v>
      </c>
      <c r="E6823" s="33">
        <v>3</v>
      </c>
      <c r="F6823" s="33">
        <v>0.2</v>
      </c>
    </row>
    <row r="6824" spans="1:6" x14ac:dyDescent="0.2">
      <c r="A6824" s="33">
        <v>21</v>
      </c>
      <c r="B6824" s="33" t="s">
        <v>31</v>
      </c>
      <c r="C6824" s="33">
        <v>254700</v>
      </c>
      <c r="D6824" s="33" t="s">
        <v>7743</v>
      </c>
      <c r="E6824" s="33">
        <v>2</v>
      </c>
      <c r="F6824" s="33">
        <v>0.2</v>
      </c>
    </row>
    <row r="6825" spans="1:6" x14ac:dyDescent="0.2">
      <c r="A6825" s="33">
        <v>21</v>
      </c>
      <c r="B6825" s="33" t="s">
        <v>31</v>
      </c>
      <c r="C6825" s="33">
        <v>260600</v>
      </c>
      <c r="D6825" s="33" t="s">
        <v>7744</v>
      </c>
      <c r="E6825" s="33">
        <v>2</v>
      </c>
      <c r="F6825" s="33">
        <v>0.2</v>
      </c>
    </row>
    <row r="6826" spans="1:6" x14ac:dyDescent="0.2">
      <c r="A6826" s="33">
        <v>21</v>
      </c>
      <c r="B6826" s="33" t="s">
        <v>31</v>
      </c>
      <c r="C6826" s="33">
        <v>261450</v>
      </c>
      <c r="D6826" s="33" t="s">
        <v>7745</v>
      </c>
      <c r="E6826" s="33"/>
      <c r="F6826" s="33">
        <v>0.2</v>
      </c>
    </row>
    <row r="6827" spans="1:6" x14ac:dyDescent="0.2">
      <c r="A6827" s="33">
        <v>21</v>
      </c>
      <c r="B6827" s="33" t="s">
        <v>31</v>
      </c>
      <c r="C6827" s="33">
        <v>261500</v>
      </c>
      <c r="D6827" s="33" t="s">
        <v>5300</v>
      </c>
      <c r="E6827" s="33"/>
      <c r="F6827" s="33">
        <v>0.2</v>
      </c>
    </row>
    <row r="6828" spans="1:6" x14ac:dyDescent="0.2">
      <c r="A6828" s="33">
        <v>21</v>
      </c>
      <c r="B6828" s="33" t="s">
        <v>31</v>
      </c>
      <c r="C6828" s="33">
        <v>261600</v>
      </c>
      <c r="D6828" s="33" t="s">
        <v>7746</v>
      </c>
      <c r="E6828" s="33"/>
      <c r="F6828" s="33">
        <v>0.2</v>
      </c>
    </row>
    <row r="6829" spans="1:6" x14ac:dyDescent="0.2">
      <c r="A6829" s="33">
        <v>21</v>
      </c>
      <c r="B6829" s="33" t="s">
        <v>31</v>
      </c>
      <c r="C6829" s="33">
        <v>262500</v>
      </c>
      <c r="D6829" s="33" t="s">
        <v>7747</v>
      </c>
      <c r="E6829" s="33"/>
      <c r="F6829" s="33">
        <v>0.2</v>
      </c>
    </row>
    <row r="6830" spans="1:6" x14ac:dyDescent="0.2">
      <c r="A6830" s="33">
        <v>21</v>
      </c>
      <c r="B6830" s="33" t="s">
        <v>31</v>
      </c>
      <c r="C6830" s="33">
        <v>262900</v>
      </c>
      <c r="D6830" s="33" t="s">
        <v>7748</v>
      </c>
      <c r="E6830" s="33"/>
      <c r="F6830" s="33">
        <v>0.2</v>
      </c>
    </row>
    <row r="6831" spans="1:6" x14ac:dyDescent="0.2">
      <c r="A6831" s="33">
        <v>21</v>
      </c>
      <c r="B6831" s="33" t="s">
        <v>31</v>
      </c>
      <c r="C6831" s="33">
        <v>265100</v>
      </c>
      <c r="D6831" s="33" t="s">
        <v>7749</v>
      </c>
      <c r="E6831" s="33"/>
      <c r="F6831" s="33">
        <v>0.2</v>
      </c>
    </row>
    <row r="6832" spans="1:6" x14ac:dyDescent="0.2">
      <c r="A6832" s="33">
        <v>21</v>
      </c>
      <c r="B6832" s="33" t="s">
        <v>31</v>
      </c>
      <c r="C6832" s="33">
        <v>272200</v>
      </c>
      <c r="D6832" s="33" t="s">
        <v>7750</v>
      </c>
      <c r="E6832" s="33">
        <v>3</v>
      </c>
      <c r="F6832" s="33">
        <v>0.2</v>
      </c>
    </row>
    <row r="6833" spans="1:6" x14ac:dyDescent="0.2">
      <c r="A6833" s="33">
        <v>21</v>
      </c>
      <c r="B6833" s="33" t="s">
        <v>31</v>
      </c>
      <c r="C6833" s="33">
        <v>288100</v>
      </c>
      <c r="D6833" s="33" t="s">
        <v>7751</v>
      </c>
      <c r="E6833" s="33"/>
      <c r="F6833" s="33">
        <v>0.2</v>
      </c>
    </row>
    <row r="6834" spans="1:6" x14ac:dyDescent="0.2">
      <c r="A6834" s="33">
        <v>21</v>
      </c>
      <c r="B6834" s="33" t="s">
        <v>31</v>
      </c>
      <c r="C6834" s="33">
        <v>288500</v>
      </c>
      <c r="D6834" s="33" t="s">
        <v>7752</v>
      </c>
      <c r="E6834" s="33">
        <v>2</v>
      </c>
      <c r="F6834" s="33">
        <v>0.2</v>
      </c>
    </row>
    <row r="6835" spans="1:6" x14ac:dyDescent="0.2">
      <c r="A6835" s="33">
        <v>21</v>
      </c>
      <c r="B6835" s="33" t="s">
        <v>31</v>
      </c>
      <c r="C6835" s="33">
        <v>289200</v>
      </c>
      <c r="D6835" s="33" t="s">
        <v>7448</v>
      </c>
      <c r="E6835" s="33">
        <v>3</v>
      </c>
      <c r="F6835" s="33">
        <v>0.2</v>
      </c>
    </row>
    <row r="6836" spans="1:6" x14ac:dyDescent="0.2">
      <c r="A6836" s="33">
        <v>21</v>
      </c>
      <c r="B6836" s="33" t="s">
        <v>31</v>
      </c>
      <c r="C6836" s="33">
        <v>290900</v>
      </c>
      <c r="D6836" s="33" t="s">
        <v>7753</v>
      </c>
      <c r="E6836" s="33"/>
      <c r="F6836" s="33">
        <v>0.2</v>
      </c>
    </row>
    <row r="6837" spans="1:6" x14ac:dyDescent="0.2">
      <c r="A6837" s="33">
        <v>21</v>
      </c>
      <c r="B6837" s="33" t="s">
        <v>31</v>
      </c>
      <c r="C6837" s="33">
        <v>291600</v>
      </c>
      <c r="D6837" s="33" t="s">
        <v>7754</v>
      </c>
      <c r="E6837" s="33">
        <v>3</v>
      </c>
      <c r="F6837" s="33">
        <v>0.2</v>
      </c>
    </row>
    <row r="6838" spans="1:6" x14ac:dyDescent="0.2">
      <c r="A6838" s="33">
        <v>21</v>
      </c>
      <c r="B6838" s="33" t="s">
        <v>31</v>
      </c>
      <c r="C6838" s="33">
        <v>291900</v>
      </c>
      <c r="D6838" s="33" t="s">
        <v>7755</v>
      </c>
      <c r="E6838" s="33">
        <v>3</v>
      </c>
      <c r="F6838" s="33">
        <v>0.2</v>
      </c>
    </row>
    <row r="6839" spans="1:6" x14ac:dyDescent="0.2">
      <c r="A6839" s="33">
        <v>21</v>
      </c>
      <c r="B6839" s="33" t="s">
        <v>31</v>
      </c>
      <c r="C6839" s="33">
        <v>293800</v>
      </c>
      <c r="D6839" s="33" t="s">
        <v>7756</v>
      </c>
      <c r="E6839" s="33">
        <v>3</v>
      </c>
      <c r="F6839" s="33">
        <v>0.2</v>
      </c>
    </row>
    <row r="6840" spans="1:6" x14ac:dyDescent="0.2">
      <c r="A6840" s="33">
        <v>21</v>
      </c>
      <c r="B6840" s="33" t="s">
        <v>31</v>
      </c>
      <c r="C6840" s="33">
        <v>296000</v>
      </c>
      <c r="D6840" s="33" t="s">
        <v>7757</v>
      </c>
      <c r="E6840" s="33"/>
      <c r="F6840" s="33">
        <v>0.2</v>
      </c>
    </row>
    <row r="6841" spans="1:6" x14ac:dyDescent="0.2">
      <c r="A6841" s="33">
        <v>21</v>
      </c>
      <c r="B6841" s="33" t="s">
        <v>31</v>
      </c>
      <c r="C6841" s="33">
        <v>296100</v>
      </c>
      <c r="D6841" s="33" t="s">
        <v>1008</v>
      </c>
      <c r="E6841" s="33"/>
      <c r="F6841" s="33">
        <v>0.2</v>
      </c>
    </row>
    <row r="6842" spans="1:6" x14ac:dyDescent="0.2">
      <c r="A6842" s="33">
        <v>21</v>
      </c>
      <c r="B6842" s="33" t="s">
        <v>31</v>
      </c>
      <c r="C6842" s="33">
        <v>300500</v>
      </c>
      <c r="D6842" s="33" t="s">
        <v>2429</v>
      </c>
      <c r="E6842" s="33"/>
      <c r="F6842" s="33">
        <v>0.2</v>
      </c>
    </row>
    <row r="6843" spans="1:6" x14ac:dyDescent="0.2">
      <c r="A6843" s="33">
        <v>21</v>
      </c>
      <c r="B6843" s="33" t="s">
        <v>31</v>
      </c>
      <c r="C6843" s="33">
        <v>301300</v>
      </c>
      <c r="D6843" s="33" t="s">
        <v>7758</v>
      </c>
      <c r="E6843" s="33">
        <v>3</v>
      </c>
      <c r="F6843" s="33">
        <v>0.2</v>
      </c>
    </row>
    <row r="6844" spans="1:6" x14ac:dyDescent="0.2">
      <c r="A6844" s="33">
        <v>21</v>
      </c>
      <c r="B6844" s="33" t="s">
        <v>31</v>
      </c>
      <c r="C6844" s="33">
        <v>301500</v>
      </c>
      <c r="D6844" s="33" t="s">
        <v>7759</v>
      </c>
      <c r="E6844" s="33">
        <v>2</v>
      </c>
      <c r="F6844" s="33">
        <v>0.2</v>
      </c>
    </row>
    <row r="6845" spans="1:6" x14ac:dyDescent="0.2">
      <c r="A6845" s="33">
        <v>21</v>
      </c>
      <c r="B6845" s="33" t="s">
        <v>31</v>
      </c>
      <c r="C6845" s="33">
        <v>302000</v>
      </c>
      <c r="D6845" s="33" t="s">
        <v>7760</v>
      </c>
      <c r="E6845" s="33"/>
      <c r="F6845" s="33">
        <v>0.2</v>
      </c>
    </row>
    <row r="6846" spans="1:6" x14ac:dyDescent="0.2">
      <c r="A6846" s="33">
        <v>21</v>
      </c>
      <c r="B6846" s="33" t="s">
        <v>31</v>
      </c>
      <c r="C6846" s="33">
        <v>309600</v>
      </c>
      <c r="D6846" s="33" t="s">
        <v>7761</v>
      </c>
      <c r="E6846" s="33"/>
      <c r="F6846" s="33">
        <v>0.2</v>
      </c>
    </row>
    <row r="6847" spans="1:6" x14ac:dyDescent="0.2">
      <c r="A6847" s="33">
        <v>21</v>
      </c>
      <c r="B6847" s="33" t="s">
        <v>31</v>
      </c>
      <c r="C6847" s="33">
        <v>310000</v>
      </c>
      <c r="D6847" s="33" t="s">
        <v>7762</v>
      </c>
      <c r="E6847" s="33">
        <v>4</v>
      </c>
      <c r="F6847" s="33">
        <v>0.2</v>
      </c>
    </row>
    <row r="6848" spans="1:6" x14ac:dyDescent="0.2">
      <c r="A6848" s="33">
        <v>21</v>
      </c>
      <c r="B6848" s="33" t="s">
        <v>31</v>
      </c>
      <c r="C6848" s="33">
        <v>310200</v>
      </c>
      <c r="D6848" s="33" t="s">
        <v>7763</v>
      </c>
      <c r="E6848" s="33"/>
      <c r="F6848" s="33">
        <v>0.2</v>
      </c>
    </row>
    <row r="6849" spans="1:6" x14ac:dyDescent="0.2">
      <c r="A6849" s="33">
        <v>21</v>
      </c>
      <c r="B6849" s="33" t="s">
        <v>31</v>
      </c>
      <c r="C6849" s="33">
        <v>310300</v>
      </c>
      <c r="D6849" s="33" t="s">
        <v>7764</v>
      </c>
      <c r="E6849" s="33"/>
      <c r="F6849" s="33">
        <v>0.2</v>
      </c>
    </row>
    <row r="6850" spans="1:6" x14ac:dyDescent="0.2">
      <c r="A6850" s="33">
        <v>21</v>
      </c>
      <c r="B6850" s="33" t="s">
        <v>31</v>
      </c>
      <c r="C6850" s="33">
        <v>316000</v>
      </c>
      <c r="D6850" s="33" t="s">
        <v>7765</v>
      </c>
      <c r="E6850" s="33">
        <v>4</v>
      </c>
      <c r="F6850" s="33">
        <v>0.2</v>
      </c>
    </row>
    <row r="6851" spans="1:6" x14ac:dyDescent="0.2">
      <c r="A6851" s="33">
        <v>21</v>
      </c>
      <c r="B6851" s="33" t="s">
        <v>31</v>
      </c>
      <c r="C6851" s="33">
        <v>316100</v>
      </c>
      <c r="D6851" s="33" t="s">
        <v>7766</v>
      </c>
      <c r="E6851" s="33"/>
      <c r="F6851" s="33">
        <v>0.2</v>
      </c>
    </row>
    <row r="6852" spans="1:6" x14ac:dyDescent="0.2">
      <c r="A6852" s="33">
        <v>21</v>
      </c>
      <c r="B6852" s="33" t="s">
        <v>31</v>
      </c>
      <c r="C6852" s="33">
        <v>316400</v>
      </c>
      <c r="D6852" s="33" t="s">
        <v>7767</v>
      </c>
      <c r="E6852" s="33"/>
      <c r="F6852" s="33">
        <v>0.2</v>
      </c>
    </row>
    <row r="6853" spans="1:6" x14ac:dyDescent="0.2">
      <c r="A6853" s="33">
        <v>21</v>
      </c>
      <c r="B6853" s="33" t="s">
        <v>31</v>
      </c>
      <c r="C6853" s="33">
        <v>321600</v>
      </c>
      <c r="D6853" s="33" t="s">
        <v>7768</v>
      </c>
      <c r="E6853" s="33"/>
      <c r="F6853" s="33">
        <v>0.2</v>
      </c>
    </row>
    <row r="6854" spans="1:6" x14ac:dyDescent="0.2">
      <c r="A6854" s="33">
        <v>21</v>
      </c>
      <c r="B6854" s="33" t="s">
        <v>31</v>
      </c>
      <c r="C6854" s="33">
        <v>325700</v>
      </c>
      <c r="D6854" s="33" t="s">
        <v>7769</v>
      </c>
      <c r="E6854" s="33"/>
      <c r="F6854" s="33">
        <v>0.2</v>
      </c>
    </row>
    <row r="6855" spans="1:6" x14ac:dyDescent="0.2">
      <c r="A6855" s="33">
        <v>21</v>
      </c>
      <c r="B6855" s="33" t="s">
        <v>31</v>
      </c>
      <c r="C6855" s="33">
        <v>326605</v>
      </c>
      <c r="D6855" s="33" t="s">
        <v>7770</v>
      </c>
      <c r="E6855" s="33"/>
      <c r="F6855" s="33">
        <v>0.2</v>
      </c>
    </row>
    <row r="6856" spans="1:6" x14ac:dyDescent="0.2">
      <c r="A6856" s="33">
        <v>21</v>
      </c>
      <c r="B6856" s="33" t="s">
        <v>31</v>
      </c>
      <c r="C6856" s="33">
        <v>326900</v>
      </c>
      <c r="D6856" s="33" t="s">
        <v>7771</v>
      </c>
      <c r="E6856" s="33"/>
      <c r="F6856" s="33">
        <v>0.2</v>
      </c>
    </row>
    <row r="6857" spans="1:6" x14ac:dyDescent="0.2">
      <c r="A6857" s="33">
        <v>21</v>
      </c>
      <c r="B6857" s="33" t="s">
        <v>31</v>
      </c>
      <c r="C6857" s="33">
        <v>327700</v>
      </c>
      <c r="D6857" s="33" t="s">
        <v>7772</v>
      </c>
      <c r="E6857" s="33"/>
      <c r="F6857" s="33">
        <v>0.2</v>
      </c>
    </row>
    <row r="6858" spans="1:6" x14ac:dyDescent="0.2">
      <c r="A6858" s="33">
        <v>21</v>
      </c>
      <c r="B6858" s="33" t="s">
        <v>31</v>
      </c>
      <c r="C6858" s="33">
        <v>338700</v>
      </c>
      <c r="D6858" s="33" t="s">
        <v>7773</v>
      </c>
      <c r="E6858" s="33"/>
      <c r="F6858" s="33">
        <v>0.2</v>
      </c>
    </row>
    <row r="6859" spans="1:6" x14ac:dyDescent="0.2">
      <c r="A6859" s="33">
        <v>21</v>
      </c>
      <c r="B6859" s="33" t="s">
        <v>31</v>
      </c>
      <c r="C6859" s="33">
        <v>339900</v>
      </c>
      <c r="D6859" s="33" t="s">
        <v>7774</v>
      </c>
      <c r="E6859" s="33"/>
      <c r="F6859" s="33">
        <v>0.2</v>
      </c>
    </row>
    <row r="6860" spans="1:6" x14ac:dyDescent="0.2">
      <c r="A6860" s="33">
        <v>21</v>
      </c>
      <c r="B6860" s="33" t="s">
        <v>31</v>
      </c>
      <c r="C6860" s="33">
        <v>341600</v>
      </c>
      <c r="D6860" s="33" t="s">
        <v>7775</v>
      </c>
      <c r="E6860" s="33">
        <v>2</v>
      </c>
      <c r="F6860" s="33">
        <v>0.2</v>
      </c>
    </row>
    <row r="6861" spans="1:6" x14ac:dyDescent="0.2">
      <c r="A6861" s="33">
        <v>21</v>
      </c>
      <c r="B6861" s="33" t="s">
        <v>31</v>
      </c>
      <c r="C6861" s="33">
        <v>343600</v>
      </c>
      <c r="D6861" s="33" t="s">
        <v>7776</v>
      </c>
      <c r="E6861" s="33"/>
      <c r="F6861" s="33">
        <v>0.2</v>
      </c>
    </row>
    <row r="6862" spans="1:6" x14ac:dyDescent="0.2">
      <c r="A6862" s="33">
        <v>21</v>
      </c>
      <c r="B6862" s="33" t="s">
        <v>31</v>
      </c>
      <c r="C6862" s="33">
        <v>345200</v>
      </c>
      <c r="D6862" s="33" t="s">
        <v>7777</v>
      </c>
      <c r="E6862" s="33"/>
      <c r="F6862" s="33">
        <v>0.2</v>
      </c>
    </row>
    <row r="6863" spans="1:6" x14ac:dyDescent="0.2">
      <c r="A6863" s="33">
        <v>21</v>
      </c>
      <c r="B6863" s="33" t="s">
        <v>31</v>
      </c>
      <c r="C6863" s="33">
        <v>366300</v>
      </c>
      <c r="D6863" s="33" t="s">
        <v>7778</v>
      </c>
      <c r="E6863" s="33"/>
      <c r="F6863" s="33">
        <v>0.2</v>
      </c>
    </row>
    <row r="6864" spans="1:6" x14ac:dyDescent="0.2">
      <c r="A6864" s="33">
        <v>21</v>
      </c>
      <c r="B6864" s="33" t="s">
        <v>31</v>
      </c>
      <c r="C6864" s="33">
        <v>371200</v>
      </c>
      <c r="D6864" s="33" t="s">
        <v>7779</v>
      </c>
      <c r="E6864" s="33">
        <v>3</v>
      </c>
      <c r="F6864" s="33">
        <v>0.2</v>
      </c>
    </row>
    <row r="6865" spans="1:6" x14ac:dyDescent="0.2">
      <c r="A6865" s="33">
        <v>21</v>
      </c>
      <c r="B6865" s="33" t="s">
        <v>31</v>
      </c>
      <c r="C6865" s="33">
        <v>376350</v>
      </c>
      <c r="D6865" s="33" t="s">
        <v>7780</v>
      </c>
      <c r="E6865" s="33"/>
      <c r="F6865" s="33">
        <v>0.2</v>
      </c>
    </row>
    <row r="6866" spans="1:6" x14ac:dyDescent="0.2">
      <c r="A6866" s="33">
        <v>21</v>
      </c>
      <c r="B6866" s="33" t="s">
        <v>31</v>
      </c>
      <c r="C6866" s="33">
        <v>371900</v>
      </c>
      <c r="D6866" s="33" t="s">
        <v>7781</v>
      </c>
      <c r="E6866" s="33">
        <v>4</v>
      </c>
      <c r="F6866" s="33">
        <v>0.2</v>
      </c>
    </row>
    <row r="6867" spans="1:6" x14ac:dyDescent="0.2">
      <c r="A6867" s="33">
        <v>21</v>
      </c>
      <c r="B6867" s="33" t="s">
        <v>31</v>
      </c>
      <c r="C6867" s="33">
        <v>372000</v>
      </c>
      <c r="D6867" s="33" t="s">
        <v>7782</v>
      </c>
      <c r="E6867" s="33"/>
      <c r="F6867" s="33">
        <v>0.2</v>
      </c>
    </row>
    <row r="6868" spans="1:6" x14ac:dyDescent="0.2">
      <c r="A6868" s="33">
        <v>21</v>
      </c>
      <c r="B6868" s="33" t="s">
        <v>31</v>
      </c>
      <c r="C6868" s="33">
        <v>372240</v>
      </c>
      <c r="D6868" s="33" t="s">
        <v>7783</v>
      </c>
      <c r="E6868" s="33"/>
      <c r="F6868" s="33">
        <v>0.2</v>
      </c>
    </row>
    <row r="6869" spans="1:6" x14ac:dyDescent="0.2">
      <c r="A6869" s="33">
        <v>21</v>
      </c>
      <c r="B6869" s="33" t="s">
        <v>31</v>
      </c>
      <c r="C6869" s="33">
        <v>372300</v>
      </c>
      <c r="D6869" s="33" t="s">
        <v>7784</v>
      </c>
      <c r="E6869" s="33"/>
      <c r="F6869" s="33">
        <v>0.2</v>
      </c>
    </row>
    <row r="6870" spans="1:6" x14ac:dyDescent="0.2">
      <c r="A6870" s="33">
        <v>21</v>
      </c>
      <c r="B6870" s="33" t="s">
        <v>31</v>
      </c>
      <c r="C6870" s="33">
        <v>372600</v>
      </c>
      <c r="D6870" s="33" t="s">
        <v>7481</v>
      </c>
      <c r="E6870" s="33">
        <v>2</v>
      </c>
      <c r="F6870" s="33">
        <v>0.2</v>
      </c>
    </row>
    <row r="6871" spans="1:6" x14ac:dyDescent="0.2">
      <c r="A6871" s="33">
        <v>21</v>
      </c>
      <c r="B6871" s="33" t="s">
        <v>31</v>
      </c>
      <c r="C6871" s="33">
        <v>372700</v>
      </c>
      <c r="D6871" s="33" t="s">
        <v>7785</v>
      </c>
      <c r="E6871" s="33">
        <v>4</v>
      </c>
      <c r="F6871" s="33">
        <v>0.2</v>
      </c>
    </row>
    <row r="6872" spans="1:6" x14ac:dyDescent="0.2">
      <c r="A6872" s="33">
        <v>21</v>
      </c>
      <c r="B6872" s="33" t="s">
        <v>31</v>
      </c>
      <c r="C6872" s="33">
        <v>373000</v>
      </c>
      <c r="D6872" s="33" t="s">
        <v>7786</v>
      </c>
      <c r="E6872" s="33">
        <v>3</v>
      </c>
      <c r="F6872" s="33">
        <v>0.2</v>
      </c>
    </row>
    <row r="6873" spans="1:6" x14ac:dyDescent="0.2">
      <c r="A6873" s="33">
        <v>21</v>
      </c>
      <c r="B6873" s="33" t="s">
        <v>31</v>
      </c>
      <c r="C6873" s="33">
        <v>373100</v>
      </c>
      <c r="D6873" s="33" t="s">
        <v>7787</v>
      </c>
      <c r="E6873" s="33"/>
      <c r="F6873" s="33">
        <v>0.2</v>
      </c>
    </row>
    <row r="6874" spans="1:6" x14ac:dyDescent="0.2">
      <c r="A6874" s="33">
        <v>21</v>
      </c>
      <c r="B6874" s="33" t="s">
        <v>31</v>
      </c>
      <c r="C6874" s="33">
        <v>374300</v>
      </c>
      <c r="D6874" s="33" t="s">
        <v>7788</v>
      </c>
      <c r="E6874" s="33">
        <v>4</v>
      </c>
      <c r="F6874" s="33">
        <v>0.2</v>
      </c>
    </row>
    <row r="6875" spans="1:6" x14ac:dyDescent="0.2">
      <c r="A6875" s="33">
        <v>21</v>
      </c>
      <c r="B6875" s="33" t="s">
        <v>31</v>
      </c>
      <c r="C6875" s="33">
        <v>374400</v>
      </c>
      <c r="D6875" s="33" t="s">
        <v>1013</v>
      </c>
      <c r="E6875" s="33">
        <v>4</v>
      </c>
      <c r="F6875" s="33">
        <v>0.2</v>
      </c>
    </row>
    <row r="6876" spans="1:6" x14ac:dyDescent="0.2">
      <c r="A6876" s="33">
        <v>21</v>
      </c>
      <c r="B6876" s="33" t="s">
        <v>31</v>
      </c>
      <c r="C6876" s="33">
        <v>374500</v>
      </c>
      <c r="D6876" s="33" t="s">
        <v>7789</v>
      </c>
      <c r="E6876" s="33"/>
      <c r="F6876" s="33">
        <v>0.2</v>
      </c>
    </row>
    <row r="6877" spans="1:6" x14ac:dyDescent="0.2">
      <c r="A6877" s="33">
        <v>21</v>
      </c>
      <c r="B6877" s="33" t="s">
        <v>31</v>
      </c>
      <c r="C6877" s="33">
        <v>374600</v>
      </c>
      <c r="D6877" s="33" t="s">
        <v>7790</v>
      </c>
      <c r="E6877" s="33"/>
      <c r="F6877" s="33">
        <v>0.2</v>
      </c>
    </row>
    <row r="6878" spans="1:6" x14ac:dyDescent="0.2">
      <c r="A6878" s="33">
        <v>21</v>
      </c>
      <c r="B6878" s="33" t="s">
        <v>31</v>
      </c>
      <c r="C6878" s="33">
        <v>375000</v>
      </c>
      <c r="D6878" s="33" t="s">
        <v>7791</v>
      </c>
      <c r="E6878" s="33"/>
      <c r="F6878" s="33">
        <v>0.2</v>
      </c>
    </row>
    <row r="6879" spans="1:6" x14ac:dyDescent="0.2">
      <c r="A6879" s="33">
        <v>21</v>
      </c>
      <c r="B6879" s="33" t="s">
        <v>31</v>
      </c>
      <c r="C6879" s="33">
        <v>382000</v>
      </c>
      <c r="D6879" s="33" t="s">
        <v>3260</v>
      </c>
      <c r="E6879" s="33"/>
      <c r="F6879" s="33">
        <v>0.2</v>
      </c>
    </row>
    <row r="6880" spans="1:6" x14ac:dyDescent="0.2">
      <c r="A6880" s="33">
        <v>21</v>
      </c>
      <c r="B6880" s="33" t="s">
        <v>31</v>
      </c>
      <c r="C6880" s="33">
        <v>383300</v>
      </c>
      <c r="D6880" s="33" t="s">
        <v>7792</v>
      </c>
      <c r="E6880" s="33"/>
      <c r="F6880" s="33">
        <v>0.2</v>
      </c>
    </row>
    <row r="6881" spans="1:6" x14ac:dyDescent="0.2">
      <c r="A6881" s="33">
        <v>21</v>
      </c>
      <c r="B6881" s="33" t="s">
        <v>31</v>
      </c>
      <c r="C6881" s="33">
        <v>383400</v>
      </c>
      <c r="D6881" s="33" t="s">
        <v>7484</v>
      </c>
      <c r="E6881" s="33"/>
      <c r="F6881" s="33">
        <v>0.2</v>
      </c>
    </row>
    <row r="6882" spans="1:6" x14ac:dyDescent="0.2">
      <c r="A6882" s="33">
        <v>21</v>
      </c>
      <c r="B6882" s="33" t="s">
        <v>31</v>
      </c>
      <c r="C6882" s="33">
        <v>388200</v>
      </c>
      <c r="D6882" s="33" t="s">
        <v>7793</v>
      </c>
      <c r="E6882" s="33"/>
      <c r="F6882" s="33">
        <v>0.2</v>
      </c>
    </row>
    <row r="6883" spans="1:6" x14ac:dyDescent="0.2">
      <c r="A6883" s="33">
        <v>21</v>
      </c>
      <c r="B6883" s="33" t="s">
        <v>31</v>
      </c>
      <c r="C6883" s="33">
        <v>390400</v>
      </c>
      <c r="D6883" s="33" t="s">
        <v>3265</v>
      </c>
      <c r="E6883" s="33"/>
      <c r="F6883" s="33">
        <v>0.2</v>
      </c>
    </row>
    <row r="6884" spans="1:6" x14ac:dyDescent="0.2">
      <c r="A6884" s="33">
        <v>21</v>
      </c>
      <c r="B6884" s="33" t="s">
        <v>31</v>
      </c>
      <c r="C6884" s="33">
        <v>396600</v>
      </c>
      <c r="D6884" s="33" t="s">
        <v>7794</v>
      </c>
      <c r="E6884" s="33"/>
      <c r="F6884" s="33">
        <v>0.2</v>
      </c>
    </row>
    <row r="6885" spans="1:6" x14ac:dyDescent="0.2">
      <c r="A6885" s="33">
        <v>21</v>
      </c>
      <c r="B6885" s="33" t="s">
        <v>31</v>
      </c>
      <c r="C6885" s="33">
        <v>396900</v>
      </c>
      <c r="D6885" s="33" t="s">
        <v>7795</v>
      </c>
      <c r="E6885" s="33"/>
      <c r="F6885" s="33">
        <v>0.2</v>
      </c>
    </row>
    <row r="6886" spans="1:6" x14ac:dyDescent="0.2">
      <c r="A6886" s="33">
        <v>21</v>
      </c>
      <c r="B6886" s="33" t="s">
        <v>31</v>
      </c>
      <c r="C6886" s="33">
        <v>397400</v>
      </c>
      <c r="D6886" s="33" t="s">
        <v>7796</v>
      </c>
      <c r="E6886" s="33"/>
      <c r="F6886" s="33">
        <v>0.2</v>
      </c>
    </row>
    <row r="6887" spans="1:6" x14ac:dyDescent="0.2">
      <c r="A6887" s="33">
        <v>21</v>
      </c>
      <c r="B6887" s="33" t="s">
        <v>31</v>
      </c>
      <c r="C6887" s="33">
        <v>397600</v>
      </c>
      <c r="D6887" s="33" t="s">
        <v>7797</v>
      </c>
      <c r="E6887" s="33"/>
      <c r="F6887" s="33">
        <v>0.2</v>
      </c>
    </row>
    <row r="6888" spans="1:6" x14ac:dyDescent="0.2">
      <c r="A6888" s="33">
        <v>21</v>
      </c>
      <c r="B6888" s="33" t="s">
        <v>31</v>
      </c>
      <c r="C6888" s="33">
        <v>404800</v>
      </c>
      <c r="D6888" s="33" t="s">
        <v>7798</v>
      </c>
      <c r="E6888" s="33">
        <v>2</v>
      </c>
      <c r="F6888" s="33">
        <v>0.2</v>
      </c>
    </row>
    <row r="6889" spans="1:6" x14ac:dyDescent="0.2">
      <c r="A6889" s="33">
        <v>21</v>
      </c>
      <c r="B6889" s="33" t="s">
        <v>31</v>
      </c>
      <c r="C6889" s="33">
        <v>412300</v>
      </c>
      <c r="D6889" s="33" t="s">
        <v>7799</v>
      </c>
      <c r="E6889" s="33">
        <v>1</v>
      </c>
      <c r="F6889" s="33">
        <v>0.2</v>
      </c>
    </row>
    <row r="6890" spans="1:6" x14ac:dyDescent="0.2">
      <c r="A6890" s="33">
        <v>21</v>
      </c>
      <c r="B6890" s="33" t="s">
        <v>31</v>
      </c>
      <c r="C6890" s="33">
        <v>413200</v>
      </c>
      <c r="D6890" s="33" t="s">
        <v>7800</v>
      </c>
      <c r="E6890" s="33">
        <v>3</v>
      </c>
      <c r="F6890" s="33">
        <v>0.2</v>
      </c>
    </row>
    <row r="6891" spans="1:6" x14ac:dyDescent="0.2">
      <c r="A6891" s="33">
        <v>21</v>
      </c>
      <c r="B6891" s="33" t="s">
        <v>31</v>
      </c>
      <c r="C6891" s="33">
        <v>419100</v>
      </c>
      <c r="D6891" s="33" t="s">
        <v>7801</v>
      </c>
      <c r="E6891" s="33"/>
      <c r="F6891" s="33">
        <v>0.2</v>
      </c>
    </row>
    <row r="6892" spans="1:6" x14ac:dyDescent="0.2">
      <c r="A6892" s="33">
        <v>21</v>
      </c>
      <c r="B6892" s="33" t="s">
        <v>31</v>
      </c>
      <c r="C6892" s="33">
        <v>419200</v>
      </c>
      <c r="D6892" s="33" t="s">
        <v>7802</v>
      </c>
      <c r="E6892" s="33">
        <v>3</v>
      </c>
      <c r="F6892" s="33">
        <v>0.2</v>
      </c>
    </row>
    <row r="6893" spans="1:6" x14ac:dyDescent="0.2">
      <c r="A6893" s="33">
        <v>21</v>
      </c>
      <c r="B6893" s="33" t="s">
        <v>31</v>
      </c>
      <c r="C6893" s="33">
        <v>429300</v>
      </c>
      <c r="D6893" s="33" t="s">
        <v>7803</v>
      </c>
      <c r="E6893" s="33"/>
      <c r="F6893" s="33">
        <v>0.2</v>
      </c>
    </row>
    <row r="6894" spans="1:6" x14ac:dyDescent="0.2">
      <c r="A6894" s="33">
        <v>21</v>
      </c>
      <c r="B6894" s="33" t="s">
        <v>31</v>
      </c>
      <c r="C6894" s="33">
        <v>429500</v>
      </c>
      <c r="D6894" s="33" t="s">
        <v>7804</v>
      </c>
      <c r="E6894" s="33"/>
      <c r="F6894" s="33">
        <v>0.2</v>
      </c>
    </row>
    <row r="6895" spans="1:6" x14ac:dyDescent="0.2">
      <c r="A6895" s="33">
        <v>21</v>
      </c>
      <c r="B6895" s="33" t="s">
        <v>31</v>
      </c>
      <c r="C6895" s="33">
        <v>435700</v>
      </c>
      <c r="D6895" s="33" t="s">
        <v>7805</v>
      </c>
      <c r="E6895" s="33"/>
      <c r="F6895" s="33">
        <v>0.2</v>
      </c>
    </row>
    <row r="6896" spans="1:6" x14ac:dyDescent="0.2">
      <c r="A6896" s="33">
        <v>21</v>
      </c>
      <c r="B6896" s="33" t="s">
        <v>31</v>
      </c>
      <c r="C6896" s="33">
        <v>436500</v>
      </c>
      <c r="D6896" s="33" t="s">
        <v>7806</v>
      </c>
      <c r="E6896" s="33"/>
      <c r="F6896" s="33">
        <v>0.2</v>
      </c>
    </row>
    <row r="6897" spans="1:6" x14ac:dyDescent="0.2">
      <c r="A6897" s="33">
        <v>21</v>
      </c>
      <c r="B6897" s="33" t="s">
        <v>31</v>
      </c>
      <c r="C6897" s="33">
        <v>436600</v>
      </c>
      <c r="D6897" s="33" t="s">
        <v>7807</v>
      </c>
      <c r="E6897" s="33">
        <v>4</v>
      </c>
      <c r="F6897" s="33">
        <v>0.2</v>
      </c>
    </row>
    <row r="6898" spans="1:6" x14ac:dyDescent="0.2">
      <c r="A6898" s="33">
        <v>21</v>
      </c>
      <c r="B6898" s="33" t="s">
        <v>31</v>
      </c>
      <c r="C6898" s="33">
        <v>441800</v>
      </c>
      <c r="D6898" s="33" t="s">
        <v>7808</v>
      </c>
      <c r="E6898" s="33"/>
      <c r="F6898" s="33">
        <v>0.2</v>
      </c>
    </row>
    <row r="6899" spans="1:6" x14ac:dyDescent="0.2">
      <c r="A6899" s="33">
        <v>21</v>
      </c>
      <c r="B6899" s="33" t="s">
        <v>31</v>
      </c>
      <c r="C6899" s="33">
        <v>449700</v>
      </c>
      <c r="D6899" s="33" t="s">
        <v>7809</v>
      </c>
      <c r="E6899" s="33">
        <v>4</v>
      </c>
      <c r="F6899" s="33">
        <v>0.2</v>
      </c>
    </row>
    <row r="6900" spans="1:6" x14ac:dyDescent="0.2">
      <c r="A6900" s="33">
        <v>21</v>
      </c>
      <c r="B6900" s="33" t="s">
        <v>31</v>
      </c>
      <c r="C6900" s="33">
        <v>454500</v>
      </c>
      <c r="D6900" s="33" t="s">
        <v>7810</v>
      </c>
      <c r="E6900" s="33">
        <v>4</v>
      </c>
      <c r="F6900" s="33">
        <v>0.2</v>
      </c>
    </row>
    <row r="6901" spans="1:6" x14ac:dyDescent="0.2">
      <c r="A6901" s="33">
        <v>21</v>
      </c>
      <c r="B6901" s="33" t="s">
        <v>31</v>
      </c>
      <c r="C6901" s="33">
        <v>454700</v>
      </c>
      <c r="D6901" s="33" t="s">
        <v>7811</v>
      </c>
      <c r="E6901" s="33">
        <v>2</v>
      </c>
      <c r="F6901" s="33">
        <v>0.2</v>
      </c>
    </row>
    <row r="6902" spans="1:6" x14ac:dyDescent="0.2">
      <c r="A6902" s="33">
        <v>21</v>
      </c>
      <c r="B6902" s="33" t="s">
        <v>31</v>
      </c>
      <c r="C6902" s="33">
        <v>454800</v>
      </c>
      <c r="D6902" s="33" t="s">
        <v>7812</v>
      </c>
      <c r="E6902" s="33">
        <v>2</v>
      </c>
      <c r="F6902" s="33">
        <v>0.2</v>
      </c>
    </row>
    <row r="6903" spans="1:6" x14ac:dyDescent="0.2">
      <c r="A6903" s="33">
        <v>22</v>
      </c>
      <c r="B6903" s="33" t="s">
        <v>144</v>
      </c>
      <c r="C6903" s="33">
        <v>59529</v>
      </c>
      <c r="D6903" s="33" t="s">
        <v>1469</v>
      </c>
      <c r="E6903" s="33">
        <v>4</v>
      </c>
      <c r="F6903" s="33">
        <v>0.2</v>
      </c>
    </row>
    <row r="6904" spans="1:6" x14ac:dyDescent="0.2">
      <c r="A6904" s="33">
        <v>22</v>
      </c>
      <c r="B6904" s="33" t="s">
        <v>144</v>
      </c>
      <c r="C6904" s="33">
        <v>59718</v>
      </c>
      <c r="D6904" s="33" t="s">
        <v>7813</v>
      </c>
      <c r="E6904" s="33"/>
      <c r="F6904" s="33">
        <v>0.2</v>
      </c>
    </row>
    <row r="6905" spans="1:6" x14ac:dyDescent="0.2">
      <c r="A6905" s="33">
        <v>22</v>
      </c>
      <c r="B6905" s="33" t="s">
        <v>144</v>
      </c>
      <c r="C6905" s="33">
        <v>59929</v>
      </c>
      <c r="D6905" s="33" t="s">
        <v>1028</v>
      </c>
      <c r="E6905" s="33">
        <v>3</v>
      </c>
      <c r="F6905" s="33">
        <v>0.2</v>
      </c>
    </row>
    <row r="6906" spans="1:6" x14ac:dyDescent="0.2">
      <c r="A6906" s="33">
        <v>22</v>
      </c>
      <c r="B6906" s="33" t="s">
        <v>144</v>
      </c>
      <c r="C6906" s="33">
        <v>59627</v>
      </c>
      <c r="D6906" s="33" t="s">
        <v>1038</v>
      </c>
      <c r="E6906" s="33">
        <v>4</v>
      </c>
      <c r="F6906" s="33">
        <v>0.2</v>
      </c>
    </row>
    <row r="6907" spans="1:6" x14ac:dyDescent="0.2">
      <c r="A6907" s="33">
        <v>22</v>
      </c>
      <c r="B6907" s="33" t="s">
        <v>144</v>
      </c>
      <c r="C6907" s="33">
        <v>59024</v>
      </c>
      <c r="D6907" s="33" t="s">
        <v>4398</v>
      </c>
      <c r="E6907" s="33"/>
      <c r="F6907" s="33">
        <v>0.2</v>
      </c>
    </row>
    <row r="6908" spans="1:6" x14ac:dyDescent="0.2">
      <c r="A6908" s="33">
        <v>22</v>
      </c>
      <c r="B6908" s="33" t="s">
        <v>144</v>
      </c>
      <c r="C6908" s="33">
        <v>59039</v>
      </c>
      <c r="D6908" s="33" t="s">
        <v>1040</v>
      </c>
      <c r="E6908" s="33"/>
      <c r="F6908" s="33">
        <v>0.2</v>
      </c>
    </row>
    <row r="6909" spans="1:6" x14ac:dyDescent="0.2">
      <c r="A6909" s="33">
        <v>22</v>
      </c>
      <c r="B6909" s="33" t="s">
        <v>144</v>
      </c>
      <c r="C6909" s="33">
        <v>59038</v>
      </c>
      <c r="D6909" s="33" t="s">
        <v>4400</v>
      </c>
      <c r="E6909" s="33"/>
      <c r="F6909" s="33">
        <v>0.2</v>
      </c>
    </row>
    <row r="6910" spans="1:6" x14ac:dyDescent="0.2">
      <c r="A6910" s="33">
        <v>22</v>
      </c>
      <c r="B6910" s="33" t="s">
        <v>144</v>
      </c>
      <c r="C6910" s="33">
        <v>59824</v>
      </c>
      <c r="D6910" s="33" t="s">
        <v>7814</v>
      </c>
      <c r="E6910" s="33">
        <v>4</v>
      </c>
      <c r="F6910" s="33">
        <v>0.2</v>
      </c>
    </row>
    <row r="6911" spans="1:6" x14ac:dyDescent="0.2">
      <c r="A6911" s="33">
        <v>22</v>
      </c>
      <c r="B6911" s="33" t="s">
        <v>23</v>
      </c>
      <c r="C6911" s="33">
        <v>490</v>
      </c>
      <c r="D6911" s="33" t="s">
        <v>4409</v>
      </c>
      <c r="E6911" s="33">
        <v>2</v>
      </c>
      <c r="F6911" s="33">
        <v>1</v>
      </c>
    </row>
    <row r="6912" spans="1:6" x14ac:dyDescent="0.2">
      <c r="A6912" s="33">
        <v>22</v>
      </c>
      <c r="B6912" s="33" t="s">
        <v>23</v>
      </c>
      <c r="C6912" s="33">
        <v>492</v>
      </c>
      <c r="D6912" s="33" t="s">
        <v>4852</v>
      </c>
      <c r="E6912" s="33">
        <v>1</v>
      </c>
      <c r="F6912" s="33">
        <v>1</v>
      </c>
    </row>
    <row r="6913" spans="1:6" x14ac:dyDescent="0.2">
      <c r="A6913" s="33">
        <v>22</v>
      </c>
      <c r="B6913" s="33" t="s">
        <v>23</v>
      </c>
      <c r="C6913" s="33">
        <v>3015</v>
      </c>
      <c r="D6913" s="33" t="s">
        <v>3157</v>
      </c>
      <c r="E6913" s="33">
        <v>2</v>
      </c>
      <c r="F6913" s="33">
        <v>0.2</v>
      </c>
    </row>
    <row r="6914" spans="1:6" x14ac:dyDescent="0.2">
      <c r="A6914" s="33">
        <v>22</v>
      </c>
      <c r="B6914" s="33" t="s">
        <v>23</v>
      </c>
      <c r="C6914" s="33">
        <v>493</v>
      </c>
      <c r="D6914" s="33" t="s">
        <v>140</v>
      </c>
      <c r="E6914" s="33">
        <v>2</v>
      </c>
      <c r="F6914" s="33">
        <v>0.2</v>
      </c>
    </row>
    <row r="6915" spans="1:6" x14ac:dyDescent="0.2">
      <c r="A6915" s="33">
        <v>22</v>
      </c>
      <c r="B6915" s="33" t="s">
        <v>23</v>
      </c>
      <c r="C6915" s="33">
        <v>494</v>
      </c>
      <c r="D6915" s="33" t="s">
        <v>3158</v>
      </c>
      <c r="E6915" s="33"/>
      <c r="F6915" s="33">
        <v>0.2</v>
      </c>
    </row>
    <row r="6916" spans="1:6" x14ac:dyDescent="0.2">
      <c r="A6916" s="33">
        <v>22</v>
      </c>
      <c r="B6916" s="33" t="s">
        <v>23</v>
      </c>
      <c r="C6916" s="33">
        <v>497</v>
      </c>
      <c r="D6916" s="33" t="s">
        <v>1023</v>
      </c>
      <c r="E6916" s="33">
        <v>4</v>
      </c>
      <c r="F6916" s="33">
        <v>0.2</v>
      </c>
    </row>
    <row r="6917" spans="1:6" x14ac:dyDescent="0.2">
      <c r="A6917" s="33">
        <v>22</v>
      </c>
      <c r="B6917" s="33" t="s">
        <v>23</v>
      </c>
      <c r="C6917" s="33">
        <v>598</v>
      </c>
      <c r="D6917" s="33" t="s">
        <v>3161</v>
      </c>
      <c r="E6917" s="33">
        <v>2</v>
      </c>
      <c r="F6917" s="33">
        <v>1</v>
      </c>
    </row>
    <row r="6918" spans="1:6" x14ac:dyDescent="0.2">
      <c r="A6918" s="33">
        <v>22</v>
      </c>
      <c r="B6918" s="33" t="s">
        <v>23</v>
      </c>
      <c r="C6918" s="33">
        <v>2692</v>
      </c>
      <c r="D6918" s="33" t="s">
        <v>291</v>
      </c>
      <c r="E6918" s="33">
        <v>4</v>
      </c>
      <c r="F6918" s="33">
        <v>0.2</v>
      </c>
    </row>
    <row r="6919" spans="1:6" x14ac:dyDescent="0.2">
      <c r="A6919" s="33">
        <v>22</v>
      </c>
      <c r="B6919" s="33" t="s">
        <v>23</v>
      </c>
      <c r="C6919" s="33">
        <v>977</v>
      </c>
      <c r="D6919" s="33" t="s">
        <v>4626</v>
      </c>
      <c r="E6919" s="33">
        <v>4</v>
      </c>
      <c r="F6919" s="33">
        <v>0.2</v>
      </c>
    </row>
    <row r="6920" spans="1:6" x14ac:dyDescent="0.2">
      <c r="A6920" s="33">
        <v>22</v>
      </c>
      <c r="B6920" s="33" t="s">
        <v>23</v>
      </c>
      <c r="C6920" s="33">
        <v>2503</v>
      </c>
      <c r="D6920" s="33" t="s">
        <v>3162</v>
      </c>
      <c r="E6920" s="33">
        <v>4</v>
      </c>
      <c r="F6920" s="33">
        <v>0.2</v>
      </c>
    </row>
    <row r="6921" spans="1:6" x14ac:dyDescent="0.2">
      <c r="A6921" s="33">
        <v>22</v>
      </c>
      <c r="B6921" s="33" t="s">
        <v>23</v>
      </c>
      <c r="C6921" s="33">
        <v>993</v>
      </c>
      <c r="D6921" s="33" t="s">
        <v>3163</v>
      </c>
      <c r="E6921" s="33"/>
      <c r="F6921" s="33">
        <v>0.2</v>
      </c>
    </row>
    <row r="6922" spans="1:6" x14ac:dyDescent="0.2">
      <c r="A6922" s="33">
        <v>22</v>
      </c>
      <c r="B6922" s="33" t="s">
        <v>23</v>
      </c>
      <c r="C6922" s="33">
        <v>1125</v>
      </c>
      <c r="D6922" s="33" t="s">
        <v>1788</v>
      </c>
      <c r="E6922" s="33">
        <v>4</v>
      </c>
      <c r="F6922" s="33">
        <v>0.2</v>
      </c>
    </row>
    <row r="6923" spans="1:6" x14ac:dyDescent="0.2">
      <c r="A6923" s="33">
        <v>22</v>
      </c>
      <c r="B6923" s="33" t="s">
        <v>23</v>
      </c>
      <c r="C6923" s="33">
        <v>2542</v>
      </c>
      <c r="D6923" s="33" t="s">
        <v>3164</v>
      </c>
      <c r="E6923" s="33">
        <v>4</v>
      </c>
      <c r="F6923" s="33">
        <v>0.2</v>
      </c>
    </row>
    <row r="6924" spans="1:6" x14ac:dyDescent="0.2">
      <c r="A6924" s="33">
        <v>22</v>
      </c>
      <c r="B6924" s="33" t="s">
        <v>23</v>
      </c>
      <c r="C6924" s="33">
        <v>1179</v>
      </c>
      <c r="D6924" s="33" t="s">
        <v>7815</v>
      </c>
      <c r="E6924" s="33"/>
      <c r="F6924" s="33">
        <v>0.2</v>
      </c>
    </row>
    <row r="6925" spans="1:6" x14ac:dyDescent="0.2">
      <c r="A6925" s="33">
        <v>22</v>
      </c>
      <c r="B6925" s="33" t="s">
        <v>23</v>
      </c>
      <c r="C6925" s="33">
        <v>1251</v>
      </c>
      <c r="D6925" s="33" t="s">
        <v>3165</v>
      </c>
      <c r="E6925" s="33">
        <v>4</v>
      </c>
      <c r="F6925" s="33">
        <v>0.2</v>
      </c>
    </row>
    <row r="6926" spans="1:6" x14ac:dyDescent="0.2">
      <c r="A6926" s="33">
        <v>22</v>
      </c>
      <c r="B6926" s="33" t="s">
        <v>23</v>
      </c>
      <c r="C6926" s="33">
        <v>1316</v>
      </c>
      <c r="D6926" s="33" t="s">
        <v>159</v>
      </c>
      <c r="E6926" s="33">
        <v>2</v>
      </c>
      <c r="F6926" s="33">
        <v>1</v>
      </c>
    </row>
    <row r="6927" spans="1:6" x14ac:dyDescent="0.2">
      <c r="A6927" s="33">
        <v>22</v>
      </c>
      <c r="B6927" s="33" t="s">
        <v>23</v>
      </c>
      <c r="C6927" s="33">
        <v>1319</v>
      </c>
      <c r="D6927" s="33" t="s">
        <v>1051</v>
      </c>
      <c r="E6927" s="33">
        <v>2</v>
      </c>
      <c r="F6927" s="33">
        <v>1</v>
      </c>
    </row>
    <row r="6928" spans="1:6" x14ac:dyDescent="0.2">
      <c r="A6928" s="33">
        <v>22</v>
      </c>
      <c r="B6928" s="33" t="s">
        <v>23</v>
      </c>
      <c r="C6928" s="33">
        <v>1416</v>
      </c>
      <c r="D6928" s="33" t="s">
        <v>560</v>
      </c>
      <c r="E6928" s="33">
        <v>3</v>
      </c>
      <c r="F6928" s="33">
        <v>0.2</v>
      </c>
    </row>
    <row r="6929" spans="1:6" x14ac:dyDescent="0.2">
      <c r="A6929" s="33">
        <v>22</v>
      </c>
      <c r="B6929" s="33" t="s">
        <v>23</v>
      </c>
      <c r="C6929" s="33">
        <v>1420</v>
      </c>
      <c r="D6929" s="33" t="s">
        <v>4858</v>
      </c>
      <c r="E6929" s="33">
        <v>2</v>
      </c>
      <c r="F6929" s="33">
        <v>1</v>
      </c>
    </row>
    <row r="6930" spans="1:6" x14ac:dyDescent="0.2">
      <c r="A6930" s="33">
        <v>22</v>
      </c>
      <c r="B6930" s="33" t="s">
        <v>23</v>
      </c>
      <c r="C6930" s="33">
        <v>1427</v>
      </c>
      <c r="D6930" s="33" t="s">
        <v>4416</v>
      </c>
      <c r="E6930" s="33">
        <v>2</v>
      </c>
      <c r="F6930" s="33">
        <v>1</v>
      </c>
    </row>
    <row r="6931" spans="1:6" x14ac:dyDescent="0.2">
      <c r="A6931" s="33">
        <v>22</v>
      </c>
      <c r="B6931" s="33" t="s">
        <v>23</v>
      </c>
      <c r="C6931" s="33">
        <v>1440</v>
      </c>
      <c r="D6931" s="33" t="s">
        <v>1036</v>
      </c>
      <c r="E6931" s="33">
        <v>3</v>
      </c>
      <c r="F6931" s="33">
        <v>1</v>
      </c>
    </row>
    <row r="6932" spans="1:6" x14ac:dyDescent="0.2">
      <c r="A6932" s="33">
        <v>22</v>
      </c>
      <c r="B6932" s="33" t="s">
        <v>23</v>
      </c>
      <c r="C6932" s="33">
        <v>1462</v>
      </c>
      <c r="D6932" s="33" t="s">
        <v>4630</v>
      </c>
      <c r="E6932" s="33"/>
      <c r="F6932" s="33">
        <v>0.2</v>
      </c>
    </row>
    <row r="6933" spans="1:6" x14ac:dyDescent="0.2">
      <c r="A6933" s="33">
        <v>22</v>
      </c>
      <c r="B6933" s="33" t="s">
        <v>23</v>
      </c>
      <c r="C6933" s="33">
        <v>2747</v>
      </c>
      <c r="D6933" s="33" t="s">
        <v>3167</v>
      </c>
      <c r="E6933" s="33"/>
      <c r="F6933" s="33">
        <v>1</v>
      </c>
    </row>
    <row r="6934" spans="1:6" x14ac:dyDescent="0.2">
      <c r="A6934" s="33">
        <v>22</v>
      </c>
      <c r="B6934" s="33" t="s">
        <v>23</v>
      </c>
      <c r="C6934" s="33">
        <v>1660</v>
      </c>
      <c r="D6934" s="33" t="s">
        <v>1055</v>
      </c>
      <c r="E6934" s="33">
        <v>4</v>
      </c>
      <c r="F6934" s="33">
        <v>0.2</v>
      </c>
    </row>
    <row r="6935" spans="1:6" x14ac:dyDescent="0.2">
      <c r="A6935" s="33">
        <v>22</v>
      </c>
      <c r="B6935" s="33" t="s">
        <v>23</v>
      </c>
      <c r="C6935" s="33">
        <v>1805</v>
      </c>
      <c r="D6935" s="33" t="s">
        <v>4417</v>
      </c>
      <c r="E6935" s="33">
        <v>3</v>
      </c>
      <c r="F6935" s="33">
        <v>1</v>
      </c>
    </row>
    <row r="6936" spans="1:6" x14ac:dyDescent="0.2">
      <c r="A6936" s="33">
        <v>22</v>
      </c>
      <c r="B6936" s="33" t="s">
        <v>23</v>
      </c>
      <c r="C6936" s="33">
        <v>2006</v>
      </c>
      <c r="D6936" s="33" t="s">
        <v>184</v>
      </c>
      <c r="E6936" s="33">
        <v>3</v>
      </c>
      <c r="F6936" s="33">
        <v>0.2</v>
      </c>
    </row>
    <row r="6937" spans="1:6" x14ac:dyDescent="0.2">
      <c r="A6937" s="33">
        <v>22</v>
      </c>
      <c r="B6937" s="33" t="s">
        <v>23</v>
      </c>
      <c r="C6937" s="33">
        <v>2004</v>
      </c>
      <c r="D6937" s="33" t="s">
        <v>4631</v>
      </c>
      <c r="E6937" s="33">
        <v>3</v>
      </c>
      <c r="F6937" s="33">
        <v>1</v>
      </c>
    </row>
    <row r="6938" spans="1:6" x14ac:dyDescent="0.2">
      <c r="A6938" s="33">
        <v>22</v>
      </c>
      <c r="B6938" s="33" t="s">
        <v>23</v>
      </c>
      <c r="C6938" s="33">
        <v>1747</v>
      </c>
      <c r="D6938" s="33" t="s">
        <v>7816</v>
      </c>
      <c r="E6938" s="33"/>
      <c r="F6938" s="33">
        <v>0.2</v>
      </c>
    </row>
    <row r="6939" spans="1:6" x14ac:dyDescent="0.2">
      <c r="A6939" s="33">
        <v>22</v>
      </c>
      <c r="B6939" s="33" t="s">
        <v>23</v>
      </c>
      <c r="C6939" s="33">
        <v>1819</v>
      </c>
      <c r="D6939" s="33" t="s">
        <v>3169</v>
      </c>
      <c r="E6939" s="33">
        <v>2</v>
      </c>
      <c r="F6939" s="33">
        <v>0.2</v>
      </c>
    </row>
    <row r="6940" spans="1:6" x14ac:dyDescent="0.2">
      <c r="A6940" s="33">
        <v>22</v>
      </c>
      <c r="B6940" s="33" t="s">
        <v>23</v>
      </c>
      <c r="C6940" s="33">
        <v>1827</v>
      </c>
      <c r="D6940" s="33" t="s">
        <v>191</v>
      </c>
      <c r="E6940" s="33">
        <v>4</v>
      </c>
      <c r="F6940" s="33">
        <v>0.2</v>
      </c>
    </row>
    <row r="6941" spans="1:6" x14ac:dyDescent="0.2">
      <c r="A6941" s="33">
        <v>22</v>
      </c>
      <c r="B6941" s="33" t="s">
        <v>23</v>
      </c>
      <c r="C6941" s="33">
        <v>1830</v>
      </c>
      <c r="D6941" s="33" t="s">
        <v>4418</v>
      </c>
      <c r="E6941" s="33"/>
      <c r="F6941" s="33">
        <v>0.2</v>
      </c>
    </row>
    <row r="6942" spans="1:6" x14ac:dyDescent="0.2">
      <c r="A6942" s="33">
        <v>22</v>
      </c>
      <c r="B6942" s="33" t="s">
        <v>23</v>
      </c>
      <c r="C6942" s="33">
        <v>1991</v>
      </c>
      <c r="D6942" s="33" t="s">
        <v>1816</v>
      </c>
      <c r="E6942" s="33">
        <v>2</v>
      </c>
      <c r="F6942" s="33">
        <v>0.2</v>
      </c>
    </row>
    <row r="6943" spans="1:6" x14ac:dyDescent="0.2">
      <c r="A6943" s="33">
        <v>22</v>
      </c>
      <c r="B6943" s="33" t="s">
        <v>23</v>
      </c>
      <c r="C6943" s="33">
        <v>659</v>
      </c>
      <c r="D6943" s="33" t="s">
        <v>1043</v>
      </c>
      <c r="E6943" s="33"/>
      <c r="F6943" s="33">
        <v>0.2</v>
      </c>
    </row>
    <row r="6944" spans="1:6" x14ac:dyDescent="0.2">
      <c r="A6944" s="33">
        <v>22</v>
      </c>
      <c r="B6944" s="33" t="s">
        <v>23</v>
      </c>
      <c r="C6944" s="33">
        <v>670</v>
      </c>
      <c r="D6944" s="33" t="s">
        <v>1045</v>
      </c>
      <c r="E6944" s="33">
        <v>2</v>
      </c>
      <c r="F6944" s="33">
        <v>0.2</v>
      </c>
    </row>
    <row r="6945" spans="1:6" x14ac:dyDescent="0.2">
      <c r="A6945" s="33">
        <v>22</v>
      </c>
      <c r="B6945" s="33" t="s">
        <v>23</v>
      </c>
      <c r="C6945" s="33">
        <v>2020</v>
      </c>
      <c r="D6945" s="33" t="s">
        <v>7548</v>
      </c>
      <c r="E6945" s="33">
        <v>1</v>
      </c>
      <c r="F6945" s="33">
        <v>1</v>
      </c>
    </row>
    <row r="6946" spans="1:6" x14ac:dyDescent="0.2">
      <c r="A6946" s="33">
        <v>22</v>
      </c>
      <c r="B6946" s="33" t="s">
        <v>23</v>
      </c>
      <c r="C6946" s="33">
        <v>2060</v>
      </c>
      <c r="D6946" s="33" t="s">
        <v>4866</v>
      </c>
      <c r="E6946" s="33">
        <v>2</v>
      </c>
      <c r="F6946" s="33">
        <v>1</v>
      </c>
    </row>
    <row r="6947" spans="1:6" x14ac:dyDescent="0.2">
      <c r="A6947" s="33">
        <v>22</v>
      </c>
      <c r="B6947" s="33" t="s">
        <v>23</v>
      </c>
      <c r="C6947" s="33">
        <v>2061</v>
      </c>
      <c r="D6947" s="33" t="s">
        <v>663</v>
      </c>
      <c r="E6947" s="33">
        <v>4</v>
      </c>
      <c r="F6947" s="33">
        <v>0.2</v>
      </c>
    </row>
    <row r="6948" spans="1:6" x14ac:dyDescent="0.2">
      <c r="A6948" s="33">
        <v>22</v>
      </c>
      <c r="B6948" s="33" t="s">
        <v>23</v>
      </c>
      <c r="C6948" s="33">
        <v>2066</v>
      </c>
      <c r="D6948" s="33" t="s">
        <v>4633</v>
      </c>
      <c r="E6948" s="33">
        <v>4</v>
      </c>
      <c r="F6948" s="33">
        <v>0.2</v>
      </c>
    </row>
    <row r="6949" spans="1:6" x14ac:dyDescent="0.2">
      <c r="A6949" s="33">
        <v>22</v>
      </c>
      <c r="B6949" s="33" t="s">
        <v>23</v>
      </c>
      <c r="C6949" s="33">
        <v>3982</v>
      </c>
      <c r="D6949" s="33" t="s">
        <v>4634</v>
      </c>
      <c r="E6949" s="33"/>
      <c r="F6949" s="33">
        <v>0.2</v>
      </c>
    </row>
    <row r="6950" spans="1:6" x14ac:dyDescent="0.2">
      <c r="A6950" s="33">
        <v>22</v>
      </c>
      <c r="B6950" s="33" t="s">
        <v>23</v>
      </c>
      <c r="C6950" s="33">
        <v>2128</v>
      </c>
      <c r="D6950" s="33" t="s">
        <v>1059</v>
      </c>
      <c r="E6950" s="33">
        <v>3</v>
      </c>
      <c r="F6950" s="33">
        <v>0.2</v>
      </c>
    </row>
    <row r="6951" spans="1:6" x14ac:dyDescent="0.2">
      <c r="A6951" s="33">
        <v>22</v>
      </c>
      <c r="B6951" s="33" t="s">
        <v>23</v>
      </c>
      <c r="C6951" s="33">
        <v>413</v>
      </c>
      <c r="D6951" s="33" t="s">
        <v>7551</v>
      </c>
      <c r="E6951" s="33">
        <v>4</v>
      </c>
      <c r="F6951" s="33">
        <v>0.2</v>
      </c>
    </row>
    <row r="6952" spans="1:6" x14ac:dyDescent="0.2">
      <c r="A6952" s="33">
        <v>22</v>
      </c>
      <c r="B6952" s="33" t="s">
        <v>23</v>
      </c>
      <c r="C6952" s="33">
        <v>2715</v>
      </c>
      <c r="D6952" s="33" t="s">
        <v>4868</v>
      </c>
      <c r="E6952" s="33">
        <v>4</v>
      </c>
      <c r="F6952" s="33">
        <v>0.2</v>
      </c>
    </row>
    <row r="6953" spans="1:6" x14ac:dyDescent="0.2">
      <c r="A6953" s="33">
        <v>22</v>
      </c>
      <c r="B6953" s="33" t="s">
        <v>23</v>
      </c>
      <c r="C6953" s="33">
        <v>415</v>
      </c>
      <c r="D6953" s="33" t="s">
        <v>4869</v>
      </c>
      <c r="E6953" s="33">
        <v>4</v>
      </c>
      <c r="F6953" s="33">
        <v>0.2</v>
      </c>
    </row>
    <row r="6954" spans="1:6" x14ac:dyDescent="0.2">
      <c r="A6954" s="33">
        <v>22</v>
      </c>
      <c r="B6954" s="33" t="s">
        <v>23</v>
      </c>
      <c r="C6954" s="33">
        <v>419</v>
      </c>
      <c r="D6954" s="33" t="s">
        <v>4635</v>
      </c>
      <c r="E6954" s="33">
        <v>3</v>
      </c>
      <c r="F6954" s="33">
        <v>0.2</v>
      </c>
    </row>
    <row r="6955" spans="1:6" x14ac:dyDescent="0.2">
      <c r="A6955" s="33">
        <v>22</v>
      </c>
      <c r="B6955" s="33" t="s">
        <v>23</v>
      </c>
      <c r="C6955" s="33">
        <v>423</v>
      </c>
      <c r="D6955" s="33" t="s">
        <v>4870</v>
      </c>
      <c r="E6955" s="33">
        <v>4</v>
      </c>
      <c r="F6955" s="33">
        <v>0.2</v>
      </c>
    </row>
    <row r="6956" spans="1:6" x14ac:dyDescent="0.2">
      <c r="A6956" s="33">
        <v>22</v>
      </c>
      <c r="B6956" s="33" t="s">
        <v>23</v>
      </c>
      <c r="C6956" s="33">
        <v>426</v>
      </c>
      <c r="D6956" s="33" t="s">
        <v>4871</v>
      </c>
      <c r="E6956" s="33">
        <v>4</v>
      </c>
      <c r="F6956" s="33">
        <v>0.2</v>
      </c>
    </row>
    <row r="6957" spans="1:6" x14ac:dyDescent="0.2">
      <c r="A6957" s="33">
        <v>22</v>
      </c>
      <c r="B6957" s="33" t="s">
        <v>23</v>
      </c>
      <c r="C6957" s="33">
        <v>2731</v>
      </c>
      <c r="D6957" s="33" t="s">
        <v>7817</v>
      </c>
      <c r="E6957" s="33"/>
      <c r="F6957" s="33">
        <v>0.2</v>
      </c>
    </row>
    <row r="6958" spans="1:6" x14ac:dyDescent="0.2">
      <c r="A6958" s="33">
        <v>22</v>
      </c>
      <c r="B6958" s="33" t="s">
        <v>23</v>
      </c>
      <c r="C6958" s="33">
        <v>4084</v>
      </c>
      <c r="D6958" s="33" t="s">
        <v>7818</v>
      </c>
      <c r="E6958" s="33"/>
      <c r="F6958" s="33">
        <v>0.2</v>
      </c>
    </row>
    <row r="6959" spans="1:6" x14ac:dyDescent="0.2">
      <c r="A6959" s="33">
        <v>22</v>
      </c>
      <c r="B6959" s="33" t="s">
        <v>23</v>
      </c>
      <c r="C6959" s="33">
        <v>2733</v>
      </c>
      <c r="D6959" s="33" t="s">
        <v>4636</v>
      </c>
      <c r="E6959" s="33"/>
      <c r="F6959" s="33">
        <v>0.2</v>
      </c>
    </row>
    <row r="6960" spans="1:6" x14ac:dyDescent="0.2">
      <c r="A6960" s="33">
        <v>22</v>
      </c>
      <c r="B6960" s="33" t="s">
        <v>23</v>
      </c>
      <c r="C6960" s="33">
        <v>2158</v>
      </c>
      <c r="D6960" s="33" t="s">
        <v>7819</v>
      </c>
      <c r="E6960" s="33"/>
      <c r="F6960" s="33">
        <v>0.2</v>
      </c>
    </row>
    <row r="6961" spans="1:6" x14ac:dyDescent="0.2">
      <c r="A6961" s="33">
        <v>22</v>
      </c>
      <c r="B6961" s="33" t="s">
        <v>23</v>
      </c>
      <c r="C6961" s="33">
        <v>2749</v>
      </c>
      <c r="D6961" s="33" t="s">
        <v>7559</v>
      </c>
      <c r="E6961" s="33"/>
      <c r="F6961" s="33">
        <v>0.2</v>
      </c>
    </row>
    <row r="6962" spans="1:6" x14ac:dyDescent="0.2">
      <c r="A6962" s="33">
        <v>22</v>
      </c>
      <c r="B6962" s="33" t="s">
        <v>23</v>
      </c>
      <c r="C6962" s="33">
        <v>2737</v>
      </c>
      <c r="D6962" s="33" t="s">
        <v>7560</v>
      </c>
      <c r="E6962" s="33"/>
      <c r="F6962" s="33">
        <v>0.2</v>
      </c>
    </row>
    <row r="6963" spans="1:6" x14ac:dyDescent="0.2">
      <c r="A6963" s="33">
        <v>22</v>
      </c>
      <c r="B6963" s="33" t="s">
        <v>23</v>
      </c>
      <c r="C6963" s="33">
        <v>2367</v>
      </c>
      <c r="D6963" s="33" t="s">
        <v>4640</v>
      </c>
      <c r="E6963" s="33">
        <v>4</v>
      </c>
      <c r="F6963" s="33">
        <v>0.2</v>
      </c>
    </row>
    <row r="6964" spans="1:6" x14ac:dyDescent="0.2">
      <c r="A6964" s="33">
        <v>22</v>
      </c>
      <c r="B6964" s="33" t="s">
        <v>23</v>
      </c>
      <c r="C6964" s="33">
        <v>2501</v>
      </c>
      <c r="D6964" s="33" t="s">
        <v>4872</v>
      </c>
      <c r="E6964" s="33">
        <v>1</v>
      </c>
      <c r="F6964" s="33">
        <v>1</v>
      </c>
    </row>
    <row r="6965" spans="1:6" x14ac:dyDescent="0.2">
      <c r="A6965" s="33">
        <v>22</v>
      </c>
      <c r="B6965" s="33" t="s">
        <v>23</v>
      </c>
      <c r="C6965" s="33">
        <v>2370</v>
      </c>
      <c r="D6965" s="33" t="s">
        <v>4641</v>
      </c>
      <c r="E6965" s="33">
        <v>2</v>
      </c>
      <c r="F6965" s="33">
        <v>0.2</v>
      </c>
    </row>
    <row r="6966" spans="1:6" x14ac:dyDescent="0.2">
      <c r="A6966" s="33">
        <v>22</v>
      </c>
      <c r="B6966" s="33" t="s">
        <v>23</v>
      </c>
      <c r="C6966" s="33">
        <v>1152</v>
      </c>
      <c r="D6966" s="33" t="s">
        <v>7575</v>
      </c>
      <c r="E6966" s="33">
        <v>2</v>
      </c>
      <c r="F6966" s="33">
        <v>1</v>
      </c>
    </row>
    <row r="6967" spans="1:6" x14ac:dyDescent="0.2">
      <c r="A6967" s="33">
        <v>22</v>
      </c>
      <c r="B6967" s="33" t="s">
        <v>23</v>
      </c>
      <c r="C6967" s="33">
        <v>2377</v>
      </c>
      <c r="D6967" s="33" t="s">
        <v>4642</v>
      </c>
      <c r="E6967" s="33">
        <v>3</v>
      </c>
      <c r="F6967" s="33">
        <v>0.2</v>
      </c>
    </row>
    <row r="6968" spans="1:6" x14ac:dyDescent="0.2">
      <c r="A6968" s="33">
        <v>22</v>
      </c>
      <c r="B6968" s="33" t="s">
        <v>23</v>
      </c>
      <c r="C6968" s="33">
        <v>2000</v>
      </c>
      <c r="D6968" s="33" t="s">
        <v>668</v>
      </c>
      <c r="E6968" s="33">
        <v>4</v>
      </c>
      <c r="F6968" s="33">
        <v>0.2</v>
      </c>
    </row>
    <row r="6969" spans="1:6" x14ac:dyDescent="0.2">
      <c r="A6969" s="33">
        <v>22</v>
      </c>
      <c r="B6969" s="33" t="s">
        <v>23</v>
      </c>
      <c r="C6969" s="33">
        <v>2402</v>
      </c>
      <c r="D6969" s="33" t="s">
        <v>4643</v>
      </c>
      <c r="E6969" s="33">
        <v>1</v>
      </c>
      <c r="F6969" s="33">
        <v>1</v>
      </c>
    </row>
    <row r="6970" spans="1:6" x14ac:dyDescent="0.2">
      <c r="A6970" s="33">
        <v>22</v>
      </c>
      <c r="B6970" s="33" t="s">
        <v>23</v>
      </c>
      <c r="C6970" s="33">
        <v>2459</v>
      </c>
      <c r="D6970" s="33" t="s">
        <v>4644</v>
      </c>
      <c r="E6970" s="33">
        <v>4</v>
      </c>
      <c r="F6970" s="33">
        <v>0.2</v>
      </c>
    </row>
    <row r="6971" spans="1:6" x14ac:dyDescent="0.2">
      <c r="A6971" s="33">
        <v>22</v>
      </c>
      <c r="B6971" s="33" t="s">
        <v>23</v>
      </c>
      <c r="C6971" s="33">
        <v>2466</v>
      </c>
      <c r="D6971" s="33" t="s">
        <v>4426</v>
      </c>
      <c r="E6971" s="33"/>
      <c r="F6971" s="33">
        <v>0.2</v>
      </c>
    </row>
    <row r="6972" spans="1:6" x14ac:dyDescent="0.2">
      <c r="A6972" s="33">
        <v>22</v>
      </c>
      <c r="B6972" s="33" t="s">
        <v>471</v>
      </c>
      <c r="C6972" s="33">
        <v>23001</v>
      </c>
      <c r="D6972" s="33" t="s">
        <v>7820</v>
      </c>
      <c r="E6972" s="33">
        <v>4</v>
      </c>
      <c r="F6972" s="33">
        <v>0.2</v>
      </c>
    </row>
    <row r="6973" spans="1:6" x14ac:dyDescent="0.2">
      <c r="A6973" s="33">
        <v>22</v>
      </c>
      <c r="B6973" s="33" t="s">
        <v>277</v>
      </c>
      <c r="C6973" s="33">
        <v>18423</v>
      </c>
      <c r="D6973" s="33" t="s">
        <v>7821</v>
      </c>
      <c r="E6973" s="33">
        <v>4</v>
      </c>
      <c r="F6973" s="33">
        <v>0.2</v>
      </c>
    </row>
    <row r="6974" spans="1:6" x14ac:dyDescent="0.2">
      <c r="A6974" s="33">
        <v>22</v>
      </c>
      <c r="B6974" s="33" t="s">
        <v>894</v>
      </c>
      <c r="C6974" s="33">
        <v>328</v>
      </c>
      <c r="D6974" s="33" t="s">
        <v>7822</v>
      </c>
      <c r="E6974" s="33"/>
      <c r="F6974" s="33">
        <v>0.2</v>
      </c>
    </row>
    <row r="6975" spans="1:6" x14ac:dyDescent="0.2">
      <c r="A6975" s="33">
        <v>22</v>
      </c>
      <c r="B6975" s="33" t="s">
        <v>894</v>
      </c>
      <c r="C6975" s="33">
        <v>25210</v>
      </c>
      <c r="D6975" s="33" t="s">
        <v>7823</v>
      </c>
      <c r="E6975" s="33"/>
      <c r="F6975" s="33">
        <v>0.2</v>
      </c>
    </row>
    <row r="6976" spans="1:6" x14ac:dyDescent="0.2">
      <c r="A6976" s="33">
        <v>22</v>
      </c>
      <c r="B6976" s="33" t="s">
        <v>894</v>
      </c>
      <c r="C6976" s="33">
        <v>327</v>
      </c>
      <c r="D6976" s="33" t="s">
        <v>1960</v>
      </c>
      <c r="E6976" s="33"/>
      <c r="F6976" s="33">
        <v>0.2</v>
      </c>
    </row>
    <row r="6977" spans="1:6" x14ac:dyDescent="0.2">
      <c r="A6977" s="33">
        <v>22</v>
      </c>
      <c r="B6977" s="33" t="s">
        <v>894</v>
      </c>
      <c r="C6977" s="33">
        <v>15581</v>
      </c>
      <c r="D6977" s="33" t="s">
        <v>7824</v>
      </c>
      <c r="E6977" s="33"/>
      <c r="F6977" s="33">
        <v>0.2</v>
      </c>
    </row>
    <row r="6978" spans="1:6" x14ac:dyDescent="0.2">
      <c r="A6978" s="33">
        <v>22</v>
      </c>
      <c r="B6978" s="33" t="s">
        <v>894</v>
      </c>
      <c r="C6978" s="33">
        <v>11178</v>
      </c>
      <c r="D6978" s="33" t="s">
        <v>7825</v>
      </c>
      <c r="E6978" s="33"/>
      <c r="F6978" s="33">
        <v>0.2</v>
      </c>
    </row>
    <row r="6979" spans="1:6" x14ac:dyDescent="0.2">
      <c r="A6979" s="33">
        <v>22</v>
      </c>
      <c r="B6979" s="33" t="s">
        <v>894</v>
      </c>
      <c r="C6979" s="33">
        <v>22208</v>
      </c>
      <c r="D6979" s="33" t="s">
        <v>1991</v>
      </c>
      <c r="E6979" s="33"/>
      <c r="F6979" s="33">
        <v>0.2</v>
      </c>
    </row>
    <row r="6980" spans="1:6" x14ac:dyDescent="0.2">
      <c r="A6980" s="33">
        <v>22</v>
      </c>
      <c r="B6980" s="33" t="s">
        <v>894</v>
      </c>
      <c r="C6980" s="33">
        <v>2663</v>
      </c>
      <c r="D6980" s="33" t="s">
        <v>7826</v>
      </c>
      <c r="E6980" s="33"/>
      <c r="F6980" s="33">
        <v>0.2</v>
      </c>
    </row>
    <row r="6981" spans="1:6" x14ac:dyDescent="0.2">
      <c r="A6981" s="33">
        <v>22</v>
      </c>
      <c r="B6981" s="33" t="s">
        <v>894</v>
      </c>
      <c r="C6981" s="33">
        <v>3952</v>
      </c>
      <c r="D6981" s="33" t="s">
        <v>7827</v>
      </c>
      <c r="E6981" s="33">
        <v>4</v>
      </c>
      <c r="F6981" s="33">
        <v>0.2</v>
      </c>
    </row>
    <row r="6982" spans="1:6" x14ac:dyDescent="0.2">
      <c r="A6982" s="33">
        <v>22</v>
      </c>
      <c r="B6982" s="33" t="s">
        <v>894</v>
      </c>
      <c r="C6982" s="33">
        <v>4105</v>
      </c>
      <c r="D6982" s="33" t="s">
        <v>7828</v>
      </c>
      <c r="E6982" s="33"/>
      <c r="F6982" s="33">
        <v>0.2</v>
      </c>
    </row>
    <row r="6983" spans="1:6" x14ac:dyDescent="0.2">
      <c r="A6983" s="33">
        <v>22</v>
      </c>
      <c r="B6983" s="33" t="s">
        <v>894</v>
      </c>
      <c r="C6983" s="33">
        <v>4107</v>
      </c>
      <c r="D6983" s="33" t="s">
        <v>4479</v>
      </c>
      <c r="E6983" s="33"/>
      <c r="F6983" s="33">
        <v>0.2</v>
      </c>
    </row>
    <row r="6984" spans="1:6" x14ac:dyDescent="0.2">
      <c r="A6984" s="33">
        <v>22</v>
      </c>
      <c r="B6984" s="33" t="s">
        <v>894</v>
      </c>
      <c r="C6984" s="33">
        <v>4108</v>
      </c>
      <c r="D6984" s="33" t="s">
        <v>4480</v>
      </c>
      <c r="E6984" s="33"/>
      <c r="F6984" s="33">
        <v>0.2</v>
      </c>
    </row>
    <row r="6985" spans="1:6" x14ac:dyDescent="0.2">
      <c r="A6985" s="33">
        <v>22</v>
      </c>
      <c r="B6985" s="33" t="s">
        <v>894</v>
      </c>
      <c r="C6985" s="33">
        <v>7808</v>
      </c>
      <c r="D6985" s="33" t="s">
        <v>7829</v>
      </c>
      <c r="E6985" s="33"/>
      <c r="F6985" s="33">
        <v>0.2</v>
      </c>
    </row>
    <row r="6986" spans="1:6" x14ac:dyDescent="0.2">
      <c r="A6986" s="33">
        <v>22</v>
      </c>
      <c r="B6986" s="33" t="s">
        <v>894</v>
      </c>
      <c r="C6986" s="33">
        <v>4774</v>
      </c>
      <c r="D6986" s="33" t="s">
        <v>7830</v>
      </c>
      <c r="E6986" s="33">
        <v>3</v>
      </c>
      <c r="F6986" s="33">
        <v>0.2</v>
      </c>
    </row>
    <row r="6987" spans="1:6" x14ac:dyDescent="0.2">
      <c r="A6987" s="33">
        <v>22</v>
      </c>
      <c r="B6987" s="33" t="s">
        <v>894</v>
      </c>
      <c r="C6987" s="33">
        <v>5007</v>
      </c>
      <c r="D6987" s="33" t="s">
        <v>7831</v>
      </c>
      <c r="E6987" s="33"/>
      <c r="F6987" s="33">
        <v>0.2</v>
      </c>
    </row>
    <row r="6988" spans="1:6" x14ac:dyDescent="0.2">
      <c r="A6988" s="33">
        <v>22</v>
      </c>
      <c r="B6988" s="33" t="s">
        <v>894</v>
      </c>
      <c r="C6988" s="33">
        <v>5012</v>
      </c>
      <c r="D6988" s="33" t="s">
        <v>2021</v>
      </c>
      <c r="E6988" s="33"/>
      <c r="F6988" s="33">
        <v>0.2</v>
      </c>
    </row>
    <row r="6989" spans="1:6" x14ac:dyDescent="0.2">
      <c r="A6989" s="33">
        <v>22</v>
      </c>
      <c r="B6989" s="33" t="s">
        <v>894</v>
      </c>
      <c r="C6989" s="33">
        <v>5017</v>
      </c>
      <c r="D6989" s="33" t="s">
        <v>2022</v>
      </c>
      <c r="E6989" s="33"/>
      <c r="F6989" s="33">
        <v>0.2</v>
      </c>
    </row>
    <row r="6990" spans="1:6" x14ac:dyDescent="0.2">
      <c r="A6990" s="33">
        <v>22</v>
      </c>
      <c r="B6990" s="33" t="s">
        <v>894</v>
      </c>
      <c r="C6990" s="33">
        <v>8249</v>
      </c>
      <c r="D6990" s="33" t="s">
        <v>2024</v>
      </c>
      <c r="E6990" s="33"/>
      <c r="F6990" s="33">
        <v>0.2</v>
      </c>
    </row>
    <row r="6991" spans="1:6" x14ac:dyDescent="0.2">
      <c r="A6991" s="33">
        <v>22</v>
      </c>
      <c r="B6991" s="33" t="s">
        <v>894</v>
      </c>
      <c r="C6991" s="33">
        <v>15348</v>
      </c>
      <c r="D6991" s="33" t="s">
        <v>4483</v>
      </c>
      <c r="E6991" s="33"/>
      <c r="F6991" s="33">
        <v>0.2</v>
      </c>
    </row>
    <row r="6992" spans="1:6" x14ac:dyDescent="0.2">
      <c r="A6992" s="33">
        <v>22</v>
      </c>
      <c r="B6992" s="33" t="s">
        <v>894</v>
      </c>
      <c r="C6992" s="33">
        <v>22290</v>
      </c>
      <c r="D6992" s="33" t="s">
        <v>4485</v>
      </c>
      <c r="E6992" s="33"/>
      <c r="F6992" s="33">
        <v>0.2</v>
      </c>
    </row>
    <row r="6993" spans="1:6" x14ac:dyDescent="0.2">
      <c r="A6993" s="33">
        <v>22</v>
      </c>
      <c r="B6993" s="33" t="s">
        <v>894</v>
      </c>
      <c r="C6993" s="33">
        <v>22711</v>
      </c>
      <c r="D6993" s="33" t="s">
        <v>7832</v>
      </c>
      <c r="E6993" s="33"/>
      <c r="F6993" s="33">
        <v>0.2</v>
      </c>
    </row>
    <row r="6994" spans="1:6" x14ac:dyDescent="0.2">
      <c r="A6994" s="33">
        <v>22</v>
      </c>
      <c r="B6994" s="33" t="s">
        <v>894</v>
      </c>
      <c r="C6994" s="33">
        <v>7953</v>
      </c>
      <c r="D6994" s="33" t="s">
        <v>4488</v>
      </c>
      <c r="E6994" s="33"/>
      <c r="F6994" s="33">
        <v>0.2</v>
      </c>
    </row>
    <row r="6995" spans="1:6" x14ac:dyDescent="0.2">
      <c r="A6995" s="33">
        <v>22</v>
      </c>
      <c r="B6995" s="33" t="s">
        <v>894</v>
      </c>
      <c r="C6995" s="33">
        <v>7069</v>
      </c>
      <c r="D6995" s="33" t="s">
        <v>7833</v>
      </c>
      <c r="E6995" s="33"/>
      <c r="F6995" s="33">
        <v>0.2</v>
      </c>
    </row>
    <row r="6996" spans="1:6" x14ac:dyDescent="0.2">
      <c r="A6996" s="33">
        <v>22</v>
      </c>
      <c r="B6996" s="33" t="s">
        <v>894</v>
      </c>
      <c r="C6996" s="33">
        <v>7132</v>
      </c>
      <c r="D6996" s="33" t="s">
        <v>2047</v>
      </c>
      <c r="E6996" s="33">
        <v>4</v>
      </c>
      <c r="F6996" s="33">
        <v>0.2</v>
      </c>
    </row>
    <row r="6997" spans="1:6" x14ac:dyDescent="0.2">
      <c r="A6997" s="33">
        <v>22</v>
      </c>
      <c r="B6997" s="33" t="s">
        <v>894</v>
      </c>
      <c r="C6997" s="33">
        <v>7133</v>
      </c>
      <c r="D6997" s="33" t="s">
        <v>2048</v>
      </c>
      <c r="E6997" s="33">
        <v>4</v>
      </c>
      <c r="F6997" s="33">
        <v>0.2</v>
      </c>
    </row>
    <row r="6998" spans="1:6" x14ac:dyDescent="0.2">
      <c r="A6998" s="33">
        <v>22</v>
      </c>
      <c r="B6998" s="33" t="s">
        <v>465</v>
      </c>
      <c r="C6998" s="33">
        <v>101</v>
      </c>
      <c r="D6998" s="33" t="s">
        <v>7638</v>
      </c>
      <c r="E6998" s="33">
        <v>2</v>
      </c>
      <c r="F6998" s="33">
        <v>0.2</v>
      </c>
    </row>
    <row r="6999" spans="1:6" x14ac:dyDescent="0.2">
      <c r="A6999" s="33">
        <v>22</v>
      </c>
      <c r="B6999" s="33" t="s">
        <v>37</v>
      </c>
      <c r="C6999" s="33">
        <v>8119</v>
      </c>
      <c r="D6999" s="33" t="s">
        <v>1025</v>
      </c>
      <c r="E6999" s="33">
        <v>4</v>
      </c>
      <c r="F6999" s="33">
        <v>0.2</v>
      </c>
    </row>
    <row r="7000" spans="1:6" x14ac:dyDescent="0.2">
      <c r="A7000" s="33">
        <v>22</v>
      </c>
      <c r="B7000" s="33" t="s">
        <v>37</v>
      </c>
      <c r="C7000" s="33">
        <v>8199</v>
      </c>
      <c r="D7000" s="33" t="s">
        <v>2199</v>
      </c>
      <c r="E7000" s="33">
        <v>2</v>
      </c>
      <c r="F7000" s="33">
        <v>0.2</v>
      </c>
    </row>
    <row r="7001" spans="1:6" x14ac:dyDescent="0.2">
      <c r="A7001" s="33">
        <v>22</v>
      </c>
      <c r="B7001" s="33" t="s">
        <v>37</v>
      </c>
      <c r="C7001" s="33">
        <v>8082</v>
      </c>
      <c r="D7001" s="33" t="s">
        <v>2202</v>
      </c>
      <c r="E7001" s="33">
        <v>1</v>
      </c>
      <c r="F7001" s="33">
        <v>0.2</v>
      </c>
    </row>
    <row r="7002" spans="1:6" x14ac:dyDescent="0.2">
      <c r="A7002" s="33">
        <v>22</v>
      </c>
      <c r="B7002" s="33" t="s">
        <v>187</v>
      </c>
      <c r="C7002" s="33">
        <v>17733</v>
      </c>
      <c r="D7002" s="33" t="s">
        <v>1019</v>
      </c>
      <c r="E7002" s="33">
        <v>4</v>
      </c>
      <c r="F7002" s="33">
        <v>0.2</v>
      </c>
    </row>
    <row r="7003" spans="1:6" x14ac:dyDescent="0.2">
      <c r="A7003" s="33">
        <v>22</v>
      </c>
      <c r="B7003" s="33" t="s">
        <v>187</v>
      </c>
      <c r="C7003" s="33">
        <v>17734</v>
      </c>
      <c r="D7003" s="33" t="s">
        <v>1019</v>
      </c>
      <c r="E7003" s="33">
        <v>4</v>
      </c>
      <c r="F7003" s="33">
        <v>0.2</v>
      </c>
    </row>
    <row r="7004" spans="1:6" x14ac:dyDescent="0.2">
      <c r="A7004" s="33">
        <v>22</v>
      </c>
      <c r="B7004" s="33" t="s">
        <v>187</v>
      </c>
      <c r="C7004" s="33">
        <v>17775</v>
      </c>
      <c r="D7004" s="33" t="s">
        <v>1047</v>
      </c>
      <c r="E7004" s="33">
        <v>4</v>
      </c>
      <c r="F7004" s="33">
        <v>0.2</v>
      </c>
    </row>
    <row r="7005" spans="1:6" x14ac:dyDescent="0.2">
      <c r="A7005" s="33">
        <v>22</v>
      </c>
      <c r="B7005" s="33" t="s">
        <v>31</v>
      </c>
      <c r="C7005" s="33">
        <v>34600</v>
      </c>
      <c r="D7005" s="33" t="s">
        <v>4509</v>
      </c>
      <c r="E7005" s="33">
        <v>4</v>
      </c>
      <c r="F7005" s="33">
        <v>0.2</v>
      </c>
    </row>
    <row r="7006" spans="1:6" x14ac:dyDescent="0.2">
      <c r="A7006" s="33">
        <v>22</v>
      </c>
      <c r="B7006" s="33" t="s">
        <v>31</v>
      </c>
      <c r="C7006" s="33">
        <v>34800</v>
      </c>
      <c r="D7006" s="33" t="s">
        <v>4510</v>
      </c>
      <c r="E7006" s="33">
        <v>3</v>
      </c>
      <c r="F7006" s="33">
        <v>0.2</v>
      </c>
    </row>
    <row r="7007" spans="1:6" x14ac:dyDescent="0.2">
      <c r="A7007" s="33">
        <v>22</v>
      </c>
      <c r="B7007" s="33" t="s">
        <v>31</v>
      </c>
      <c r="C7007" s="33">
        <v>35600</v>
      </c>
      <c r="D7007" s="33" t="s">
        <v>5528</v>
      </c>
      <c r="E7007" s="33">
        <v>4</v>
      </c>
      <c r="F7007" s="33">
        <v>0.2</v>
      </c>
    </row>
    <row r="7008" spans="1:6" x14ac:dyDescent="0.2">
      <c r="A7008" s="33">
        <v>22</v>
      </c>
      <c r="B7008" s="33" t="s">
        <v>31</v>
      </c>
      <c r="C7008" s="33">
        <v>37800</v>
      </c>
      <c r="D7008" s="33" t="s">
        <v>3180</v>
      </c>
      <c r="E7008" s="33">
        <v>3</v>
      </c>
      <c r="F7008" s="33">
        <v>0.2</v>
      </c>
    </row>
    <row r="7009" spans="1:6" x14ac:dyDescent="0.2">
      <c r="A7009" s="33">
        <v>22</v>
      </c>
      <c r="B7009" s="33" t="s">
        <v>31</v>
      </c>
      <c r="C7009" s="33">
        <v>41700</v>
      </c>
      <c r="D7009" s="33" t="s">
        <v>7834</v>
      </c>
      <c r="E7009" s="33">
        <v>3</v>
      </c>
      <c r="F7009" s="33">
        <v>0.2</v>
      </c>
    </row>
    <row r="7010" spans="1:6" x14ac:dyDescent="0.2">
      <c r="A7010" s="33">
        <v>22</v>
      </c>
      <c r="B7010" s="33" t="s">
        <v>31</v>
      </c>
      <c r="C7010" s="33">
        <v>58000</v>
      </c>
      <c r="D7010" s="33" t="s">
        <v>4517</v>
      </c>
      <c r="E7010" s="33">
        <v>4</v>
      </c>
      <c r="F7010" s="33">
        <v>0.2</v>
      </c>
    </row>
    <row r="7011" spans="1:6" x14ac:dyDescent="0.2">
      <c r="A7011" s="33">
        <v>22</v>
      </c>
      <c r="B7011" s="33" t="s">
        <v>31</v>
      </c>
      <c r="C7011" s="33">
        <v>58150</v>
      </c>
      <c r="D7011" s="33" t="s">
        <v>4518</v>
      </c>
      <c r="E7011" s="33"/>
      <c r="F7011" s="33">
        <v>0.2</v>
      </c>
    </row>
    <row r="7012" spans="1:6" x14ac:dyDescent="0.2">
      <c r="A7012" s="33">
        <v>22</v>
      </c>
      <c r="B7012" s="33" t="s">
        <v>31</v>
      </c>
      <c r="C7012" s="33">
        <v>65530</v>
      </c>
      <c r="D7012" s="33" t="s">
        <v>7835</v>
      </c>
      <c r="E7012" s="33">
        <v>4</v>
      </c>
      <c r="F7012" s="33">
        <v>0.2</v>
      </c>
    </row>
    <row r="7013" spans="1:6" x14ac:dyDescent="0.2">
      <c r="A7013" s="33">
        <v>22</v>
      </c>
      <c r="B7013" s="33" t="s">
        <v>31</v>
      </c>
      <c r="C7013" s="33">
        <v>67300</v>
      </c>
      <c r="D7013" s="33" t="s">
        <v>1031</v>
      </c>
      <c r="E7013" s="33"/>
      <c r="F7013" s="33">
        <v>0.2</v>
      </c>
    </row>
    <row r="7014" spans="1:6" x14ac:dyDescent="0.2">
      <c r="A7014" s="33">
        <v>22</v>
      </c>
      <c r="B7014" s="33" t="s">
        <v>31</v>
      </c>
      <c r="C7014" s="33">
        <v>109400</v>
      </c>
      <c r="D7014" s="33" t="s">
        <v>4535</v>
      </c>
      <c r="E7014" s="33">
        <v>3</v>
      </c>
      <c r="F7014" s="33">
        <v>0.2</v>
      </c>
    </row>
    <row r="7015" spans="1:6" x14ac:dyDescent="0.2">
      <c r="A7015" s="33">
        <v>22</v>
      </c>
      <c r="B7015" s="33" t="s">
        <v>31</v>
      </c>
      <c r="C7015" s="33">
        <v>110400</v>
      </c>
      <c r="D7015" s="33" t="s">
        <v>3195</v>
      </c>
      <c r="E7015" s="33"/>
      <c r="F7015" s="33">
        <v>0.2</v>
      </c>
    </row>
    <row r="7016" spans="1:6" x14ac:dyDescent="0.2">
      <c r="A7016" s="33">
        <v>22</v>
      </c>
      <c r="B7016" s="33" t="s">
        <v>31</v>
      </c>
      <c r="C7016" s="33">
        <v>117250</v>
      </c>
      <c r="D7016" s="33" t="s">
        <v>7836</v>
      </c>
      <c r="E7016" s="33">
        <v>2</v>
      </c>
      <c r="F7016" s="33">
        <v>0.2</v>
      </c>
    </row>
    <row r="7017" spans="1:6" x14ac:dyDescent="0.2">
      <c r="A7017" s="33">
        <v>22</v>
      </c>
      <c r="B7017" s="33" t="s">
        <v>31</v>
      </c>
      <c r="C7017" s="33">
        <v>118400</v>
      </c>
      <c r="D7017" s="33" t="s">
        <v>4537</v>
      </c>
      <c r="E7017" s="33"/>
      <c r="F7017" s="33">
        <v>0.2</v>
      </c>
    </row>
    <row r="7018" spans="1:6" x14ac:dyDescent="0.2">
      <c r="A7018" s="33">
        <v>22</v>
      </c>
      <c r="B7018" s="33" t="s">
        <v>31</v>
      </c>
      <c r="C7018" s="33">
        <v>120800</v>
      </c>
      <c r="D7018" s="33" t="s">
        <v>3196</v>
      </c>
      <c r="E7018" s="33">
        <v>3</v>
      </c>
      <c r="F7018" s="33">
        <v>0.2</v>
      </c>
    </row>
    <row r="7019" spans="1:6" x14ac:dyDescent="0.2">
      <c r="A7019" s="33">
        <v>22</v>
      </c>
      <c r="B7019" s="33" t="s">
        <v>31</v>
      </c>
      <c r="C7019" s="33">
        <v>123600</v>
      </c>
      <c r="D7019" s="33" t="s">
        <v>3197</v>
      </c>
      <c r="E7019" s="33"/>
      <c r="F7019" s="33">
        <v>0.2</v>
      </c>
    </row>
    <row r="7020" spans="1:6" x14ac:dyDescent="0.2">
      <c r="A7020" s="33">
        <v>22</v>
      </c>
      <c r="B7020" s="33" t="s">
        <v>31</v>
      </c>
      <c r="C7020" s="33">
        <v>125400</v>
      </c>
      <c r="D7020" s="33" t="s">
        <v>1034</v>
      </c>
      <c r="E7020" s="33">
        <v>4</v>
      </c>
      <c r="F7020" s="33">
        <v>0.2</v>
      </c>
    </row>
    <row r="7021" spans="1:6" x14ac:dyDescent="0.2">
      <c r="A7021" s="33">
        <v>22</v>
      </c>
      <c r="B7021" s="33" t="s">
        <v>31</v>
      </c>
      <c r="C7021" s="33">
        <v>135200</v>
      </c>
      <c r="D7021" s="33" t="s">
        <v>3199</v>
      </c>
      <c r="E7021" s="33"/>
      <c r="F7021" s="33">
        <v>0.2</v>
      </c>
    </row>
    <row r="7022" spans="1:6" x14ac:dyDescent="0.2">
      <c r="A7022" s="33">
        <v>22</v>
      </c>
      <c r="B7022" s="33" t="s">
        <v>31</v>
      </c>
      <c r="C7022" s="33">
        <v>135300</v>
      </c>
      <c r="D7022" s="33" t="s">
        <v>1035</v>
      </c>
      <c r="E7022" s="33"/>
      <c r="F7022" s="33">
        <v>0.2</v>
      </c>
    </row>
    <row r="7023" spans="1:6" x14ac:dyDescent="0.2">
      <c r="A7023" s="33">
        <v>22</v>
      </c>
      <c r="B7023" s="33" t="s">
        <v>31</v>
      </c>
      <c r="C7023" s="33">
        <v>174800</v>
      </c>
      <c r="D7023" s="33" t="s">
        <v>7837</v>
      </c>
      <c r="E7023" s="33"/>
      <c r="F7023" s="33">
        <v>0.2</v>
      </c>
    </row>
    <row r="7024" spans="1:6" x14ac:dyDescent="0.2">
      <c r="A7024" s="33">
        <v>22</v>
      </c>
      <c r="B7024" s="33" t="s">
        <v>31</v>
      </c>
      <c r="C7024" s="33">
        <v>209500</v>
      </c>
      <c r="D7024" s="33" t="s">
        <v>7838</v>
      </c>
      <c r="E7024" s="33">
        <v>3</v>
      </c>
      <c r="F7024" s="33">
        <v>0.2</v>
      </c>
    </row>
    <row r="7025" spans="1:6" x14ac:dyDescent="0.2">
      <c r="A7025" s="33">
        <v>22</v>
      </c>
      <c r="B7025" s="33" t="s">
        <v>31</v>
      </c>
      <c r="C7025" s="33">
        <v>209700</v>
      </c>
      <c r="D7025" s="33" t="s">
        <v>3211</v>
      </c>
      <c r="E7025" s="33">
        <v>4</v>
      </c>
      <c r="F7025" s="33">
        <v>0.2</v>
      </c>
    </row>
    <row r="7026" spans="1:6" x14ac:dyDescent="0.2">
      <c r="A7026" s="33">
        <v>22</v>
      </c>
      <c r="B7026" s="33" t="s">
        <v>31</v>
      </c>
      <c r="C7026" s="33">
        <v>216200</v>
      </c>
      <c r="D7026" s="33" t="s">
        <v>7839</v>
      </c>
      <c r="E7026" s="33"/>
      <c r="F7026" s="33">
        <v>0.2</v>
      </c>
    </row>
    <row r="7027" spans="1:6" x14ac:dyDescent="0.2">
      <c r="A7027" s="33">
        <v>22</v>
      </c>
      <c r="B7027" s="33" t="s">
        <v>31</v>
      </c>
      <c r="C7027" s="33">
        <v>225000</v>
      </c>
      <c r="D7027" s="33" t="s">
        <v>4547</v>
      </c>
      <c r="E7027" s="33"/>
      <c r="F7027" s="33">
        <v>0.2</v>
      </c>
    </row>
    <row r="7028" spans="1:6" x14ac:dyDescent="0.2">
      <c r="A7028" s="33">
        <v>22</v>
      </c>
      <c r="B7028" s="33" t="s">
        <v>31</v>
      </c>
      <c r="C7028" s="33">
        <v>226600</v>
      </c>
      <c r="D7028" s="33" t="s">
        <v>4549</v>
      </c>
      <c r="E7028" s="33">
        <v>4</v>
      </c>
      <c r="F7028" s="33">
        <v>0.2</v>
      </c>
    </row>
    <row r="7029" spans="1:6" x14ac:dyDescent="0.2">
      <c r="A7029" s="33">
        <v>22</v>
      </c>
      <c r="B7029" s="33" t="s">
        <v>31</v>
      </c>
      <c r="C7029" s="33">
        <v>226800</v>
      </c>
      <c r="D7029" s="33" t="s">
        <v>4550</v>
      </c>
      <c r="E7029" s="33"/>
      <c r="F7029" s="33">
        <v>0.2</v>
      </c>
    </row>
    <row r="7030" spans="1:6" x14ac:dyDescent="0.2">
      <c r="A7030" s="33">
        <v>22</v>
      </c>
      <c r="B7030" s="33" t="s">
        <v>31</v>
      </c>
      <c r="C7030" s="33">
        <v>234700</v>
      </c>
      <c r="D7030" s="33" t="s">
        <v>4558</v>
      </c>
      <c r="E7030" s="33">
        <v>3</v>
      </c>
      <c r="F7030" s="33">
        <v>0.2</v>
      </c>
    </row>
    <row r="7031" spans="1:6" x14ac:dyDescent="0.2">
      <c r="A7031" s="33">
        <v>22</v>
      </c>
      <c r="B7031" s="33" t="s">
        <v>31</v>
      </c>
      <c r="C7031" s="33">
        <v>235200</v>
      </c>
      <c r="D7031" s="33" t="s">
        <v>3224</v>
      </c>
      <c r="E7031" s="33"/>
      <c r="F7031" s="33">
        <v>0.2</v>
      </c>
    </row>
    <row r="7032" spans="1:6" x14ac:dyDescent="0.2">
      <c r="A7032" s="33">
        <v>22</v>
      </c>
      <c r="B7032" s="33" t="s">
        <v>31</v>
      </c>
      <c r="C7032" s="33">
        <v>235600</v>
      </c>
      <c r="D7032" s="33" t="s">
        <v>3225</v>
      </c>
      <c r="E7032" s="33"/>
      <c r="F7032" s="33">
        <v>0.2</v>
      </c>
    </row>
    <row r="7033" spans="1:6" x14ac:dyDescent="0.2">
      <c r="A7033" s="33">
        <v>22</v>
      </c>
      <c r="B7033" s="33" t="s">
        <v>31</v>
      </c>
      <c r="C7033" s="33">
        <v>242900</v>
      </c>
      <c r="D7033" s="33" t="s">
        <v>7840</v>
      </c>
      <c r="E7033" s="33">
        <v>2</v>
      </c>
      <c r="F7033" s="33">
        <v>0.2</v>
      </c>
    </row>
    <row r="7034" spans="1:6" x14ac:dyDescent="0.2">
      <c r="A7034" s="33">
        <v>22</v>
      </c>
      <c r="B7034" s="33" t="s">
        <v>31</v>
      </c>
      <c r="C7034" s="33">
        <v>253100</v>
      </c>
      <c r="D7034" s="33" t="s">
        <v>7841</v>
      </c>
      <c r="E7034" s="33"/>
      <c r="F7034" s="33">
        <v>0.2</v>
      </c>
    </row>
    <row r="7035" spans="1:6" x14ac:dyDescent="0.2">
      <c r="A7035" s="33">
        <v>22</v>
      </c>
      <c r="B7035" s="33" t="s">
        <v>31</v>
      </c>
      <c r="C7035" s="33">
        <v>286000</v>
      </c>
      <c r="D7035" s="33" t="s">
        <v>7842</v>
      </c>
      <c r="E7035" s="33">
        <v>2</v>
      </c>
      <c r="F7035" s="33">
        <v>0.2</v>
      </c>
    </row>
    <row r="7036" spans="1:6" x14ac:dyDescent="0.2">
      <c r="A7036" s="33">
        <v>22</v>
      </c>
      <c r="B7036" s="33" t="s">
        <v>31</v>
      </c>
      <c r="C7036" s="33">
        <v>292400</v>
      </c>
      <c r="D7036" s="33" t="s">
        <v>7843</v>
      </c>
      <c r="E7036" s="33"/>
      <c r="F7036" s="33">
        <v>0.2</v>
      </c>
    </row>
    <row r="7037" spans="1:6" x14ac:dyDescent="0.2">
      <c r="A7037" s="33">
        <v>22</v>
      </c>
      <c r="B7037" s="33" t="s">
        <v>31</v>
      </c>
      <c r="C7037" s="33">
        <v>307100</v>
      </c>
      <c r="D7037" s="33" t="s">
        <v>7844</v>
      </c>
      <c r="E7037" s="33">
        <v>3</v>
      </c>
      <c r="F7037" s="33">
        <v>0.2</v>
      </c>
    </row>
    <row r="7038" spans="1:6" x14ac:dyDescent="0.2">
      <c r="A7038" s="33">
        <v>22</v>
      </c>
      <c r="B7038" s="33" t="s">
        <v>31</v>
      </c>
      <c r="C7038" s="33">
        <v>312000</v>
      </c>
      <c r="D7038" s="33" t="s">
        <v>7845</v>
      </c>
      <c r="E7038" s="33"/>
      <c r="F7038" s="33">
        <v>0.2</v>
      </c>
    </row>
    <row r="7039" spans="1:6" x14ac:dyDescent="0.2">
      <c r="A7039" s="33">
        <v>22</v>
      </c>
      <c r="B7039" s="33" t="s">
        <v>31</v>
      </c>
      <c r="C7039" s="33">
        <v>312200</v>
      </c>
      <c r="D7039" s="33" t="s">
        <v>4569</v>
      </c>
      <c r="E7039" s="33">
        <v>3</v>
      </c>
      <c r="F7039" s="33">
        <v>0.2</v>
      </c>
    </row>
    <row r="7040" spans="1:6" x14ac:dyDescent="0.2">
      <c r="A7040" s="33">
        <v>22</v>
      </c>
      <c r="B7040" s="33" t="s">
        <v>31</v>
      </c>
      <c r="C7040" s="33">
        <v>324400</v>
      </c>
      <c r="D7040" s="33" t="s">
        <v>1042</v>
      </c>
      <c r="E7040" s="33"/>
      <c r="F7040" s="33">
        <v>0.2</v>
      </c>
    </row>
    <row r="7041" spans="1:6" x14ac:dyDescent="0.2">
      <c r="A7041" s="33">
        <v>22</v>
      </c>
      <c r="B7041" s="33" t="s">
        <v>31</v>
      </c>
      <c r="C7041" s="33">
        <v>343000</v>
      </c>
      <c r="D7041" s="33" t="s">
        <v>3244</v>
      </c>
      <c r="E7041" s="33">
        <v>4</v>
      </c>
      <c r="F7041" s="33">
        <v>0.2</v>
      </c>
    </row>
    <row r="7042" spans="1:6" x14ac:dyDescent="0.2">
      <c r="A7042" s="33">
        <v>22</v>
      </c>
      <c r="B7042" s="33" t="s">
        <v>31</v>
      </c>
      <c r="C7042" s="33">
        <v>361500</v>
      </c>
      <c r="D7042" s="33" t="s">
        <v>7846</v>
      </c>
      <c r="E7042" s="33"/>
      <c r="F7042" s="33">
        <v>0.2</v>
      </c>
    </row>
    <row r="7043" spans="1:6" x14ac:dyDescent="0.2">
      <c r="A7043" s="33">
        <v>22</v>
      </c>
      <c r="B7043" s="33" t="s">
        <v>31</v>
      </c>
      <c r="C7043" s="33">
        <v>384300</v>
      </c>
      <c r="D7043" s="33" t="s">
        <v>7847</v>
      </c>
      <c r="E7043" s="33"/>
      <c r="F7043" s="33">
        <v>0.2</v>
      </c>
    </row>
    <row r="7044" spans="1:6" x14ac:dyDescent="0.2">
      <c r="A7044" s="33">
        <v>22</v>
      </c>
      <c r="B7044" s="33" t="s">
        <v>31</v>
      </c>
      <c r="C7044" s="33">
        <v>393900</v>
      </c>
      <c r="D7044" s="33" t="s">
        <v>7848</v>
      </c>
      <c r="E7044" s="33">
        <v>2</v>
      </c>
      <c r="F7044" s="33">
        <v>0.2</v>
      </c>
    </row>
    <row r="7045" spans="1:6" x14ac:dyDescent="0.2">
      <c r="A7045" s="33">
        <v>22</v>
      </c>
      <c r="B7045" s="33" t="s">
        <v>31</v>
      </c>
      <c r="C7045" s="33">
        <v>408300</v>
      </c>
      <c r="D7045" s="33" t="s">
        <v>7849</v>
      </c>
      <c r="E7045" s="33"/>
      <c r="F7045" s="33">
        <v>0.2</v>
      </c>
    </row>
    <row r="7046" spans="1:6" x14ac:dyDescent="0.2">
      <c r="A7046" s="33">
        <v>22</v>
      </c>
      <c r="B7046" s="33" t="s">
        <v>31</v>
      </c>
      <c r="C7046" s="33">
        <v>422600</v>
      </c>
      <c r="D7046" s="33" t="s">
        <v>3269</v>
      </c>
      <c r="E7046" s="33"/>
      <c r="F7046" s="33">
        <v>0.2</v>
      </c>
    </row>
    <row r="7047" spans="1:6" x14ac:dyDescent="0.2">
      <c r="A7047" s="33">
        <v>22</v>
      </c>
      <c r="B7047" s="33" t="s">
        <v>31</v>
      </c>
      <c r="C7047" s="33">
        <v>423700</v>
      </c>
      <c r="D7047" s="33" t="s">
        <v>7850</v>
      </c>
      <c r="E7047" s="33">
        <v>4</v>
      </c>
      <c r="F7047" s="33">
        <v>0.2</v>
      </c>
    </row>
    <row r="7048" spans="1:6" x14ac:dyDescent="0.2">
      <c r="A7048" s="33">
        <v>22</v>
      </c>
      <c r="B7048" s="33" t="s">
        <v>31</v>
      </c>
      <c r="C7048" s="33">
        <v>433500</v>
      </c>
      <c r="D7048" s="33" t="s">
        <v>593</v>
      </c>
      <c r="E7048" s="33">
        <v>4</v>
      </c>
      <c r="F7048" s="33">
        <v>0.2</v>
      </c>
    </row>
    <row r="7049" spans="1:6" x14ac:dyDescent="0.2">
      <c r="A7049" s="33">
        <v>22</v>
      </c>
      <c r="B7049" s="33" t="s">
        <v>31</v>
      </c>
      <c r="C7049" s="33">
        <v>438400</v>
      </c>
      <c r="D7049" s="33" t="s">
        <v>3272</v>
      </c>
      <c r="E7049" s="33"/>
      <c r="F7049" s="33">
        <v>0.2</v>
      </c>
    </row>
    <row r="7050" spans="1:6" x14ac:dyDescent="0.2">
      <c r="A7050" s="33">
        <v>22</v>
      </c>
      <c r="B7050" s="33" t="s">
        <v>31</v>
      </c>
      <c r="C7050" s="33">
        <v>439200</v>
      </c>
      <c r="D7050" s="33" t="s">
        <v>3276</v>
      </c>
      <c r="E7050" s="33"/>
      <c r="F7050" s="33">
        <v>0.2</v>
      </c>
    </row>
    <row r="7051" spans="1:6" x14ac:dyDescent="0.2">
      <c r="A7051" s="33">
        <v>22</v>
      </c>
      <c r="B7051" s="33" t="s">
        <v>31</v>
      </c>
      <c r="C7051" s="33">
        <v>439500</v>
      </c>
      <c r="D7051" s="33" t="s">
        <v>3277</v>
      </c>
      <c r="E7051" s="33">
        <v>3</v>
      </c>
      <c r="F7051" s="33">
        <v>0.2</v>
      </c>
    </row>
    <row r="7052" spans="1:6" x14ac:dyDescent="0.2">
      <c r="A7052" s="33">
        <v>22</v>
      </c>
      <c r="B7052" s="33" t="s">
        <v>31</v>
      </c>
      <c r="C7052" s="33">
        <v>442800</v>
      </c>
      <c r="D7052" s="33" t="s">
        <v>7851</v>
      </c>
      <c r="E7052" s="33"/>
      <c r="F7052" s="33">
        <v>0.2</v>
      </c>
    </row>
    <row r="7053" spans="1:6" x14ac:dyDescent="0.2">
      <c r="A7053" s="33">
        <v>22</v>
      </c>
      <c r="B7053" s="33" t="s">
        <v>31</v>
      </c>
      <c r="C7053" s="33">
        <v>455200</v>
      </c>
      <c r="D7053" s="33" t="s">
        <v>4583</v>
      </c>
      <c r="E7053" s="33">
        <v>3</v>
      </c>
      <c r="F7053" s="33">
        <v>0.2</v>
      </c>
    </row>
    <row r="7054" spans="1:6" x14ac:dyDescent="0.2">
      <c r="A7054" s="33">
        <v>23</v>
      </c>
      <c r="B7054" s="33" t="s">
        <v>23</v>
      </c>
      <c r="C7054" s="33">
        <v>598</v>
      </c>
      <c r="D7054" s="33" t="s">
        <v>3161</v>
      </c>
      <c r="E7054" s="33">
        <v>2</v>
      </c>
      <c r="F7054" s="33">
        <v>1</v>
      </c>
    </row>
    <row r="7055" spans="1:6" x14ac:dyDescent="0.2">
      <c r="A7055" s="33">
        <v>23</v>
      </c>
      <c r="B7055" s="33" t="s">
        <v>23</v>
      </c>
      <c r="C7055" s="33">
        <v>977</v>
      </c>
      <c r="D7055" s="33" t="s">
        <v>4626</v>
      </c>
      <c r="E7055" s="33">
        <v>4</v>
      </c>
      <c r="F7055" s="33">
        <v>0.2</v>
      </c>
    </row>
    <row r="7056" spans="1:6" x14ac:dyDescent="0.2">
      <c r="A7056" s="33">
        <v>23</v>
      </c>
      <c r="B7056" s="33" t="s">
        <v>23</v>
      </c>
      <c r="C7056" s="33">
        <v>2503</v>
      </c>
      <c r="D7056" s="33" t="s">
        <v>3162</v>
      </c>
      <c r="E7056" s="33">
        <v>4</v>
      </c>
      <c r="F7056" s="33">
        <v>0.2</v>
      </c>
    </row>
    <row r="7057" spans="1:6" x14ac:dyDescent="0.2">
      <c r="A7057" s="33">
        <v>23</v>
      </c>
      <c r="B7057" s="33" t="s">
        <v>23</v>
      </c>
      <c r="C7057" s="33">
        <v>993</v>
      </c>
      <c r="D7057" s="33" t="s">
        <v>3163</v>
      </c>
      <c r="E7057" s="33"/>
      <c r="F7057" s="33">
        <v>0.2</v>
      </c>
    </row>
    <row r="7058" spans="1:6" x14ac:dyDescent="0.2">
      <c r="A7058" s="33">
        <v>23</v>
      </c>
      <c r="B7058" s="33" t="s">
        <v>23</v>
      </c>
      <c r="C7058" s="33">
        <v>1129</v>
      </c>
      <c r="D7058" s="33" t="s">
        <v>1790</v>
      </c>
      <c r="E7058" s="33">
        <v>4</v>
      </c>
      <c r="F7058" s="33">
        <v>0.2</v>
      </c>
    </row>
    <row r="7059" spans="1:6" x14ac:dyDescent="0.2">
      <c r="A7059" s="33">
        <v>23</v>
      </c>
      <c r="B7059" s="33" t="s">
        <v>23</v>
      </c>
      <c r="C7059" s="33">
        <v>2542</v>
      </c>
      <c r="D7059" s="33" t="s">
        <v>3164</v>
      </c>
      <c r="E7059" s="33">
        <v>4</v>
      </c>
      <c r="F7059" s="33">
        <v>0.2</v>
      </c>
    </row>
    <row r="7060" spans="1:6" x14ac:dyDescent="0.2">
      <c r="A7060" s="33">
        <v>23</v>
      </c>
      <c r="B7060" s="33" t="s">
        <v>23</v>
      </c>
      <c r="C7060" s="33">
        <v>1319</v>
      </c>
      <c r="D7060" s="33" t="s">
        <v>1051</v>
      </c>
      <c r="E7060" s="33">
        <v>2</v>
      </c>
      <c r="F7060" s="33">
        <v>1</v>
      </c>
    </row>
    <row r="7061" spans="1:6" x14ac:dyDescent="0.2">
      <c r="A7061" s="33">
        <v>23</v>
      </c>
      <c r="B7061" s="33" t="s">
        <v>23</v>
      </c>
      <c r="C7061" s="33">
        <v>1363</v>
      </c>
      <c r="D7061" s="33" t="s">
        <v>5627</v>
      </c>
      <c r="E7061" s="33">
        <v>4</v>
      </c>
      <c r="F7061" s="33">
        <v>0.2</v>
      </c>
    </row>
    <row r="7062" spans="1:6" x14ac:dyDescent="0.2">
      <c r="A7062" s="33">
        <v>23</v>
      </c>
      <c r="B7062" s="33" t="s">
        <v>23</v>
      </c>
      <c r="C7062" s="33">
        <v>6524</v>
      </c>
      <c r="D7062" s="33" t="s">
        <v>7852</v>
      </c>
      <c r="E7062" s="33"/>
      <c r="F7062" s="33">
        <v>0.2</v>
      </c>
    </row>
    <row r="7063" spans="1:6" x14ac:dyDescent="0.2">
      <c r="A7063" s="33">
        <v>23</v>
      </c>
      <c r="B7063" s="33" t="s">
        <v>23</v>
      </c>
      <c r="C7063" s="33">
        <v>1365</v>
      </c>
      <c r="D7063" s="33" t="s">
        <v>1792</v>
      </c>
      <c r="E7063" s="33">
        <v>4</v>
      </c>
      <c r="F7063" s="33">
        <v>0.2</v>
      </c>
    </row>
    <row r="7064" spans="1:6" x14ac:dyDescent="0.2">
      <c r="A7064" s="33">
        <v>23</v>
      </c>
      <c r="B7064" s="33" t="s">
        <v>23</v>
      </c>
      <c r="C7064" s="33">
        <v>1487</v>
      </c>
      <c r="D7064" s="33" t="s">
        <v>1053</v>
      </c>
      <c r="E7064" s="33">
        <v>4</v>
      </c>
      <c r="F7064" s="33">
        <v>0.2</v>
      </c>
    </row>
    <row r="7065" spans="1:6" x14ac:dyDescent="0.2">
      <c r="A7065" s="33">
        <v>23</v>
      </c>
      <c r="B7065" s="33" t="s">
        <v>23</v>
      </c>
      <c r="C7065" s="33">
        <v>1660</v>
      </c>
      <c r="D7065" s="33" t="s">
        <v>1055</v>
      </c>
      <c r="E7065" s="33">
        <v>4</v>
      </c>
      <c r="F7065" s="33">
        <v>0.2</v>
      </c>
    </row>
    <row r="7066" spans="1:6" x14ac:dyDescent="0.2">
      <c r="A7066" s="33">
        <v>23</v>
      </c>
      <c r="B7066" s="33" t="s">
        <v>23</v>
      </c>
      <c r="C7066" s="33">
        <v>2006</v>
      </c>
      <c r="D7066" s="33" t="s">
        <v>184</v>
      </c>
      <c r="E7066" s="33">
        <v>3</v>
      </c>
      <c r="F7066" s="33">
        <v>0.2</v>
      </c>
    </row>
    <row r="7067" spans="1:6" x14ac:dyDescent="0.2">
      <c r="A7067" s="33">
        <v>23</v>
      </c>
      <c r="B7067" s="33" t="s">
        <v>23</v>
      </c>
      <c r="C7067" s="33">
        <v>2004</v>
      </c>
      <c r="D7067" s="33" t="s">
        <v>4631</v>
      </c>
      <c r="E7067" s="33">
        <v>3</v>
      </c>
      <c r="F7067" s="33">
        <v>0.2</v>
      </c>
    </row>
    <row r="7068" spans="1:6" x14ac:dyDescent="0.2">
      <c r="A7068" s="33">
        <v>23</v>
      </c>
      <c r="B7068" s="33" t="s">
        <v>23</v>
      </c>
      <c r="C7068" s="33">
        <v>3791</v>
      </c>
      <c r="D7068" s="33" t="s">
        <v>4587</v>
      </c>
      <c r="E7068" s="33"/>
      <c r="F7068" s="33">
        <v>0.2</v>
      </c>
    </row>
    <row r="7069" spans="1:6" x14ac:dyDescent="0.2">
      <c r="A7069" s="33">
        <v>23</v>
      </c>
      <c r="B7069" s="33" t="s">
        <v>23</v>
      </c>
      <c r="C7069" s="33">
        <v>1743</v>
      </c>
      <c r="D7069" s="33" t="s">
        <v>4588</v>
      </c>
      <c r="E7069" s="33">
        <v>2</v>
      </c>
      <c r="F7069" s="33">
        <v>0.2</v>
      </c>
    </row>
    <row r="7070" spans="1:6" x14ac:dyDescent="0.2">
      <c r="A7070" s="33">
        <v>23</v>
      </c>
      <c r="B7070" s="33" t="s">
        <v>23</v>
      </c>
      <c r="C7070" s="33">
        <v>1746</v>
      </c>
      <c r="D7070" s="33" t="s">
        <v>4589</v>
      </c>
      <c r="E7070" s="33">
        <v>1</v>
      </c>
      <c r="F7070" s="33">
        <v>1</v>
      </c>
    </row>
    <row r="7071" spans="1:6" x14ac:dyDescent="0.2">
      <c r="A7071" s="33">
        <v>23</v>
      </c>
      <c r="B7071" s="33" t="s">
        <v>23</v>
      </c>
      <c r="C7071" s="33">
        <v>6452</v>
      </c>
      <c r="D7071" s="33" t="s">
        <v>1801</v>
      </c>
      <c r="E7071" s="33"/>
      <c r="F7071" s="33">
        <v>0.2</v>
      </c>
    </row>
    <row r="7072" spans="1:6" x14ac:dyDescent="0.2">
      <c r="A7072" s="33">
        <v>23</v>
      </c>
      <c r="B7072" s="33" t="s">
        <v>23</v>
      </c>
      <c r="C7072" s="33">
        <v>3799</v>
      </c>
      <c r="D7072" s="33" t="s">
        <v>1803</v>
      </c>
      <c r="E7072" s="33"/>
      <c r="F7072" s="33">
        <v>1</v>
      </c>
    </row>
    <row r="7073" spans="1:6" x14ac:dyDescent="0.2">
      <c r="A7073" s="33">
        <v>23</v>
      </c>
      <c r="B7073" s="33" t="s">
        <v>23</v>
      </c>
      <c r="C7073" s="33">
        <v>1759</v>
      </c>
      <c r="D7073" s="33" t="s">
        <v>1805</v>
      </c>
      <c r="E7073" s="33">
        <v>2</v>
      </c>
      <c r="F7073" s="33">
        <v>1</v>
      </c>
    </row>
    <row r="7074" spans="1:6" x14ac:dyDescent="0.2">
      <c r="A7074" s="33">
        <v>23</v>
      </c>
      <c r="B7074" s="33" t="s">
        <v>23</v>
      </c>
      <c r="C7074" s="33">
        <v>1767</v>
      </c>
      <c r="D7074" s="33" t="s">
        <v>1057</v>
      </c>
      <c r="E7074" s="33">
        <v>4</v>
      </c>
      <c r="F7074" s="33">
        <v>0.2</v>
      </c>
    </row>
    <row r="7075" spans="1:6" x14ac:dyDescent="0.2">
      <c r="A7075" s="33">
        <v>23</v>
      </c>
      <c r="B7075" s="33" t="s">
        <v>23</v>
      </c>
      <c r="C7075" s="33">
        <v>3805</v>
      </c>
      <c r="D7075" s="33" t="s">
        <v>4591</v>
      </c>
      <c r="E7075" s="33"/>
      <c r="F7075" s="33">
        <v>0.2</v>
      </c>
    </row>
    <row r="7076" spans="1:6" x14ac:dyDescent="0.2">
      <c r="A7076" s="33">
        <v>23</v>
      </c>
      <c r="B7076" s="33" t="s">
        <v>23</v>
      </c>
      <c r="C7076" s="33">
        <v>1773</v>
      </c>
      <c r="D7076" s="33" t="s">
        <v>1807</v>
      </c>
      <c r="E7076" s="33">
        <v>3</v>
      </c>
      <c r="F7076" s="33">
        <v>0.2</v>
      </c>
    </row>
    <row r="7077" spans="1:6" x14ac:dyDescent="0.2">
      <c r="A7077" s="33">
        <v>23</v>
      </c>
      <c r="B7077" s="33" t="s">
        <v>23</v>
      </c>
      <c r="C7077" s="33">
        <v>1777</v>
      </c>
      <c r="D7077" s="33" t="s">
        <v>1808</v>
      </c>
      <c r="E7077" s="33">
        <v>1</v>
      </c>
      <c r="F7077" s="33">
        <v>1</v>
      </c>
    </row>
    <row r="7078" spans="1:6" x14ac:dyDescent="0.2">
      <c r="A7078" s="33">
        <v>23</v>
      </c>
      <c r="B7078" s="33" t="s">
        <v>23</v>
      </c>
      <c r="C7078" s="33">
        <v>1781</v>
      </c>
      <c r="D7078" s="33" t="s">
        <v>1810</v>
      </c>
      <c r="E7078" s="33">
        <v>1</v>
      </c>
      <c r="F7078" s="33">
        <v>1</v>
      </c>
    </row>
    <row r="7079" spans="1:6" x14ac:dyDescent="0.2">
      <c r="A7079" s="33">
        <v>23</v>
      </c>
      <c r="B7079" s="33" t="s">
        <v>23</v>
      </c>
      <c r="C7079" s="33">
        <v>1991</v>
      </c>
      <c r="D7079" s="33" t="s">
        <v>1816</v>
      </c>
      <c r="E7079" s="33">
        <v>2</v>
      </c>
      <c r="F7079" s="33">
        <v>0.2</v>
      </c>
    </row>
    <row r="7080" spans="1:6" x14ac:dyDescent="0.2">
      <c r="A7080" s="33">
        <v>23</v>
      </c>
      <c r="B7080" s="33" t="s">
        <v>23</v>
      </c>
      <c r="C7080" s="33">
        <v>659</v>
      </c>
      <c r="D7080" s="33" t="s">
        <v>1043</v>
      </c>
      <c r="E7080" s="33"/>
      <c r="F7080" s="33">
        <v>0.2</v>
      </c>
    </row>
    <row r="7081" spans="1:6" x14ac:dyDescent="0.2">
      <c r="A7081" s="33">
        <v>23</v>
      </c>
      <c r="B7081" s="33" t="s">
        <v>23</v>
      </c>
      <c r="C7081" s="33">
        <v>670</v>
      </c>
      <c r="D7081" s="33" t="s">
        <v>1045</v>
      </c>
      <c r="E7081" s="33">
        <v>2</v>
      </c>
      <c r="F7081" s="33">
        <v>0.2</v>
      </c>
    </row>
    <row r="7082" spans="1:6" x14ac:dyDescent="0.2">
      <c r="A7082" s="33">
        <v>23</v>
      </c>
      <c r="B7082" s="33" t="s">
        <v>23</v>
      </c>
      <c r="C7082" s="33">
        <v>2128</v>
      </c>
      <c r="D7082" s="33" t="s">
        <v>1059</v>
      </c>
      <c r="E7082" s="33">
        <v>3</v>
      </c>
      <c r="F7082" s="33">
        <v>0.2</v>
      </c>
    </row>
    <row r="7083" spans="1:6" x14ac:dyDescent="0.2">
      <c r="A7083" s="33">
        <v>23</v>
      </c>
      <c r="B7083" s="33" t="s">
        <v>23</v>
      </c>
      <c r="C7083" s="33">
        <v>2398</v>
      </c>
      <c r="D7083" s="33" t="s">
        <v>1822</v>
      </c>
      <c r="E7083" s="33">
        <v>4</v>
      </c>
      <c r="F7083" s="33">
        <v>0.2</v>
      </c>
    </row>
    <row r="7084" spans="1:6" x14ac:dyDescent="0.2">
      <c r="A7084" s="33">
        <v>23</v>
      </c>
      <c r="B7084" s="33" t="s">
        <v>23</v>
      </c>
      <c r="C7084" s="33">
        <v>2000</v>
      </c>
      <c r="D7084" s="33" t="s">
        <v>668</v>
      </c>
      <c r="E7084" s="33">
        <v>4</v>
      </c>
      <c r="F7084" s="33">
        <v>0.2</v>
      </c>
    </row>
    <row r="7085" spans="1:6" x14ac:dyDescent="0.2">
      <c r="A7085" s="33">
        <v>23</v>
      </c>
      <c r="B7085" s="33" t="s">
        <v>23</v>
      </c>
      <c r="C7085" s="33">
        <v>2441</v>
      </c>
      <c r="D7085" s="33" t="s">
        <v>806</v>
      </c>
      <c r="E7085" s="33">
        <v>2</v>
      </c>
      <c r="F7085" s="33">
        <v>0.2</v>
      </c>
    </row>
    <row r="7086" spans="1:6" x14ac:dyDescent="0.2">
      <c r="A7086" s="33">
        <v>23</v>
      </c>
      <c r="B7086" s="33" t="s">
        <v>23</v>
      </c>
      <c r="C7086" s="33">
        <v>2453</v>
      </c>
      <c r="D7086" s="33" t="s">
        <v>1825</v>
      </c>
      <c r="E7086" s="33">
        <v>1</v>
      </c>
      <c r="F7086" s="33">
        <v>1</v>
      </c>
    </row>
    <row r="7087" spans="1:6" x14ac:dyDescent="0.2">
      <c r="A7087" s="33">
        <v>23</v>
      </c>
      <c r="B7087" s="33" t="s">
        <v>23</v>
      </c>
      <c r="C7087" s="33">
        <v>2466</v>
      </c>
      <c r="D7087" s="33" t="s">
        <v>4426</v>
      </c>
      <c r="E7087" s="33"/>
      <c r="F7087" s="33">
        <v>0.2</v>
      </c>
    </row>
    <row r="7088" spans="1:6" x14ac:dyDescent="0.2">
      <c r="A7088" s="33">
        <v>23</v>
      </c>
      <c r="B7088" s="33" t="s">
        <v>23</v>
      </c>
      <c r="C7088" s="33">
        <v>2479</v>
      </c>
      <c r="D7088" s="33" t="s">
        <v>1061</v>
      </c>
      <c r="E7088" s="33">
        <v>4</v>
      </c>
      <c r="F7088" s="33">
        <v>0.2</v>
      </c>
    </row>
    <row r="7089" spans="1:6" x14ac:dyDescent="0.2">
      <c r="A7089" s="33">
        <v>23</v>
      </c>
      <c r="B7089" s="33" t="s">
        <v>23</v>
      </c>
      <c r="C7089" s="33">
        <v>2485</v>
      </c>
      <c r="D7089" s="33" t="s">
        <v>4597</v>
      </c>
      <c r="E7089" s="33">
        <v>4</v>
      </c>
      <c r="F7089" s="33">
        <v>0.2</v>
      </c>
    </row>
    <row r="7090" spans="1:6" x14ac:dyDescent="0.2">
      <c r="A7090" s="33">
        <v>23</v>
      </c>
      <c r="B7090" s="33" t="s">
        <v>894</v>
      </c>
      <c r="C7090" s="33">
        <v>110</v>
      </c>
      <c r="D7090" s="33" t="s">
        <v>7853</v>
      </c>
      <c r="E7090" s="33"/>
      <c r="F7090" s="33">
        <v>0.2</v>
      </c>
    </row>
    <row r="7091" spans="1:6" x14ac:dyDescent="0.2">
      <c r="A7091" s="33">
        <v>23</v>
      </c>
      <c r="B7091" s="33" t="s">
        <v>894</v>
      </c>
      <c r="C7091" s="33">
        <v>193</v>
      </c>
      <c r="D7091" s="33" t="s">
        <v>1956</v>
      </c>
      <c r="E7091" s="33">
        <v>4</v>
      </c>
      <c r="F7091" s="33">
        <v>0.2</v>
      </c>
    </row>
    <row r="7092" spans="1:6" x14ac:dyDescent="0.2">
      <c r="A7092" s="33">
        <v>23</v>
      </c>
      <c r="B7092" s="33" t="s">
        <v>894</v>
      </c>
      <c r="C7092" s="33">
        <v>198</v>
      </c>
      <c r="D7092" s="33" t="s">
        <v>3944</v>
      </c>
      <c r="E7092" s="33"/>
      <c r="F7092" s="33">
        <v>0.2</v>
      </c>
    </row>
    <row r="7093" spans="1:6" x14ac:dyDescent="0.2">
      <c r="A7093" s="33">
        <v>23</v>
      </c>
      <c r="B7093" s="33" t="s">
        <v>894</v>
      </c>
      <c r="C7093" s="33">
        <v>200</v>
      </c>
      <c r="D7093" s="33" t="s">
        <v>7854</v>
      </c>
      <c r="E7093" s="33"/>
      <c r="F7093" s="33">
        <v>0.2</v>
      </c>
    </row>
    <row r="7094" spans="1:6" x14ac:dyDescent="0.2">
      <c r="A7094" s="33">
        <v>23</v>
      </c>
      <c r="B7094" s="33" t="s">
        <v>894</v>
      </c>
      <c r="C7094" s="33">
        <v>418</v>
      </c>
      <c r="D7094" s="33" t="s">
        <v>1962</v>
      </c>
      <c r="E7094" s="33">
        <v>4</v>
      </c>
      <c r="F7094" s="33">
        <v>0.2</v>
      </c>
    </row>
    <row r="7095" spans="1:6" x14ac:dyDescent="0.2">
      <c r="A7095" s="33">
        <v>23</v>
      </c>
      <c r="B7095" s="33" t="s">
        <v>894</v>
      </c>
      <c r="C7095" s="33">
        <v>445</v>
      </c>
      <c r="D7095" s="33" t="s">
        <v>1965</v>
      </c>
      <c r="E7095" s="33"/>
      <c r="F7095" s="33">
        <v>0.2</v>
      </c>
    </row>
    <row r="7096" spans="1:6" x14ac:dyDescent="0.2">
      <c r="A7096" s="33">
        <v>23</v>
      </c>
      <c r="B7096" s="33" t="s">
        <v>894</v>
      </c>
      <c r="C7096" s="33">
        <v>545</v>
      </c>
      <c r="D7096" s="33" t="s">
        <v>1968</v>
      </c>
      <c r="E7096" s="33"/>
      <c r="F7096" s="33">
        <v>0.2</v>
      </c>
    </row>
    <row r="7097" spans="1:6" x14ac:dyDescent="0.2">
      <c r="A7097" s="33">
        <v>23</v>
      </c>
      <c r="B7097" s="33" t="s">
        <v>894</v>
      </c>
      <c r="C7097" s="33">
        <v>555</v>
      </c>
      <c r="D7097" s="33" t="s">
        <v>1969</v>
      </c>
      <c r="E7097" s="33">
        <v>4</v>
      </c>
      <c r="F7097" s="33">
        <v>0.2</v>
      </c>
    </row>
    <row r="7098" spans="1:6" x14ac:dyDescent="0.2">
      <c r="A7098" s="33">
        <v>23</v>
      </c>
      <c r="B7098" s="33" t="s">
        <v>894</v>
      </c>
      <c r="C7098" s="33">
        <v>558</v>
      </c>
      <c r="D7098" s="33" t="s">
        <v>7855</v>
      </c>
      <c r="E7098" s="33"/>
      <c r="F7098" s="33">
        <v>0.2</v>
      </c>
    </row>
    <row r="7099" spans="1:6" x14ac:dyDescent="0.2">
      <c r="A7099" s="33">
        <v>23</v>
      </c>
      <c r="B7099" s="33" t="s">
        <v>894</v>
      </c>
      <c r="C7099" s="33">
        <v>566</v>
      </c>
      <c r="D7099" s="33" t="s">
        <v>7856</v>
      </c>
      <c r="E7099" s="33"/>
      <c r="F7099" s="33">
        <v>0.2</v>
      </c>
    </row>
    <row r="7100" spans="1:6" x14ac:dyDescent="0.2">
      <c r="A7100" s="33">
        <v>23</v>
      </c>
      <c r="B7100" s="33" t="s">
        <v>894</v>
      </c>
      <c r="C7100" s="33">
        <v>569</v>
      </c>
      <c r="D7100" s="33" t="s">
        <v>7857</v>
      </c>
      <c r="E7100" s="33">
        <v>4</v>
      </c>
      <c r="F7100" s="33">
        <v>0.2</v>
      </c>
    </row>
    <row r="7101" spans="1:6" x14ac:dyDescent="0.2">
      <c r="A7101" s="33">
        <v>23</v>
      </c>
      <c r="B7101" s="33" t="s">
        <v>894</v>
      </c>
      <c r="C7101" s="33">
        <v>570</v>
      </c>
      <c r="D7101" s="33" t="s">
        <v>5723</v>
      </c>
      <c r="E7101" s="33">
        <v>4</v>
      </c>
      <c r="F7101" s="33">
        <v>0.2</v>
      </c>
    </row>
    <row r="7102" spans="1:6" x14ac:dyDescent="0.2">
      <c r="A7102" s="33">
        <v>23</v>
      </c>
      <c r="B7102" s="33" t="s">
        <v>894</v>
      </c>
      <c r="C7102" s="33">
        <v>607</v>
      </c>
      <c r="D7102" s="33" t="s">
        <v>7858</v>
      </c>
      <c r="E7102" s="33"/>
      <c r="F7102" s="33">
        <v>0.2</v>
      </c>
    </row>
    <row r="7103" spans="1:6" x14ac:dyDescent="0.2">
      <c r="A7103" s="33">
        <v>23</v>
      </c>
      <c r="B7103" s="33" t="s">
        <v>894</v>
      </c>
      <c r="C7103" s="33">
        <v>613</v>
      </c>
      <c r="D7103" s="33" t="s">
        <v>7859</v>
      </c>
      <c r="E7103" s="33"/>
      <c r="F7103" s="33">
        <v>0.2</v>
      </c>
    </row>
    <row r="7104" spans="1:6" x14ac:dyDescent="0.2">
      <c r="A7104" s="33">
        <v>23</v>
      </c>
      <c r="B7104" s="33" t="s">
        <v>894</v>
      </c>
      <c r="C7104" s="33">
        <v>656</v>
      </c>
      <c r="D7104" s="33" t="s">
        <v>7860</v>
      </c>
      <c r="E7104" s="33"/>
      <c r="F7104" s="33">
        <v>0.2</v>
      </c>
    </row>
    <row r="7105" spans="1:6" x14ac:dyDescent="0.2">
      <c r="A7105" s="33">
        <v>23</v>
      </c>
      <c r="B7105" s="33" t="s">
        <v>894</v>
      </c>
      <c r="C7105" s="33">
        <v>4505</v>
      </c>
      <c r="D7105" s="33" t="s">
        <v>4602</v>
      </c>
      <c r="E7105" s="33"/>
      <c r="F7105" s="33">
        <v>0.2</v>
      </c>
    </row>
    <row r="7106" spans="1:6" x14ac:dyDescent="0.2">
      <c r="A7106" s="33">
        <v>23</v>
      </c>
      <c r="B7106" s="33" t="s">
        <v>894</v>
      </c>
      <c r="C7106" s="33">
        <v>869</v>
      </c>
      <c r="D7106" s="33" t="s">
        <v>7861</v>
      </c>
      <c r="E7106" s="33"/>
      <c r="F7106" s="33">
        <v>0.2</v>
      </c>
    </row>
    <row r="7107" spans="1:6" x14ac:dyDescent="0.2">
      <c r="A7107" s="33">
        <v>23</v>
      </c>
      <c r="B7107" s="33" t="s">
        <v>894</v>
      </c>
      <c r="C7107" s="33">
        <v>870</v>
      </c>
      <c r="D7107" s="33" t="s">
        <v>7862</v>
      </c>
      <c r="E7107" s="33"/>
      <c r="F7107" s="33">
        <v>0.2</v>
      </c>
    </row>
    <row r="7108" spans="1:6" x14ac:dyDescent="0.2">
      <c r="A7108" s="33">
        <v>23</v>
      </c>
      <c r="B7108" s="33" t="s">
        <v>894</v>
      </c>
      <c r="C7108" s="33">
        <v>1088</v>
      </c>
      <c r="D7108" s="33" t="s">
        <v>7863</v>
      </c>
      <c r="E7108" s="33"/>
      <c r="F7108" s="33">
        <v>0.2</v>
      </c>
    </row>
    <row r="7109" spans="1:6" x14ac:dyDescent="0.2">
      <c r="A7109" s="33">
        <v>23</v>
      </c>
      <c r="B7109" s="33" t="s">
        <v>894</v>
      </c>
      <c r="C7109" s="33">
        <v>1206</v>
      </c>
      <c r="D7109" s="33" t="s">
        <v>4603</v>
      </c>
      <c r="E7109" s="33"/>
      <c r="F7109" s="33">
        <v>0.2</v>
      </c>
    </row>
    <row r="7110" spans="1:6" x14ac:dyDescent="0.2">
      <c r="A7110" s="33">
        <v>23</v>
      </c>
      <c r="B7110" s="33" t="s">
        <v>894</v>
      </c>
      <c r="C7110" s="33">
        <v>25155</v>
      </c>
      <c r="D7110" s="33" t="s">
        <v>7216</v>
      </c>
      <c r="E7110" s="33"/>
      <c r="F7110" s="33">
        <v>0.2</v>
      </c>
    </row>
    <row r="7111" spans="1:6" x14ac:dyDescent="0.2">
      <c r="A7111" s="33">
        <v>23</v>
      </c>
      <c r="B7111" s="33" t="s">
        <v>894</v>
      </c>
      <c r="C7111" s="33">
        <v>25156</v>
      </c>
      <c r="D7111" s="33" t="s">
        <v>1982</v>
      </c>
      <c r="E7111" s="33"/>
      <c r="F7111" s="33">
        <v>0.2</v>
      </c>
    </row>
    <row r="7112" spans="1:6" x14ac:dyDescent="0.2">
      <c r="A7112" s="33">
        <v>23</v>
      </c>
      <c r="B7112" s="33" t="s">
        <v>894</v>
      </c>
      <c r="C7112" s="33">
        <v>2046</v>
      </c>
      <c r="D7112" s="33" t="s">
        <v>6726</v>
      </c>
      <c r="E7112" s="33"/>
      <c r="F7112" s="33">
        <v>0.2</v>
      </c>
    </row>
    <row r="7113" spans="1:6" x14ac:dyDescent="0.2">
      <c r="A7113" s="33">
        <v>23</v>
      </c>
      <c r="B7113" s="33" t="s">
        <v>894</v>
      </c>
      <c r="C7113" s="33">
        <v>2079</v>
      </c>
      <c r="D7113" s="33" t="s">
        <v>7864</v>
      </c>
      <c r="E7113" s="33"/>
      <c r="F7113" s="33">
        <v>0.2</v>
      </c>
    </row>
    <row r="7114" spans="1:6" x14ac:dyDescent="0.2">
      <c r="A7114" s="33">
        <v>23</v>
      </c>
      <c r="B7114" s="33" t="s">
        <v>894</v>
      </c>
      <c r="C7114" s="33">
        <v>2080</v>
      </c>
      <c r="D7114" s="33" t="s">
        <v>3983</v>
      </c>
      <c r="E7114" s="33"/>
      <c r="F7114" s="33">
        <v>0.2</v>
      </c>
    </row>
    <row r="7115" spans="1:6" x14ac:dyDescent="0.2">
      <c r="A7115" s="33">
        <v>23</v>
      </c>
      <c r="B7115" s="33" t="s">
        <v>894</v>
      </c>
      <c r="C7115" s="33">
        <v>2122</v>
      </c>
      <c r="D7115" s="33" t="s">
        <v>1983</v>
      </c>
      <c r="E7115" s="33"/>
      <c r="F7115" s="33">
        <v>0.2</v>
      </c>
    </row>
    <row r="7116" spans="1:6" x14ac:dyDescent="0.2">
      <c r="A7116" s="33">
        <v>23</v>
      </c>
      <c r="B7116" s="33" t="s">
        <v>894</v>
      </c>
      <c r="C7116" s="33">
        <v>2123</v>
      </c>
      <c r="D7116" s="33" t="s">
        <v>7865</v>
      </c>
      <c r="E7116" s="33"/>
      <c r="F7116" s="33">
        <v>0.2</v>
      </c>
    </row>
    <row r="7117" spans="1:6" x14ac:dyDescent="0.2">
      <c r="A7117" s="33">
        <v>23</v>
      </c>
      <c r="B7117" s="33" t="s">
        <v>894</v>
      </c>
      <c r="C7117" s="33">
        <v>2602</v>
      </c>
      <c r="D7117" s="33" t="s">
        <v>4677</v>
      </c>
      <c r="E7117" s="33"/>
      <c r="F7117" s="33">
        <v>0.2</v>
      </c>
    </row>
    <row r="7118" spans="1:6" x14ac:dyDescent="0.2">
      <c r="A7118" s="33">
        <v>23</v>
      </c>
      <c r="B7118" s="33" t="s">
        <v>894</v>
      </c>
      <c r="C7118" s="33">
        <v>2628</v>
      </c>
      <c r="D7118" s="33" t="s">
        <v>4678</v>
      </c>
      <c r="E7118" s="33"/>
      <c r="F7118" s="33">
        <v>0.2</v>
      </c>
    </row>
    <row r="7119" spans="1:6" x14ac:dyDescent="0.2">
      <c r="A7119" s="33">
        <v>23</v>
      </c>
      <c r="B7119" s="33" t="s">
        <v>894</v>
      </c>
      <c r="C7119" s="33">
        <v>23998</v>
      </c>
      <c r="D7119" s="33" t="s">
        <v>4679</v>
      </c>
      <c r="E7119" s="33"/>
      <c r="F7119" s="33">
        <v>0.2</v>
      </c>
    </row>
    <row r="7120" spans="1:6" x14ac:dyDescent="0.2">
      <c r="A7120" s="33">
        <v>23</v>
      </c>
      <c r="B7120" s="33" t="s">
        <v>894</v>
      </c>
      <c r="C7120" s="33">
        <v>2710</v>
      </c>
      <c r="D7120" s="33" t="s">
        <v>4680</v>
      </c>
      <c r="E7120" s="33"/>
      <c r="F7120" s="33">
        <v>0.2</v>
      </c>
    </row>
    <row r="7121" spans="1:6" x14ac:dyDescent="0.2">
      <c r="A7121" s="33">
        <v>23</v>
      </c>
      <c r="B7121" s="33" t="s">
        <v>894</v>
      </c>
      <c r="C7121" s="33">
        <v>2712</v>
      </c>
      <c r="D7121" s="33" t="s">
        <v>4681</v>
      </c>
      <c r="E7121" s="33"/>
      <c r="F7121" s="33">
        <v>0.2</v>
      </c>
    </row>
    <row r="7122" spans="1:6" x14ac:dyDescent="0.2">
      <c r="A7122" s="33">
        <v>23</v>
      </c>
      <c r="B7122" s="33" t="s">
        <v>894</v>
      </c>
      <c r="C7122" s="33">
        <v>2713</v>
      </c>
      <c r="D7122" s="33" t="s">
        <v>4682</v>
      </c>
      <c r="E7122" s="33">
        <v>4</v>
      </c>
      <c r="F7122" s="33">
        <v>0.2</v>
      </c>
    </row>
    <row r="7123" spans="1:6" x14ac:dyDescent="0.2">
      <c r="A7123" s="33">
        <v>23</v>
      </c>
      <c r="B7123" s="33" t="s">
        <v>894</v>
      </c>
      <c r="C7123" s="33">
        <v>2736</v>
      </c>
      <c r="D7123" s="33" t="s">
        <v>1993</v>
      </c>
      <c r="E7123" s="33"/>
      <c r="F7123" s="33">
        <v>0.2</v>
      </c>
    </row>
    <row r="7124" spans="1:6" x14ac:dyDescent="0.2">
      <c r="A7124" s="33">
        <v>23</v>
      </c>
      <c r="B7124" s="33" t="s">
        <v>894</v>
      </c>
      <c r="C7124" s="33">
        <v>12079</v>
      </c>
      <c r="D7124" s="33" t="s">
        <v>1995</v>
      </c>
      <c r="E7124" s="33"/>
      <c r="F7124" s="33">
        <v>0.2</v>
      </c>
    </row>
    <row r="7125" spans="1:6" x14ac:dyDescent="0.2">
      <c r="A7125" s="33">
        <v>23</v>
      </c>
      <c r="B7125" s="33" t="s">
        <v>894</v>
      </c>
      <c r="C7125" s="33">
        <v>2845</v>
      </c>
      <c r="D7125" s="33" t="s">
        <v>1998</v>
      </c>
      <c r="E7125" s="33"/>
      <c r="F7125" s="33">
        <v>0.2</v>
      </c>
    </row>
    <row r="7126" spans="1:6" x14ac:dyDescent="0.2">
      <c r="A7126" s="33">
        <v>23</v>
      </c>
      <c r="B7126" s="33" t="s">
        <v>894</v>
      </c>
      <c r="C7126" s="33">
        <v>22225</v>
      </c>
      <c r="D7126" s="33" t="s">
        <v>7866</v>
      </c>
      <c r="E7126" s="33"/>
      <c r="F7126" s="33">
        <v>0.2</v>
      </c>
    </row>
    <row r="7127" spans="1:6" x14ac:dyDescent="0.2">
      <c r="A7127" s="33">
        <v>23</v>
      </c>
      <c r="B7127" s="33" t="s">
        <v>894</v>
      </c>
      <c r="C7127" s="33">
        <v>2872</v>
      </c>
      <c r="D7127" s="33" t="s">
        <v>7867</v>
      </c>
      <c r="E7127" s="33">
        <v>4</v>
      </c>
      <c r="F7127" s="33">
        <v>0.2</v>
      </c>
    </row>
    <row r="7128" spans="1:6" x14ac:dyDescent="0.2">
      <c r="A7128" s="33">
        <v>23</v>
      </c>
      <c r="B7128" s="33" t="s">
        <v>894</v>
      </c>
      <c r="C7128" s="33">
        <v>2983</v>
      </c>
      <c r="D7128" s="33" t="s">
        <v>7868</v>
      </c>
      <c r="E7128" s="33"/>
      <c r="F7128" s="33">
        <v>0.2</v>
      </c>
    </row>
    <row r="7129" spans="1:6" x14ac:dyDescent="0.2">
      <c r="A7129" s="33">
        <v>23</v>
      </c>
      <c r="B7129" s="33" t="s">
        <v>894</v>
      </c>
      <c r="C7129" s="33">
        <v>2987</v>
      </c>
      <c r="D7129" s="33" t="s">
        <v>7869</v>
      </c>
      <c r="E7129" s="33"/>
      <c r="F7129" s="33">
        <v>0.2</v>
      </c>
    </row>
    <row r="7130" spans="1:6" x14ac:dyDescent="0.2">
      <c r="A7130" s="33">
        <v>23</v>
      </c>
      <c r="B7130" s="33" t="s">
        <v>894</v>
      </c>
      <c r="C7130" s="33">
        <v>3051</v>
      </c>
      <c r="D7130" s="33" t="s">
        <v>7870</v>
      </c>
      <c r="E7130" s="33">
        <v>3</v>
      </c>
      <c r="F7130" s="33">
        <v>0.2</v>
      </c>
    </row>
    <row r="7131" spans="1:6" x14ac:dyDescent="0.2">
      <c r="A7131" s="33">
        <v>23</v>
      </c>
      <c r="B7131" s="33" t="s">
        <v>894</v>
      </c>
      <c r="C7131" s="33">
        <v>3184</v>
      </c>
      <c r="D7131" s="33" t="s">
        <v>7871</v>
      </c>
      <c r="E7131" s="33"/>
      <c r="F7131" s="33">
        <v>0.2</v>
      </c>
    </row>
    <row r="7132" spans="1:6" x14ac:dyDescent="0.2">
      <c r="A7132" s="33">
        <v>23</v>
      </c>
      <c r="B7132" s="33" t="s">
        <v>894</v>
      </c>
      <c r="C7132" s="33">
        <v>3194</v>
      </c>
      <c r="D7132" s="33" t="s">
        <v>7872</v>
      </c>
      <c r="E7132" s="33"/>
      <c r="F7132" s="33">
        <v>0.2</v>
      </c>
    </row>
    <row r="7133" spans="1:6" x14ac:dyDescent="0.2">
      <c r="A7133" s="33">
        <v>23</v>
      </c>
      <c r="B7133" s="33" t="s">
        <v>894</v>
      </c>
      <c r="C7133" s="33">
        <v>3212</v>
      </c>
      <c r="D7133" s="33" t="s">
        <v>7873</v>
      </c>
      <c r="E7133" s="33"/>
      <c r="F7133" s="33">
        <v>0.2</v>
      </c>
    </row>
    <row r="7134" spans="1:6" x14ac:dyDescent="0.2">
      <c r="A7134" s="33">
        <v>23</v>
      </c>
      <c r="B7134" s="33" t="s">
        <v>894</v>
      </c>
      <c r="C7134" s="33">
        <v>3542</v>
      </c>
      <c r="D7134" s="33" t="s">
        <v>6185</v>
      </c>
      <c r="E7134" s="33"/>
      <c r="F7134" s="33">
        <v>0.2</v>
      </c>
    </row>
    <row r="7135" spans="1:6" x14ac:dyDescent="0.2">
      <c r="A7135" s="33">
        <v>23</v>
      </c>
      <c r="B7135" s="33" t="s">
        <v>894</v>
      </c>
      <c r="C7135" s="33">
        <v>3624</v>
      </c>
      <c r="D7135" s="33" t="s">
        <v>6189</v>
      </c>
      <c r="E7135" s="33"/>
      <c r="F7135" s="33">
        <v>0.2</v>
      </c>
    </row>
    <row r="7136" spans="1:6" x14ac:dyDescent="0.2">
      <c r="A7136" s="33">
        <v>23</v>
      </c>
      <c r="B7136" s="33" t="s">
        <v>894</v>
      </c>
      <c r="C7136" s="33">
        <v>3733</v>
      </c>
      <c r="D7136" s="33" t="s">
        <v>7874</v>
      </c>
      <c r="E7136" s="33"/>
      <c r="F7136" s="33">
        <v>0.2</v>
      </c>
    </row>
    <row r="7137" spans="1:6" x14ac:dyDescent="0.2">
      <c r="A7137" s="33">
        <v>23</v>
      </c>
      <c r="B7137" s="33" t="s">
        <v>894</v>
      </c>
      <c r="C7137" s="33">
        <v>3781</v>
      </c>
      <c r="D7137" s="33" t="s">
        <v>2007</v>
      </c>
      <c r="E7137" s="33">
        <v>3</v>
      </c>
      <c r="F7137" s="33">
        <v>0.2</v>
      </c>
    </row>
    <row r="7138" spans="1:6" x14ac:dyDescent="0.2">
      <c r="A7138" s="33">
        <v>23</v>
      </c>
      <c r="B7138" s="33" t="s">
        <v>894</v>
      </c>
      <c r="C7138" s="33">
        <v>3782</v>
      </c>
      <c r="D7138" s="33" t="s">
        <v>2008</v>
      </c>
      <c r="E7138" s="33"/>
      <c r="F7138" s="33">
        <v>0.2</v>
      </c>
    </row>
    <row r="7139" spans="1:6" x14ac:dyDescent="0.2">
      <c r="A7139" s="33">
        <v>23</v>
      </c>
      <c r="B7139" s="33" t="s">
        <v>894</v>
      </c>
      <c r="C7139" s="33">
        <v>3785</v>
      </c>
      <c r="D7139" s="33" t="s">
        <v>4610</v>
      </c>
      <c r="E7139" s="33"/>
      <c r="F7139" s="33">
        <v>0.2</v>
      </c>
    </row>
    <row r="7140" spans="1:6" x14ac:dyDescent="0.2">
      <c r="A7140" s="33">
        <v>23</v>
      </c>
      <c r="B7140" s="33" t="s">
        <v>894</v>
      </c>
      <c r="C7140" s="33">
        <v>3788</v>
      </c>
      <c r="D7140" s="33" t="s">
        <v>4687</v>
      </c>
      <c r="E7140" s="33">
        <v>4</v>
      </c>
      <c r="F7140" s="33">
        <v>0.2</v>
      </c>
    </row>
    <row r="7141" spans="1:6" x14ac:dyDescent="0.2">
      <c r="A7141" s="33">
        <v>23</v>
      </c>
      <c r="B7141" s="33" t="s">
        <v>894</v>
      </c>
      <c r="C7141" s="33">
        <v>3789</v>
      </c>
      <c r="D7141" s="33" t="s">
        <v>4033</v>
      </c>
      <c r="E7141" s="33"/>
      <c r="F7141" s="33">
        <v>0.2</v>
      </c>
    </row>
    <row r="7142" spans="1:6" x14ac:dyDescent="0.2">
      <c r="A7142" s="33">
        <v>23</v>
      </c>
      <c r="B7142" s="33" t="s">
        <v>894</v>
      </c>
      <c r="C7142" s="33">
        <v>3823</v>
      </c>
      <c r="D7142" s="33" t="s">
        <v>7875</v>
      </c>
      <c r="E7142" s="33"/>
      <c r="F7142" s="33">
        <v>0.2</v>
      </c>
    </row>
    <row r="7143" spans="1:6" x14ac:dyDescent="0.2">
      <c r="A7143" s="33">
        <v>23</v>
      </c>
      <c r="B7143" s="33" t="s">
        <v>894</v>
      </c>
      <c r="C7143" s="33">
        <v>3983</v>
      </c>
      <c r="D7143" s="33" t="s">
        <v>7876</v>
      </c>
      <c r="E7143" s="33"/>
      <c r="F7143" s="33">
        <v>0.2</v>
      </c>
    </row>
    <row r="7144" spans="1:6" x14ac:dyDescent="0.2">
      <c r="A7144" s="33">
        <v>23</v>
      </c>
      <c r="B7144" s="33" t="s">
        <v>894</v>
      </c>
      <c r="C7144" s="33">
        <v>3986</v>
      </c>
      <c r="D7144" s="33" t="s">
        <v>7877</v>
      </c>
      <c r="E7144" s="33">
        <v>4</v>
      </c>
      <c r="F7144" s="33">
        <v>0.2</v>
      </c>
    </row>
    <row r="7145" spans="1:6" x14ac:dyDescent="0.2">
      <c r="A7145" s="33">
        <v>23</v>
      </c>
      <c r="B7145" s="33" t="s">
        <v>894</v>
      </c>
      <c r="C7145" s="33">
        <v>4021</v>
      </c>
      <c r="D7145" s="33" t="s">
        <v>4688</v>
      </c>
      <c r="E7145" s="33"/>
      <c r="F7145" s="33">
        <v>0.2</v>
      </c>
    </row>
    <row r="7146" spans="1:6" x14ac:dyDescent="0.2">
      <c r="A7146" s="33">
        <v>23</v>
      </c>
      <c r="B7146" s="33" t="s">
        <v>894</v>
      </c>
      <c r="C7146" s="33">
        <v>4023</v>
      </c>
      <c r="D7146" s="33" t="s">
        <v>7878</v>
      </c>
      <c r="E7146" s="33"/>
      <c r="F7146" s="33">
        <v>0.2</v>
      </c>
    </row>
    <row r="7147" spans="1:6" x14ac:dyDescent="0.2">
      <c r="A7147" s="33">
        <v>23</v>
      </c>
      <c r="B7147" s="33" t="s">
        <v>894</v>
      </c>
      <c r="C7147" s="33">
        <v>4036</v>
      </c>
      <c r="D7147" s="33" t="s">
        <v>2010</v>
      </c>
      <c r="E7147" s="33"/>
      <c r="F7147" s="33">
        <v>0.2</v>
      </c>
    </row>
    <row r="7148" spans="1:6" x14ac:dyDescent="0.2">
      <c r="A7148" s="33">
        <v>23</v>
      </c>
      <c r="B7148" s="33" t="s">
        <v>894</v>
      </c>
      <c r="C7148" s="33">
        <v>4063</v>
      </c>
      <c r="D7148" s="33" t="s">
        <v>2013</v>
      </c>
      <c r="E7148" s="33"/>
      <c r="F7148" s="33">
        <v>0.2</v>
      </c>
    </row>
    <row r="7149" spans="1:6" x14ac:dyDescent="0.2">
      <c r="A7149" s="33">
        <v>23</v>
      </c>
      <c r="B7149" s="33" t="s">
        <v>894</v>
      </c>
      <c r="C7149" s="33">
        <v>4265</v>
      </c>
      <c r="D7149" s="33" t="s">
        <v>7879</v>
      </c>
      <c r="E7149" s="33"/>
      <c r="F7149" s="33">
        <v>0.2</v>
      </c>
    </row>
    <row r="7150" spans="1:6" x14ac:dyDescent="0.2">
      <c r="A7150" s="33">
        <v>23</v>
      </c>
      <c r="B7150" s="33" t="s">
        <v>894</v>
      </c>
      <c r="C7150" s="33">
        <v>4280</v>
      </c>
      <c r="D7150" s="33" t="s">
        <v>7880</v>
      </c>
      <c r="E7150" s="33"/>
      <c r="F7150" s="33">
        <v>0.2</v>
      </c>
    </row>
    <row r="7151" spans="1:6" x14ac:dyDescent="0.2">
      <c r="A7151" s="33">
        <v>23</v>
      </c>
      <c r="B7151" s="33" t="s">
        <v>894</v>
      </c>
      <c r="C7151" s="33">
        <v>4323</v>
      </c>
      <c r="D7151" s="33" t="s">
        <v>4613</v>
      </c>
      <c r="E7151" s="33"/>
      <c r="F7151" s="33">
        <v>0.2</v>
      </c>
    </row>
    <row r="7152" spans="1:6" x14ac:dyDescent="0.2">
      <c r="A7152" s="33">
        <v>23</v>
      </c>
      <c r="B7152" s="33" t="s">
        <v>894</v>
      </c>
      <c r="C7152" s="33">
        <v>4474</v>
      </c>
      <c r="D7152" s="33" t="s">
        <v>2019</v>
      </c>
      <c r="E7152" s="33"/>
      <c r="F7152" s="33">
        <v>0.2</v>
      </c>
    </row>
    <row r="7153" spans="1:6" x14ac:dyDescent="0.2">
      <c r="A7153" s="33">
        <v>23</v>
      </c>
      <c r="B7153" s="33" t="s">
        <v>894</v>
      </c>
      <c r="C7153" s="33">
        <v>4543</v>
      </c>
      <c r="D7153" s="33" t="s">
        <v>7881</v>
      </c>
      <c r="E7153" s="33"/>
      <c r="F7153" s="33">
        <v>0.2</v>
      </c>
    </row>
    <row r="7154" spans="1:6" x14ac:dyDescent="0.2">
      <c r="A7154" s="33">
        <v>23</v>
      </c>
      <c r="B7154" s="33" t="s">
        <v>894</v>
      </c>
      <c r="C7154" s="33">
        <v>4625</v>
      </c>
      <c r="D7154" s="33" t="s">
        <v>7882</v>
      </c>
      <c r="E7154" s="33"/>
      <c r="F7154" s="33">
        <v>0.2</v>
      </c>
    </row>
    <row r="7155" spans="1:6" x14ac:dyDescent="0.2">
      <c r="A7155" s="33">
        <v>23</v>
      </c>
      <c r="B7155" s="33" t="s">
        <v>894</v>
      </c>
      <c r="C7155" s="33">
        <v>4639</v>
      </c>
      <c r="D7155" s="33" t="s">
        <v>4691</v>
      </c>
      <c r="E7155" s="33"/>
      <c r="F7155" s="33">
        <v>0.2</v>
      </c>
    </row>
    <row r="7156" spans="1:6" x14ac:dyDescent="0.2">
      <c r="A7156" s="33">
        <v>23</v>
      </c>
      <c r="B7156" s="33" t="s">
        <v>894</v>
      </c>
      <c r="C7156" s="33">
        <v>5180</v>
      </c>
      <c r="D7156" s="33" t="s">
        <v>4615</v>
      </c>
      <c r="E7156" s="33"/>
      <c r="F7156" s="33">
        <v>0.2</v>
      </c>
    </row>
    <row r="7157" spans="1:6" x14ac:dyDescent="0.2">
      <c r="A7157" s="33">
        <v>23</v>
      </c>
      <c r="B7157" s="33" t="s">
        <v>894</v>
      </c>
      <c r="C7157" s="33">
        <v>5202</v>
      </c>
      <c r="D7157" s="33" t="s">
        <v>7883</v>
      </c>
      <c r="E7157" s="33"/>
      <c r="F7157" s="33">
        <v>0.2</v>
      </c>
    </row>
    <row r="7158" spans="1:6" x14ac:dyDescent="0.2">
      <c r="A7158" s="33">
        <v>23</v>
      </c>
      <c r="B7158" s="33" t="s">
        <v>894</v>
      </c>
      <c r="C7158" s="33">
        <v>1311</v>
      </c>
      <c r="D7158" s="33" t="s">
        <v>4616</v>
      </c>
      <c r="E7158" s="33"/>
      <c r="F7158" s="33">
        <v>0.2</v>
      </c>
    </row>
    <row r="7159" spans="1:6" x14ac:dyDescent="0.2">
      <c r="A7159" s="33">
        <v>23</v>
      </c>
      <c r="B7159" s="33" t="s">
        <v>894</v>
      </c>
      <c r="C7159" s="33">
        <v>5241</v>
      </c>
      <c r="D7159" s="33" t="s">
        <v>7884</v>
      </c>
      <c r="E7159" s="33"/>
      <c r="F7159" s="33">
        <v>0.2</v>
      </c>
    </row>
    <row r="7160" spans="1:6" x14ac:dyDescent="0.2">
      <c r="A7160" s="33">
        <v>23</v>
      </c>
      <c r="B7160" s="33" t="s">
        <v>894</v>
      </c>
      <c r="C7160" s="33">
        <v>5269</v>
      </c>
      <c r="D7160" s="33" t="s">
        <v>4695</v>
      </c>
      <c r="E7160" s="33"/>
      <c r="F7160" s="33">
        <v>0.2</v>
      </c>
    </row>
    <row r="7161" spans="1:6" x14ac:dyDescent="0.2">
      <c r="A7161" s="33">
        <v>23</v>
      </c>
      <c r="B7161" s="33" t="s">
        <v>894</v>
      </c>
      <c r="C7161" s="33">
        <v>5496</v>
      </c>
      <c r="D7161" s="33" t="s">
        <v>7885</v>
      </c>
      <c r="E7161" s="33"/>
      <c r="F7161" s="33">
        <v>0.2</v>
      </c>
    </row>
    <row r="7162" spans="1:6" x14ac:dyDescent="0.2">
      <c r="A7162" s="33">
        <v>23</v>
      </c>
      <c r="B7162" s="33" t="s">
        <v>894</v>
      </c>
      <c r="C7162" s="33">
        <v>5499</v>
      </c>
      <c r="D7162" s="33" t="s">
        <v>7886</v>
      </c>
      <c r="E7162" s="33"/>
      <c r="F7162" s="33">
        <v>0.2</v>
      </c>
    </row>
    <row r="7163" spans="1:6" x14ac:dyDescent="0.2">
      <c r="A7163" s="33">
        <v>23</v>
      </c>
      <c r="B7163" s="33" t="s">
        <v>894</v>
      </c>
      <c r="C7163" s="33">
        <v>5502</v>
      </c>
      <c r="D7163" s="33" t="s">
        <v>2031</v>
      </c>
      <c r="E7163" s="33"/>
      <c r="F7163" s="33">
        <v>0.2</v>
      </c>
    </row>
    <row r="7164" spans="1:6" x14ac:dyDescent="0.2">
      <c r="A7164" s="33">
        <v>23</v>
      </c>
      <c r="B7164" s="33" t="s">
        <v>894</v>
      </c>
      <c r="C7164" s="33">
        <v>5503</v>
      </c>
      <c r="D7164" s="33" t="s">
        <v>7887</v>
      </c>
      <c r="E7164" s="33">
        <v>4</v>
      </c>
      <c r="F7164" s="33">
        <v>0.2</v>
      </c>
    </row>
    <row r="7165" spans="1:6" x14ac:dyDescent="0.2">
      <c r="A7165" s="33">
        <v>23</v>
      </c>
      <c r="B7165" s="33" t="s">
        <v>894</v>
      </c>
      <c r="C7165" s="33">
        <v>5510</v>
      </c>
      <c r="D7165" s="33" t="s">
        <v>4080</v>
      </c>
      <c r="E7165" s="33"/>
      <c r="F7165" s="33">
        <v>0.2</v>
      </c>
    </row>
    <row r="7166" spans="1:6" x14ac:dyDescent="0.2">
      <c r="A7166" s="33">
        <v>23</v>
      </c>
      <c r="B7166" s="33" t="s">
        <v>894</v>
      </c>
      <c r="C7166" s="33">
        <v>5513</v>
      </c>
      <c r="D7166" s="33" t="s">
        <v>4696</v>
      </c>
      <c r="E7166" s="33"/>
      <c r="F7166" s="33">
        <v>0.2</v>
      </c>
    </row>
    <row r="7167" spans="1:6" x14ac:dyDescent="0.2">
      <c r="A7167" s="33">
        <v>23</v>
      </c>
      <c r="B7167" s="33" t="s">
        <v>894</v>
      </c>
      <c r="C7167" s="33">
        <v>5515</v>
      </c>
      <c r="D7167" s="33" t="s">
        <v>4697</v>
      </c>
      <c r="E7167" s="33">
        <v>4</v>
      </c>
      <c r="F7167" s="33">
        <v>0.2</v>
      </c>
    </row>
    <row r="7168" spans="1:6" x14ac:dyDescent="0.2">
      <c r="A7168" s="33">
        <v>23</v>
      </c>
      <c r="B7168" s="33" t="s">
        <v>894</v>
      </c>
      <c r="C7168" s="33">
        <v>5516</v>
      </c>
      <c r="D7168" s="33" t="s">
        <v>4082</v>
      </c>
      <c r="E7168" s="33"/>
      <c r="F7168" s="33">
        <v>0.2</v>
      </c>
    </row>
    <row r="7169" spans="1:6" x14ac:dyDescent="0.2">
      <c r="A7169" s="33">
        <v>23</v>
      </c>
      <c r="B7169" s="33" t="s">
        <v>894</v>
      </c>
      <c r="C7169" s="33">
        <v>5583</v>
      </c>
      <c r="D7169" s="33" t="s">
        <v>7888</v>
      </c>
      <c r="E7169" s="33"/>
      <c r="F7169" s="33">
        <v>0.2</v>
      </c>
    </row>
    <row r="7170" spans="1:6" x14ac:dyDescent="0.2">
      <c r="A7170" s="33">
        <v>23</v>
      </c>
      <c r="B7170" s="33" t="s">
        <v>894</v>
      </c>
      <c r="C7170" s="33">
        <v>5655</v>
      </c>
      <c r="D7170" s="33" t="s">
        <v>4706</v>
      </c>
      <c r="E7170" s="33"/>
      <c r="F7170" s="33">
        <v>0.2</v>
      </c>
    </row>
    <row r="7171" spans="1:6" x14ac:dyDescent="0.2">
      <c r="A7171" s="33">
        <v>23</v>
      </c>
      <c r="B7171" s="33" t="s">
        <v>894</v>
      </c>
      <c r="C7171" s="33">
        <v>5779</v>
      </c>
      <c r="D7171" s="33" t="s">
        <v>4093</v>
      </c>
      <c r="E7171" s="33"/>
      <c r="F7171" s="33">
        <v>0.2</v>
      </c>
    </row>
    <row r="7172" spans="1:6" x14ac:dyDescent="0.2">
      <c r="A7172" s="33">
        <v>23</v>
      </c>
      <c r="B7172" s="33" t="s">
        <v>894</v>
      </c>
      <c r="C7172" s="33">
        <v>5814</v>
      </c>
      <c r="D7172" s="33" t="s">
        <v>7889</v>
      </c>
      <c r="E7172" s="33"/>
      <c r="F7172" s="33">
        <v>0.2</v>
      </c>
    </row>
    <row r="7173" spans="1:6" x14ac:dyDescent="0.2">
      <c r="A7173" s="33">
        <v>23</v>
      </c>
      <c r="B7173" s="33" t="s">
        <v>894</v>
      </c>
      <c r="C7173" s="33">
        <v>6210</v>
      </c>
      <c r="D7173" s="33" t="s">
        <v>7890</v>
      </c>
      <c r="E7173" s="33"/>
      <c r="F7173" s="33">
        <v>0.2</v>
      </c>
    </row>
    <row r="7174" spans="1:6" x14ac:dyDescent="0.2">
      <c r="A7174" s="33">
        <v>23</v>
      </c>
      <c r="B7174" s="33" t="s">
        <v>894</v>
      </c>
      <c r="C7174" s="33">
        <v>22254</v>
      </c>
      <c r="D7174" s="33" t="s">
        <v>2036</v>
      </c>
      <c r="E7174" s="33"/>
      <c r="F7174" s="33">
        <v>0.2</v>
      </c>
    </row>
    <row r="7175" spans="1:6" x14ac:dyDescent="0.2">
      <c r="A7175" s="33">
        <v>23</v>
      </c>
      <c r="B7175" s="33" t="s">
        <v>894</v>
      </c>
      <c r="C7175" s="33">
        <v>6357</v>
      </c>
      <c r="D7175" s="33" t="s">
        <v>7891</v>
      </c>
      <c r="E7175" s="33"/>
      <c r="F7175" s="33">
        <v>0.2</v>
      </c>
    </row>
    <row r="7176" spans="1:6" x14ac:dyDescent="0.2">
      <c r="A7176" s="33">
        <v>23</v>
      </c>
      <c r="B7176" s="33" t="s">
        <v>894</v>
      </c>
      <c r="C7176" s="33">
        <v>6360</v>
      </c>
      <c r="D7176" s="33" t="s">
        <v>7892</v>
      </c>
      <c r="E7176" s="33"/>
      <c r="F7176" s="33">
        <v>0.2</v>
      </c>
    </row>
    <row r="7177" spans="1:6" x14ac:dyDescent="0.2">
      <c r="A7177" s="33">
        <v>23</v>
      </c>
      <c r="B7177" s="33" t="s">
        <v>894</v>
      </c>
      <c r="C7177" s="33">
        <v>6403</v>
      </c>
      <c r="D7177" s="33" t="s">
        <v>7893</v>
      </c>
      <c r="E7177" s="33"/>
      <c r="F7177" s="33">
        <v>0.2</v>
      </c>
    </row>
    <row r="7178" spans="1:6" x14ac:dyDescent="0.2">
      <c r="A7178" s="33">
        <v>23</v>
      </c>
      <c r="B7178" s="33" t="s">
        <v>894</v>
      </c>
      <c r="C7178" s="33">
        <v>6474</v>
      </c>
      <c r="D7178" s="33" t="s">
        <v>7894</v>
      </c>
      <c r="E7178" s="33"/>
      <c r="F7178" s="33">
        <v>0.2</v>
      </c>
    </row>
    <row r="7179" spans="1:6" x14ac:dyDescent="0.2">
      <c r="A7179" s="33">
        <v>23</v>
      </c>
      <c r="B7179" s="33" t="s">
        <v>894</v>
      </c>
      <c r="C7179" s="33">
        <v>6477</v>
      </c>
      <c r="D7179" s="33" t="s">
        <v>7895</v>
      </c>
      <c r="E7179" s="33">
        <v>4</v>
      </c>
      <c r="F7179" s="33">
        <v>0.2</v>
      </c>
    </row>
    <row r="7180" spans="1:6" x14ac:dyDescent="0.2">
      <c r="A7180" s="33">
        <v>23</v>
      </c>
      <c r="B7180" s="33" t="s">
        <v>894</v>
      </c>
      <c r="C7180" s="33">
        <v>6638</v>
      </c>
      <c r="D7180" s="33" t="s">
        <v>2040</v>
      </c>
      <c r="E7180" s="33">
        <v>3</v>
      </c>
      <c r="F7180" s="33">
        <v>0.2</v>
      </c>
    </row>
    <row r="7181" spans="1:6" x14ac:dyDescent="0.2">
      <c r="A7181" s="33">
        <v>23</v>
      </c>
      <c r="B7181" s="33" t="s">
        <v>894</v>
      </c>
      <c r="C7181" s="33">
        <v>6706</v>
      </c>
      <c r="D7181" s="33" t="s">
        <v>7896</v>
      </c>
      <c r="E7181" s="33"/>
      <c r="F7181" s="33">
        <v>0.2</v>
      </c>
    </row>
    <row r="7182" spans="1:6" x14ac:dyDescent="0.2">
      <c r="A7182" s="33">
        <v>23</v>
      </c>
      <c r="B7182" s="33" t="s">
        <v>894</v>
      </c>
      <c r="C7182" s="33">
        <v>6708</v>
      </c>
      <c r="D7182" s="33" t="s">
        <v>7897</v>
      </c>
      <c r="E7182" s="33"/>
      <c r="F7182" s="33">
        <v>0.2</v>
      </c>
    </row>
    <row r="7183" spans="1:6" x14ac:dyDescent="0.2">
      <c r="A7183" s="33">
        <v>23</v>
      </c>
      <c r="B7183" s="33" t="s">
        <v>894</v>
      </c>
      <c r="C7183" s="33">
        <v>6736</v>
      </c>
      <c r="D7183" s="33" t="s">
        <v>7898</v>
      </c>
      <c r="E7183" s="33"/>
      <c r="F7183" s="33">
        <v>0.2</v>
      </c>
    </row>
    <row r="7184" spans="1:6" x14ac:dyDescent="0.2">
      <c r="A7184" s="33">
        <v>23</v>
      </c>
      <c r="B7184" s="33" t="s">
        <v>894</v>
      </c>
      <c r="C7184" s="33">
        <v>6746</v>
      </c>
      <c r="D7184" s="33" t="s">
        <v>6933</v>
      </c>
      <c r="E7184" s="33"/>
      <c r="F7184" s="33">
        <v>0.2</v>
      </c>
    </row>
    <row r="7185" spans="1:6" x14ac:dyDescent="0.2">
      <c r="A7185" s="33">
        <v>23</v>
      </c>
      <c r="B7185" s="33" t="s">
        <v>894</v>
      </c>
      <c r="C7185" s="33">
        <v>7002</v>
      </c>
      <c r="D7185" s="33" t="s">
        <v>7899</v>
      </c>
      <c r="E7185" s="33"/>
      <c r="F7185" s="33">
        <v>0.2</v>
      </c>
    </row>
    <row r="7186" spans="1:6" x14ac:dyDescent="0.2">
      <c r="A7186" s="33">
        <v>23</v>
      </c>
      <c r="B7186" s="33" t="s">
        <v>894</v>
      </c>
      <c r="C7186" s="33">
        <v>7018</v>
      </c>
      <c r="D7186" s="33" t="s">
        <v>7900</v>
      </c>
      <c r="E7186" s="33"/>
      <c r="F7186" s="33">
        <v>0.2</v>
      </c>
    </row>
    <row r="7187" spans="1:6" x14ac:dyDescent="0.2">
      <c r="A7187" s="33">
        <v>23</v>
      </c>
      <c r="B7187" s="33" t="s">
        <v>894</v>
      </c>
      <c r="C7187" s="33">
        <v>7241</v>
      </c>
      <c r="D7187" s="33" t="s">
        <v>4717</v>
      </c>
      <c r="E7187" s="33"/>
      <c r="F7187" s="33">
        <v>0.2</v>
      </c>
    </row>
    <row r="7188" spans="1:6" x14ac:dyDescent="0.2">
      <c r="A7188" s="33">
        <v>23</v>
      </c>
      <c r="B7188" s="33" t="s">
        <v>894</v>
      </c>
      <c r="C7188" s="33">
        <v>3425</v>
      </c>
      <c r="D7188" s="33" t="s">
        <v>7901</v>
      </c>
      <c r="E7188" s="33"/>
      <c r="F7188" s="33">
        <v>0.2</v>
      </c>
    </row>
    <row r="7189" spans="1:6" x14ac:dyDescent="0.2">
      <c r="A7189" s="33">
        <v>24</v>
      </c>
      <c r="B7189" s="33" t="s">
        <v>65</v>
      </c>
      <c r="C7189" s="33">
        <v>3270</v>
      </c>
      <c r="D7189" s="33" t="s">
        <v>1063</v>
      </c>
      <c r="E7189" s="33">
        <v>1</v>
      </c>
      <c r="F7189" s="33">
        <v>1</v>
      </c>
    </row>
    <row r="7190" spans="1:6" x14ac:dyDescent="0.2">
      <c r="A7190" s="33">
        <v>24</v>
      </c>
      <c r="B7190" s="33" t="s">
        <v>65</v>
      </c>
      <c r="C7190" s="33">
        <v>3260</v>
      </c>
      <c r="D7190" s="33" t="s">
        <v>1067</v>
      </c>
      <c r="E7190" s="33">
        <v>1</v>
      </c>
      <c r="F7190" s="33">
        <v>1</v>
      </c>
    </row>
    <row r="7191" spans="1:6" x14ac:dyDescent="0.2">
      <c r="A7191" s="33">
        <v>24</v>
      </c>
      <c r="B7191" s="33" t="s">
        <v>65</v>
      </c>
      <c r="C7191" s="33">
        <v>3280</v>
      </c>
      <c r="D7191" s="33" t="s">
        <v>1071</v>
      </c>
      <c r="E7191" s="33"/>
      <c r="F7191" s="33">
        <v>1</v>
      </c>
    </row>
    <row r="7192" spans="1:6" x14ac:dyDescent="0.2">
      <c r="A7192" s="33">
        <v>24</v>
      </c>
      <c r="B7192" s="33" t="s">
        <v>65</v>
      </c>
      <c r="C7192" s="33">
        <v>500</v>
      </c>
      <c r="D7192" s="33" t="s">
        <v>7902</v>
      </c>
      <c r="E7192" s="33">
        <v>1</v>
      </c>
      <c r="F7192" s="33">
        <v>1</v>
      </c>
    </row>
    <row r="7193" spans="1:6" x14ac:dyDescent="0.2">
      <c r="A7193" s="33">
        <v>24</v>
      </c>
      <c r="B7193" s="33" t="s">
        <v>65</v>
      </c>
      <c r="C7193" s="33">
        <v>3710</v>
      </c>
      <c r="D7193" s="33" t="s">
        <v>1074</v>
      </c>
      <c r="E7193" s="33">
        <v>1</v>
      </c>
      <c r="F7193" s="33">
        <v>1</v>
      </c>
    </row>
    <row r="7194" spans="1:6" x14ac:dyDescent="0.2">
      <c r="A7194" s="33">
        <v>24</v>
      </c>
      <c r="B7194" s="33" t="s">
        <v>65</v>
      </c>
      <c r="C7194" s="33">
        <v>3640</v>
      </c>
      <c r="D7194" s="33" t="s">
        <v>1077</v>
      </c>
      <c r="E7194" s="33">
        <v>1</v>
      </c>
      <c r="F7194" s="33">
        <v>1</v>
      </c>
    </row>
    <row r="7195" spans="1:6" x14ac:dyDescent="0.2">
      <c r="A7195" s="33">
        <v>24</v>
      </c>
      <c r="B7195" s="33" t="s">
        <v>65</v>
      </c>
      <c r="C7195" s="33">
        <v>1480</v>
      </c>
      <c r="D7195" s="33" t="s">
        <v>1093</v>
      </c>
      <c r="E7195" s="33">
        <v>1</v>
      </c>
      <c r="F7195" s="33">
        <v>1</v>
      </c>
    </row>
    <row r="7196" spans="1:6" x14ac:dyDescent="0.2">
      <c r="A7196" s="33">
        <v>24</v>
      </c>
      <c r="B7196" s="33" t="s">
        <v>65</v>
      </c>
      <c r="C7196" s="33">
        <v>3610</v>
      </c>
      <c r="D7196" s="33" t="s">
        <v>1099</v>
      </c>
      <c r="E7196" s="33"/>
      <c r="F7196" s="33">
        <v>1</v>
      </c>
    </row>
    <row r="7197" spans="1:6" x14ac:dyDescent="0.2">
      <c r="A7197" s="33">
        <v>24</v>
      </c>
      <c r="B7197" s="33" t="s">
        <v>65</v>
      </c>
      <c r="C7197" s="33">
        <v>3630</v>
      </c>
      <c r="D7197" s="33" t="s">
        <v>7903</v>
      </c>
      <c r="E7197" s="33">
        <v>3</v>
      </c>
      <c r="F7197" s="33">
        <v>1</v>
      </c>
    </row>
    <row r="7198" spans="1:6" x14ac:dyDescent="0.2">
      <c r="A7198" s="33">
        <v>24</v>
      </c>
      <c r="B7198" s="33" t="s">
        <v>65</v>
      </c>
      <c r="C7198" s="33">
        <v>3070</v>
      </c>
      <c r="D7198" s="33" t="s">
        <v>1164</v>
      </c>
      <c r="E7198" s="33">
        <v>1</v>
      </c>
      <c r="F7198" s="33">
        <v>1</v>
      </c>
    </row>
    <row r="7199" spans="1:6" x14ac:dyDescent="0.2">
      <c r="A7199" s="33">
        <v>24</v>
      </c>
      <c r="B7199" s="33" t="s">
        <v>1082</v>
      </c>
      <c r="C7199" s="33">
        <v>70707</v>
      </c>
      <c r="D7199" s="33" t="s">
        <v>1081</v>
      </c>
      <c r="E7199" s="33">
        <v>1</v>
      </c>
      <c r="F7199" s="33">
        <v>1</v>
      </c>
    </row>
    <row r="7200" spans="1:6" x14ac:dyDescent="0.2">
      <c r="A7200" s="33">
        <v>24</v>
      </c>
      <c r="B7200" s="33" t="s">
        <v>1082</v>
      </c>
      <c r="C7200" s="33">
        <v>70708</v>
      </c>
      <c r="D7200" s="33" t="s">
        <v>1088</v>
      </c>
      <c r="E7200" s="33">
        <v>1</v>
      </c>
      <c r="F7200" s="33">
        <v>1</v>
      </c>
    </row>
    <row r="7201" spans="1:6" x14ac:dyDescent="0.2">
      <c r="A7201" s="33">
        <v>24</v>
      </c>
      <c r="B7201" s="33" t="s">
        <v>1082</v>
      </c>
      <c r="C7201" s="33">
        <v>70709</v>
      </c>
      <c r="D7201" s="33" t="s">
        <v>7904</v>
      </c>
      <c r="E7201" s="33"/>
      <c r="F7201" s="33">
        <v>1</v>
      </c>
    </row>
    <row r="7202" spans="1:6" x14ac:dyDescent="0.2">
      <c r="A7202" s="33">
        <v>24</v>
      </c>
      <c r="B7202" s="33" t="s">
        <v>1082</v>
      </c>
      <c r="C7202" s="33">
        <v>70712</v>
      </c>
      <c r="D7202" s="33" t="s">
        <v>1103</v>
      </c>
      <c r="E7202" s="33">
        <v>1</v>
      </c>
      <c r="F7202" s="33">
        <v>1</v>
      </c>
    </row>
    <row r="7203" spans="1:6" x14ac:dyDescent="0.2">
      <c r="A7203" s="33">
        <v>24</v>
      </c>
      <c r="B7203" s="33" t="s">
        <v>1082</v>
      </c>
      <c r="C7203" s="33">
        <v>70856</v>
      </c>
      <c r="D7203" s="33" t="s">
        <v>7905</v>
      </c>
      <c r="E7203" s="33"/>
      <c r="F7203" s="33">
        <v>1</v>
      </c>
    </row>
    <row r="7204" spans="1:6" x14ac:dyDescent="0.2">
      <c r="A7204" s="33">
        <v>24</v>
      </c>
      <c r="B7204" s="33" t="s">
        <v>1082</v>
      </c>
      <c r="C7204" s="33">
        <v>70715</v>
      </c>
      <c r="D7204" s="33" t="s">
        <v>1255</v>
      </c>
      <c r="E7204" s="33"/>
      <c r="F7204" s="33">
        <v>1</v>
      </c>
    </row>
    <row r="7205" spans="1:6" x14ac:dyDescent="0.2">
      <c r="A7205" s="33">
        <v>24</v>
      </c>
      <c r="B7205" s="33" t="s">
        <v>1082</v>
      </c>
      <c r="C7205" s="33">
        <v>70716</v>
      </c>
      <c r="D7205" s="33" t="s">
        <v>1109</v>
      </c>
      <c r="E7205" s="33">
        <v>1</v>
      </c>
      <c r="F7205" s="33">
        <v>1</v>
      </c>
    </row>
    <row r="7206" spans="1:6" x14ac:dyDescent="0.2">
      <c r="A7206" s="33">
        <v>24</v>
      </c>
      <c r="B7206" s="33" t="s">
        <v>1082</v>
      </c>
      <c r="C7206" s="33">
        <v>70717</v>
      </c>
      <c r="D7206" s="33" t="s">
        <v>1115</v>
      </c>
      <c r="E7206" s="33">
        <v>1</v>
      </c>
      <c r="F7206" s="33">
        <v>1</v>
      </c>
    </row>
    <row r="7207" spans="1:6" x14ac:dyDescent="0.2">
      <c r="A7207" s="33">
        <v>24</v>
      </c>
      <c r="B7207" s="33" t="s">
        <v>1082</v>
      </c>
      <c r="C7207" s="33">
        <v>70719</v>
      </c>
      <c r="D7207" s="33" t="s">
        <v>7906</v>
      </c>
      <c r="E7207" s="33"/>
      <c r="F7207" s="33">
        <v>1</v>
      </c>
    </row>
    <row r="7208" spans="1:6" x14ac:dyDescent="0.2">
      <c r="A7208" s="33">
        <v>24</v>
      </c>
      <c r="B7208" s="33" t="s">
        <v>1082</v>
      </c>
      <c r="C7208" s="33">
        <v>70722</v>
      </c>
      <c r="D7208" s="33" t="s">
        <v>7907</v>
      </c>
      <c r="E7208" s="33">
        <v>1</v>
      </c>
      <c r="F7208" s="33">
        <v>1</v>
      </c>
    </row>
    <row r="7209" spans="1:6" x14ac:dyDescent="0.2">
      <c r="A7209" s="33">
        <v>24</v>
      </c>
      <c r="B7209" s="33" t="s">
        <v>1082</v>
      </c>
      <c r="C7209" s="33">
        <v>70726</v>
      </c>
      <c r="D7209" s="33" t="s">
        <v>7908</v>
      </c>
      <c r="E7209" s="33">
        <v>4</v>
      </c>
      <c r="F7209" s="33">
        <v>1</v>
      </c>
    </row>
    <row r="7210" spans="1:6" x14ac:dyDescent="0.2">
      <c r="A7210" s="33">
        <v>24</v>
      </c>
      <c r="B7210" s="33" t="s">
        <v>1082</v>
      </c>
      <c r="C7210" s="33">
        <v>70728</v>
      </c>
      <c r="D7210" s="33" t="s">
        <v>1120</v>
      </c>
      <c r="E7210" s="33"/>
      <c r="F7210" s="33">
        <v>1</v>
      </c>
    </row>
    <row r="7211" spans="1:6" x14ac:dyDescent="0.2">
      <c r="A7211" s="33">
        <v>24</v>
      </c>
      <c r="B7211" s="33" t="s">
        <v>1082</v>
      </c>
      <c r="C7211" s="33">
        <v>70729</v>
      </c>
      <c r="D7211" s="33" t="s">
        <v>7909</v>
      </c>
      <c r="E7211" s="33"/>
      <c r="F7211" s="33">
        <v>1</v>
      </c>
    </row>
    <row r="7212" spans="1:6" x14ac:dyDescent="0.2">
      <c r="A7212" s="33">
        <v>24</v>
      </c>
      <c r="B7212" s="33" t="s">
        <v>1082</v>
      </c>
      <c r="C7212" s="33">
        <v>70730</v>
      </c>
      <c r="D7212" s="33" t="s">
        <v>1126</v>
      </c>
      <c r="E7212" s="33"/>
      <c r="F7212" s="33">
        <v>1</v>
      </c>
    </row>
    <row r="7213" spans="1:6" x14ac:dyDescent="0.2">
      <c r="A7213" s="33">
        <v>24</v>
      </c>
      <c r="B7213" s="33" t="s">
        <v>1082</v>
      </c>
      <c r="C7213" s="33">
        <v>70737</v>
      </c>
      <c r="D7213" s="33" t="s">
        <v>1131</v>
      </c>
      <c r="E7213" s="33"/>
      <c r="F7213" s="33">
        <v>1</v>
      </c>
    </row>
    <row r="7214" spans="1:6" x14ac:dyDescent="0.2">
      <c r="A7214" s="33">
        <v>24</v>
      </c>
      <c r="B7214" s="33" t="s">
        <v>1082</v>
      </c>
      <c r="C7214" s="33">
        <v>70732</v>
      </c>
      <c r="D7214" s="33" t="s">
        <v>1136</v>
      </c>
      <c r="E7214" s="33">
        <v>1</v>
      </c>
      <c r="F7214" s="33">
        <v>1</v>
      </c>
    </row>
    <row r="7215" spans="1:6" x14ac:dyDescent="0.2">
      <c r="A7215" s="33">
        <v>24</v>
      </c>
      <c r="B7215" s="33" t="s">
        <v>1082</v>
      </c>
      <c r="C7215" s="33">
        <v>70733</v>
      </c>
      <c r="D7215" s="33" t="s">
        <v>1142</v>
      </c>
      <c r="E7215" s="33">
        <v>1</v>
      </c>
      <c r="F7215" s="33">
        <v>1</v>
      </c>
    </row>
    <row r="7216" spans="1:6" x14ac:dyDescent="0.2">
      <c r="A7216" s="33">
        <v>24</v>
      </c>
      <c r="B7216" s="33" t="s">
        <v>1082</v>
      </c>
      <c r="C7216" s="33">
        <v>70833</v>
      </c>
      <c r="D7216" s="33" t="s">
        <v>1147</v>
      </c>
      <c r="E7216" s="33">
        <v>1</v>
      </c>
      <c r="F7216" s="33">
        <v>1</v>
      </c>
    </row>
    <row r="7217" spans="1:6" x14ac:dyDescent="0.2">
      <c r="A7217" s="33">
        <v>24</v>
      </c>
      <c r="B7217" s="33" t="s">
        <v>1082</v>
      </c>
      <c r="C7217" s="33">
        <v>70700</v>
      </c>
      <c r="D7217" s="33" t="s">
        <v>1152</v>
      </c>
      <c r="E7217" s="33">
        <v>1</v>
      </c>
      <c r="F7217" s="33">
        <v>1</v>
      </c>
    </row>
    <row r="7218" spans="1:6" x14ac:dyDescent="0.2">
      <c r="A7218" s="33">
        <v>24</v>
      </c>
      <c r="B7218" s="33" t="s">
        <v>1082</v>
      </c>
      <c r="C7218" s="33">
        <v>70701</v>
      </c>
      <c r="D7218" s="33" t="s">
        <v>1158</v>
      </c>
      <c r="E7218" s="33">
        <v>1</v>
      </c>
      <c r="F7218" s="33">
        <v>1</v>
      </c>
    </row>
    <row r="7219" spans="1:6" x14ac:dyDescent="0.2">
      <c r="A7219" s="33">
        <v>24</v>
      </c>
      <c r="B7219" s="33" t="s">
        <v>1082</v>
      </c>
      <c r="C7219" s="33">
        <v>70736</v>
      </c>
      <c r="D7219" s="33" t="s">
        <v>1169</v>
      </c>
      <c r="E7219" s="33">
        <v>1</v>
      </c>
      <c r="F7219" s="33">
        <v>1</v>
      </c>
    </row>
    <row r="7220" spans="1:6" x14ac:dyDescent="0.2">
      <c r="A7220" s="33">
        <v>25</v>
      </c>
      <c r="B7220" s="33" t="s">
        <v>48</v>
      </c>
      <c r="C7220" s="33">
        <v>70100</v>
      </c>
      <c r="D7220" s="33" t="s">
        <v>1222</v>
      </c>
      <c r="E7220" s="33">
        <v>4</v>
      </c>
      <c r="F7220" s="33">
        <v>1</v>
      </c>
    </row>
    <row r="7221" spans="1:6" x14ac:dyDescent="0.2">
      <c r="A7221" s="33">
        <v>25</v>
      </c>
      <c r="B7221" s="33" t="s">
        <v>65</v>
      </c>
      <c r="C7221" s="33">
        <v>4970</v>
      </c>
      <c r="D7221" s="33" t="s">
        <v>1173</v>
      </c>
      <c r="E7221" s="33"/>
      <c r="F7221" s="33">
        <v>1</v>
      </c>
    </row>
    <row r="7222" spans="1:6" x14ac:dyDescent="0.2">
      <c r="A7222" s="33">
        <v>25</v>
      </c>
      <c r="B7222" s="33" t="s">
        <v>65</v>
      </c>
      <c r="C7222" s="33">
        <v>3130</v>
      </c>
      <c r="D7222" s="33" t="s">
        <v>595</v>
      </c>
      <c r="E7222" s="33">
        <v>1</v>
      </c>
      <c r="F7222" s="33">
        <v>1</v>
      </c>
    </row>
    <row r="7223" spans="1:6" x14ac:dyDescent="0.2">
      <c r="A7223" s="33">
        <v>25</v>
      </c>
      <c r="B7223" s="33" t="s">
        <v>65</v>
      </c>
      <c r="C7223" s="33">
        <v>5370</v>
      </c>
      <c r="D7223" s="33" t="s">
        <v>1180</v>
      </c>
      <c r="E7223" s="33">
        <v>2</v>
      </c>
      <c r="F7223" s="33">
        <v>1</v>
      </c>
    </row>
    <row r="7224" spans="1:6" x14ac:dyDescent="0.2">
      <c r="A7224" s="33">
        <v>25</v>
      </c>
      <c r="B7224" s="33" t="s">
        <v>65</v>
      </c>
      <c r="C7224" s="33">
        <v>1350</v>
      </c>
      <c r="D7224" s="33" t="s">
        <v>7910</v>
      </c>
      <c r="E7224" s="33"/>
      <c r="F7224" s="33">
        <v>1</v>
      </c>
    </row>
    <row r="7225" spans="1:6" x14ac:dyDescent="0.2">
      <c r="A7225" s="33">
        <v>25</v>
      </c>
      <c r="B7225" s="33" t="s">
        <v>65</v>
      </c>
      <c r="C7225" s="33">
        <v>1610</v>
      </c>
      <c r="D7225" s="33" t="s">
        <v>547</v>
      </c>
      <c r="E7225" s="33"/>
      <c r="F7225" s="33">
        <v>1</v>
      </c>
    </row>
    <row r="7226" spans="1:6" x14ac:dyDescent="0.2">
      <c r="A7226" s="33">
        <v>25</v>
      </c>
      <c r="B7226" s="33" t="s">
        <v>65</v>
      </c>
      <c r="C7226" s="33">
        <v>5570</v>
      </c>
      <c r="D7226" s="33" t="s">
        <v>552</v>
      </c>
      <c r="E7226" s="33">
        <v>1</v>
      </c>
      <c r="F7226" s="33">
        <v>1</v>
      </c>
    </row>
    <row r="7227" spans="1:6" x14ac:dyDescent="0.2">
      <c r="A7227" s="33">
        <v>25</v>
      </c>
      <c r="B7227" s="33" t="s">
        <v>65</v>
      </c>
      <c r="C7227" s="33">
        <v>5640</v>
      </c>
      <c r="D7227" s="33" t="s">
        <v>629</v>
      </c>
      <c r="E7227" s="33">
        <v>1</v>
      </c>
      <c r="F7227" s="33">
        <v>1</v>
      </c>
    </row>
    <row r="7228" spans="1:6" x14ac:dyDescent="0.2">
      <c r="A7228" s="33">
        <v>25</v>
      </c>
      <c r="B7228" s="33" t="s">
        <v>65</v>
      </c>
      <c r="C7228" s="33">
        <v>5580</v>
      </c>
      <c r="D7228" s="33" t="s">
        <v>681</v>
      </c>
      <c r="E7228" s="33"/>
      <c r="F7228" s="33">
        <v>1</v>
      </c>
    </row>
    <row r="7229" spans="1:6" x14ac:dyDescent="0.2">
      <c r="A7229" s="33">
        <v>25</v>
      </c>
      <c r="B7229" s="33" t="s">
        <v>65</v>
      </c>
      <c r="C7229" s="33">
        <v>5670</v>
      </c>
      <c r="D7229" s="33" t="s">
        <v>742</v>
      </c>
      <c r="E7229" s="33">
        <v>1</v>
      </c>
      <c r="F7229" s="33">
        <v>1</v>
      </c>
    </row>
    <row r="7230" spans="1:6" x14ac:dyDescent="0.2">
      <c r="A7230" s="33">
        <v>25</v>
      </c>
      <c r="B7230" s="33" t="s">
        <v>65</v>
      </c>
      <c r="C7230" s="33">
        <v>1480</v>
      </c>
      <c r="D7230" s="33" t="s">
        <v>7911</v>
      </c>
      <c r="E7230" s="33">
        <v>1</v>
      </c>
      <c r="F7230" s="33">
        <v>1</v>
      </c>
    </row>
    <row r="7231" spans="1:6" x14ac:dyDescent="0.2">
      <c r="A7231" s="33">
        <v>25</v>
      </c>
      <c r="B7231" s="33" t="s">
        <v>65</v>
      </c>
      <c r="C7231" s="33">
        <v>3370</v>
      </c>
      <c r="D7231" s="33" t="s">
        <v>643</v>
      </c>
      <c r="E7231" s="33">
        <v>1</v>
      </c>
      <c r="F7231" s="33">
        <v>1</v>
      </c>
    </row>
    <row r="7232" spans="1:6" x14ac:dyDescent="0.2">
      <c r="A7232" s="33">
        <v>25</v>
      </c>
      <c r="B7232" s="33" t="s">
        <v>65</v>
      </c>
      <c r="C7232" s="33">
        <v>5160</v>
      </c>
      <c r="D7232" s="33" t="s">
        <v>693</v>
      </c>
      <c r="E7232" s="33"/>
      <c r="F7232" s="33">
        <v>1</v>
      </c>
    </row>
    <row r="7233" spans="1:6" x14ac:dyDescent="0.2">
      <c r="A7233" s="33">
        <v>25</v>
      </c>
      <c r="B7233" s="33" t="s">
        <v>65</v>
      </c>
      <c r="C7233" s="33">
        <v>5140</v>
      </c>
      <c r="D7233" s="33" t="s">
        <v>603</v>
      </c>
      <c r="E7233" s="33">
        <v>1</v>
      </c>
      <c r="F7233" s="33">
        <v>1</v>
      </c>
    </row>
    <row r="7234" spans="1:6" x14ac:dyDescent="0.2">
      <c r="A7234" s="33">
        <v>25</v>
      </c>
      <c r="B7234" s="33" t="s">
        <v>65</v>
      </c>
      <c r="C7234" s="33">
        <v>3560</v>
      </c>
      <c r="D7234" s="33" t="s">
        <v>653</v>
      </c>
      <c r="E7234" s="33">
        <v>1</v>
      </c>
      <c r="F7234" s="33">
        <v>1</v>
      </c>
    </row>
    <row r="7235" spans="1:6" x14ac:dyDescent="0.2">
      <c r="A7235" s="33">
        <v>25</v>
      </c>
      <c r="B7235" s="33" t="s">
        <v>65</v>
      </c>
      <c r="C7235" s="33">
        <v>3080</v>
      </c>
      <c r="D7235" s="33" t="s">
        <v>607</v>
      </c>
      <c r="E7235" s="33">
        <v>1</v>
      </c>
      <c r="F7235" s="33">
        <v>1</v>
      </c>
    </row>
    <row r="7236" spans="1:6" x14ac:dyDescent="0.2">
      <c r="A7236" s="33">
        <v>25</v>
      </c>
      <c r="B7236" s="33" t="s">
        <v>65</v>
      </c>
      <c r="C7236" s="33">
        <v>1600</v>
      </c>
      <c r="D7236" s="33" t="s">
        <v>4408</v>
      </c>
      <c r="E7236" s="33">
        <v>1</v>
      </c>
      <c r="F7236" s="33">
        <v>1</v>
      </c>
    </row>
    <row r="7237" spans="1:6" x14ac:dyDescent="0.2">
      <c r="A7237" s="33">
        <v>25</v>
      </c>
      <c r="B7237" s="33" t="s">
        <v>65</v>
      </c>
      <c r="C7237" s="33">
        <v>4070</v>
      </c>
      <c r="D7237" s="33" t="s">
        <v>612</v>
      </c>
      <c r="E7237" s="33">
        <v>1</v>
      </c>
      <c r="F7237" s="33">
        <v>1</v>
      </c>
    </row>
    <row r="7238" spans="1:6" x14ac:dyDescent="0.2">
      <c r="A7238" s="33">
        <v>25</v>
      </c>
      <c r="B7238" s="33" t="s">
        <v>65</v>
      </c>
      <c r="C7238" s="33">
        <v>3380</v>
      </c>
      <c r="D7238" s="33" t="s">
        <v>7912</v>
      </c>
      <c r="E7238" s="33"/>
      <c r="F7238" s="33">
        <v>1</v>
      </c>
    </row>
    <row r="7239" spans="1:6" x14ac:dyDescent="0.2">
      <c r="A7239" s="33">
        <v>25</v>
      </c>
      <c r="B7239" s="33" t="s">
        <v>65</v>
      </c>
      <c r="C7239" s="33">
        <v>4090</v>
      </c>
      <c r="D7239" s="33" t="s">
        <v>767</v>
      </c>
      <c r="E7239" s="33">
        <v>1</v>
      </c>
      <c r="F7239" s="33">
        <v>1</v>
      </c>
    </row>
    <row r="7240" spans="1:6" x14ac:dyDescent="0.2">
      <c r="A7240" s="33">
        <v>25</v>
      </c>
      <c r="B7240" s="33" t="s">
        <v>65</v>
      </c>
      <c r="C7240" s="33">
        <v>4100</v>
      </c>
      <c r="D7240" s="33" t="s">
        <v>577</v>
      </c>
      <c r="E7240" s="33">
        <v>2</v>
      </c>
      <c r="F7240" s="33">
        <v>1</v>
      </c>
    </row>
    <row r="7241" spans="1:6" x14ac:dyDescent="0.2">
      <c r="A7241" s="33">
        <v>25</v>
      </c>
      <c r="B7241" s="33" t="s">
        <v>65</v>
      </c>
      <c r="C7241" s="33">
        <v>3000</v>
      </c>
      <c r="D7241" s="33" t="s">
        <v>489</v>
      </c>
      <c r="E7241" s="33">
        <v>2</v>
      </c>
      <c r="F7241" s="33">
        <v>1</v>
      </c>
    </row>
    <row r="7242" spans="1:6" x14ac:dyDescent="0.2">
      <c r="A7242" s="33">
        <v>25</v>
      </c>
      <c r="B7242" s="33" t="s">
        <v>65</v>
      </c>
      <c r="C7242" s="33">
        <v>4600</v>
      </c>
      <c r="D7242" s="33" t="s">
        <v>7913</v>
      </c>
      <c r="E7242" s="33">
        <v>2</v>
      </c>
      <c r="F7242" s="33">
        <v>1</v>
      </c>
    </row>
    <row r="7243" spans="1:6" x14ac:dyDescent="0.2">
      <c r="A7243" s="33">
        <v>25</v>
      </c>
      <c r="B7243" s="33" t="s">
        <v>65</v>
      </c>
      <c r="C7243" s="33">
        <v>4610</v>
      </c>
      <c r="D7243" s="33" t="s">
        <v>586</v>
      </c>
      <c r="E7243" s="33">
        <v>1</v>
      </c>
      <c r="F7243" s="33">
        <v>1</v>
      </c>
    </row>
    <row r="7244" spans="1:6" x14ac:dyDescent="0.2">
      <c r="A7244" s="33">
        <v>25</v>
      </c>
      <c r="B7244" s="33" t="s">
        <v>65</v>
      </c>
      <c r="C7244" s="33">
        <v>3070</v>
      </c>
      <c r="D7244" s="33" t="s">
        <v>7914</v>
      </c>
      <c r="E7244" s="33">
        <v>1</v>
      </c>
      <c r="F7244" s="33">
        <v>1</v>
      </c>
    </row>
    <row r="7245" spans="1:6" x14ac:dyDescent="0.2">
      <c r="A7245" s="33">
        <v>25</v>
      </c>
      <c r="B7245" s="33" t="s">
        <v>65</v>
      </c>
      <c r="C7245" s="33">
        <v>3360</v>
      </c>
      <c r="D7245" s="33" t="s">
        <v>671</v>
      </c>
      <c r="E7245" s="33">
        <v>1</v>
      </c>
      <c r="F7245" s="33">
        <v>1</v>
      </c>
    </row>
    <row r="7246" spans="1:6" x14ac:dyDescent="0.2">
      <c r="A7246" s="33">
        <v>25</v>
      </c>
      <c r="B7246" s="33" t="s">
        <v>65</v>
      </c>
      <c r="C7246" s="33">
        <v>1850</v>
      </c>
      <c r="D7246" s="33" t="s">
        <v>7915</v>
      </c>
      <c r="E7246" s="33">
        <v>1</v>
      </c>
      <c r="F7246" s="33">
        <v>1</v>
      </c>
    </row>
    <row r="7247" spans="1:6" x14ac:dyDescent="0.2">
      <c r="A7247" s="33">
        <v>25</v>
      </c>
      <c r="B7247" s="33" t="s">
        <v>1082</v>
      </c>
      <c r="C7247" s="33">
        <v>70715</v>
      </c>
      <c r="D7247" s="33" t="s">
        <v>1255</v>
      </c>
      <c r="E7247" s="33" t="s">
        <v>7916</v>
      </c>
      <c r="F7247" s="33">
        <v>1</v>
      </c>
    </row>
    <row r="7248" spans="1:6" x14ac:dyDescent="0.2">
      <c r="A7248" s="33">
        <v>25</v>
      </c>
      <c r="B7248" s="33" t="s">
        <v>1082</v>
      </c>
      <c r="C7248" s="33">
        <v>70719</v>
      </c>
      <c r="D7248" s="33" t="s">
        <v>7906</v>
      </c>
      <c r="E7248" s="33" t="s">
        <v>7916</v>
      </c>
      <c r="F7248" s="33">
        <v>1</v>
      </c>
    </row>
    <row r="7249" spans="1:6" x14ac:dyDescent="0.2">
      <c r="A7249" s="33">
        <v>25</v>
      </c>
      <c r="B7249" s="33" t="s">
        <v>1082</v>
      </c>
      <c r="C7249" s="33">
        <v>70722</v>
      </c>
      <c r="D7249" s="33" t="s">
        <v>7907</v>
      </c>
      <c r="E7249" s="33">
        <v>1</v>
      </c>
      <c r="F7249" s="33">
        <v>1</v>
      </c>
    </row>
    <row r="7250" spans="1:6" x14ac:dyDescent="0.2">
      <c r="A7250" s="33">
        <v>25</v>
      </c>
      <c r="B7250" s="33" t="s">
        <v>1082</v>
      </c>
      <c r="C7250" s="33">
        <v>70732</v>
      </c>
      <c r="D7250" s="33" t="s">
        <v>1136</v>
      </c>
      <c r="E7250" s="33">
        <v>1</v>
      </c>
      <c r="F7250" s="33">
        <v>1</v>
      </c>
    </row>
    <row r="7251" spans="1:6" x14ac:dyDescent="0.2">
      <c r="A7251" s="33">
        <v>25</v>
      </c>
      <c r="B7251" s="33" t="s">
        <v>1082</v>
      </c>
      <c r="C7251" s="33">
        <v>70701</v>
      </c>
      <c r="D7251" s="33" t="s">
        <v>1158</v>
      </c>
      <c r="E7251" s="33">
        <v>1</v>
      </c>
      <c r="F7251" s="33">
        <v>1</v>
      </c>
    </row>
    <row r="7252" spans="1:6" x14ac:dyDescent="0.2">
      <c r="A7252" s="33">
        <v>25</v>
      </c>
      <c r="B7252" s="33" t="s">
        <v>795</v>
      </c>
      <c r="C7252" s="33">
        <v>70767</v>
      </c>
      <c r="D7252" s="33" t="s">
        <v>2151</v>
      </c>
      <c r="E7252" s="33">
        <v>4</v>
      </c>
      <c r="F7252" s="33">
        <v>1</v>
      </c>
    </row>
    <row r="7253" spans="1:6" x14ac:dyDescent="0.2">
      <c r="A7253" s="33">
        <v>25</v>
      </c>
      <c r="B7253" s="33" t="s">
        <v>795</v>
      </c>
      <c r="C7253" s="33">
        <v>70769</v>
      </c>
      <c r="D7253" s="33" t="s">
        <v>2153</v>
      </c>
      <c r="E7253" s="33">
        <v>4</v>
      </c>
      <c r="F7253" s="33">
        <v>1</v>
      </c>
    </row>
    <row r="7254" spans="1:6" x14ac:dyDescent="0.2">
      <c r="A7254" s="33">
        <v>25</v>
      </c>
      <c r="B7254" s="33" t="s">
        <v>795</v>
      </c>
      <c r="C7254" s="33">
        <v>70800</v>
      </c>
      <c r="D7254" s="33" t="s">
        <v>1208</v>
      </c>
      <c r="E7254" s="33">
        <v>4</v>
      </c>
      <c r="F7254" s="33">
        <v>1</v>
      </c>
    </row>
    <row r="7255" spans="1:6" x14ac:dyDescent="0.2">
      <c r="A7255" s="33">
        <v>25</v>
      </c>
      <c r="B7255" s="33" t="s">
        <v>795</v>
      </c>
      <c r="C7255" s="33">
        <v>70749</v>
      </c>
      <c r="D7255" s="33" t="s">
        <v>1213</v>
      </c>
      <c r="E7255" s="33"/>
      <c r="F7255" s="33">
        <v>1</v>
      </c>
    </row>
    <row r="7256" spans="1:6" x14ac:dyDescent="0.2">
      <c r="A7256" s="33">
        <v>25</v>
      </c>
      <c r="B7256" s="33" t="s">
        <v>795</v>
      </c>
      <c r="C7256" s="33">
        <v>70751</v>
      </c>
      <c r="D7256" s="33" t="s">
        <v>1216</v>
      </c>
      <c r="E7256" s="33">
        <v>4</v>
      </c>
      <c r="F7256" s="33">
        <v>1</v>
      </c>
    </row>
    <row r="7257" spans="1:6" x14ac:dyDescent="0.2">
      <c r="A7257" s="33">
        <v>25</v>
      </c>
      <c r="B7257" s="33" t="s">
        <v>795</v>
      </c>
      <c r="C7257" s="33">
        <v>70773</v>
      </c>
      <c r="D7257" s="33" t="s">
        <v>7917</v>
      </c>
      <c r="E7257" s="33"/>
      <c r="F7257" s="33">
        <v>1</v>
      </c>
    </row>
    <row r="7258" spans="1:6" x14ac:dyDescent="0.2">
      <c r="A7258" s="33">
        <v>25</v>
      </c>
      <c r="B7258" s="33" t="s">
        <v>795</v>
      </c>
      <c r="C7258" s="33">
        <v>70774</v>
      </c>
      <c r="D7258" s="33" t="s">
        <v>7918</v>
      </c>
      <c r="E7258" s="33"/>
      <c r="F7258" s="33">
        <v>1</v>
      </c>
    </row>
    <row r="7259" spans="1:6" x14ac:dyDescent="0.2">
      <c r="A7259" s="33">
        <v>25</v>
      </c>
      <c r="B7259" s="33" t="s">
        <v>1186</v>
      </c>
      <c r="C7259" s="33">
        <v>70156</v>
      </c>
      <c r="D7259" s="33" t="s">
        <v>7919</v>
      </c>
      <c r="E7259" s="33"/>
      <c r="F7259" s="33">
        <v>1</v>
      </c>
    </row>
    <row r="7260" spans="1:6" x14ac:dyDescent="0.2">
      <c r="A7260" s="33">
        <v>25</v>
      </c>
      <c r="B7260" s="33" t="s">
        <v>1186</v>
      </c>
      <c r="C7260" s="33">
        <v>70171</v>
      </c>
      <c r="D7260" s="33" t="s">
        <v>7920</v>
      </c>
      <c r="E7260" s="33"/>
      <c r="F7260" s="33">
        <v>1</v>
      </c>
    </row>
    <row r="7261" spans="1:6" x14ac:dyDescent="0.2">
      <c r="A7261" s="33">
        <v>25</v>
      </c>
      <c r="B7261" s="33" t="s">
        <v>1186</v>
      </c>
      <c r="C7261" s="33">
        <v>70158</v>
      </c>
      <c r="D7261" s="33" t="s">
        <v>1185</v>
      </c>
      <c r="E7261" s="33">
        <v>4</v>
      </c>
      <c r="F7261" s="33">
        <v>1</v>
      </c>
    </row>
    <row r="7262" spans="1:6" x14ac:dyDescent="0.2">
      <c r="A7262" s="33">
        <v>25</v>
      </c>
      <c r="B7262" s="33" t="s">
        <v>1186</v>
      </c>
      <c r="C7262" s="33">
        <v>70157</v>
      </c>
      <c r="D7262" s="33" t="s">
        <v>1192</v>
      </c>
      <c r="E7262" s="33">
        <v>3</v>
      </c>
      <c r="F7262" s="33">
        <v>1</v>
      </c>
    </row>
    <row r="7263" spans="1:6" x14ac:dyDescent="0.2">
      <c r="A7263" s="33">
        <v>25</v>
      </c>
      <c r="B7263" s="33" t="s">
        <v>1186</v>
      </c>
      <c r="C7263" s="33">
        <v>70151</v>
      </c>
      <c r="D7263" s="33" t="s">
        <v>1197</v>
      </c>
      <c r="E7263" s="33">
        <v>4</v>
      </c>
      <c r="F7263" s="33">
        <v>1</v>
      </c>
    </row>
    <row r="7264" spans="1:6" x14ac:dyDescent="0.2">
      <c r="A7264" s="33">
        <v>25</v>
      </c>
      <c r="B7264" s="33" t="s">
        <v>1186</v>
      </c>
      <c r="C7264" s="33">
        <v>70152</v>
      </c>
      <c r="D7264" s="33" t="s">
        <v>1203</v>
      </c>
      <c r="E7264" s="33">
        <v>4</v>
      </c>
      <c r="F7264" s="33">
        <v>1</v>
      </c>
    </row>
    <row r="7265" spans="1:6" x14ac:dyDescent="0.2">
      <c r="A7265" s="33">
        <v>25</v>
      </c>
      <c r="B7265" s="33" t="s">
        <v>1186</v>
      </c>
      <c r="C7265" s="33">
        <v>70174</v>
      </c>
      <c r="D7265" s="33" t="s">
        <v>1261</v>
      </c>
      <c r="E7265" s="33">
        <v>3</v>
      </c>
      <c r="F7265" s="33">
        <v>1</v>
      </c>
    </row>
    <row r="7266" spans="1:6" x14ac:dyDescent="0.2">
      <c r="A7266" s="33">
        <v>25</v>
      </c>
      <c r="B7266" s="33" t="s">
        <v>1186</v>
      </c>
      <c r="C7266" s="33">
        <v>70161</v>
      </c>
      <c r="D7266" s="33" t="s">
        <v>7921</v>
      </c>
      <c r="E7266" s="33">
        <v>3</v>
      </c>
      <c r="F7266" s="33">
        <v>1</v>
      </c>
    </row>
    <row r="7267" spans="1:6" x14ac:dyDescent="0.2">
      <c r="A7267" s="33">
        <v>25</v>
      </c>
      <c r="B7267" s="33" t="s">
        <v>1186</v>
      </c>
      <c r="C7267" s="33">
        <v>70154</v>
      </c>
      <c r="D7267" s="33" t="s">
        <v>7922</v>
      </c>
      <c r="E7267" s="33"/>
      <c r="F7267" s="33">
        <v>1</v>
      </c>
    </row>
    <row r="7268" spans="1:6" x14ac:dyDescent="0.2">
      <c r="A7268" s="33">
        <v>25</v>
      </c>
      <c r="B7268" s="33" t="s">
        <v>1186</v>
      </c>
      <c r="C7268" s="33">
        <v>70163</v>
      </c>
      <c r="D7268" s="33" t="s">
        <v>1227</v>
      </c>
      <c r="E7268" s="33">
        <v>2</v>
      </c>
      <c r="F7268" s="33">
        <v>1</v>
      </c>
    </row>
    <row r="7269" spans="1:6" x14ac:dyDescent="0.2">
      <c r="A7269" s="33">
        <v>25</v>
      </c>
      <c r="B7269" s="33" t="s">
        <v>1186</v>
      </c>
      <c r="C7269" s="33">
        <v>70164</v>
      </c>
      <c r="D7269" s="33" t="s">
        <v>7923</v>
      </c>
      <c r="E7269" s="33">
        <v>3</v>
      </c>
      <c r="F7269" s="33">
        <v>1</v>
      </c>
    </row>
    <row r="7270" spans="1:6" x14ac:dyDescent="0.2">
      <c r="A7270" s="33">
        <v>25</v>
      </c>
      <c r="B7270" s="33" t="s">
        <v>1186</v>
      </c>
      <c r="C7270" s="33">
        <v>70159</v>
      </c>
      <c r="D7270" s="33" t="s">
        <v>7924</v>
      </c>
      <c r="E7270" s="33">
        <v>3</v>
      </c>
      <c r="F7270" s="33">
        <v>1</v>
      </c>
    </row>
    <row r="7271" spans="1:6" x14ac:dyDescent="0.2">
      <c r="A7271" s="33">
        <v>25</v>
      </c>
      <c r="B7271" s="33" t="s">
        <v>1186</v>
      </c>
      <c r="C7271" s="33">
        <v>70153</v>
      </c>
      <c r="D7271" s="33" t="s">
        <v>7925</v>
      </c>
      <c r="E7271" s="33"/>
      <c r="F7271" s="33">
        <v>1</v>
      </c>
    </row>
    <row r="7272" spans="1:6" x14ac:dyDescent="0.2">
      <c r="A7272" s="33">
        <v>26</v>
      </c>
      <c r="B7272" s="33" t="s">
        <v>48</v>
      </c>
      <c r="C7272" s="33">
        <v>70110</v>
      </c>
      <c r="D7272" s="33" t="s">
        <v>76</v>
      </c>
      <c r="E7272" s="33">
        <v>3</v>
      </c>
      <c r="F7272" s="33">
        <v>1</v>
      </c>
    </row>
    <row r="7273" spans="1:6" x14ac:dyDescent="0.2">
      <c r="A7273" s="33">
        <v>26</v>
      </c>
      <c r="B7273" s="33" t="s">
        <v>48</v>
      </c>
      <c r="C7273" s="33">
        <v>70111</v>
      </c>
      <c r="D7273" s="33" t="s">
        <v>7926</v>
      </c>
      <c r="E7273" s="33">
        <v>3</v>
      </c>
      <c r="F7273" s="33">
        <v>1</v>
      </c>
    </row>
    <row r="7274" spans="1:6" x14ac:dyDescent="0.2">
      <c r="A7274" s="33">
        <v>26</v>
      </c>
      <c r="B7274" s="33" t="s">
        <v>48</v>
      </c>
      <c r="C7274" s="33">
        <v>70113</v>
      </c>
      <c r="D7274" s="33" t="s">
        <v>7927</v>
      </c>
      <c r="E7274" s="33">
        <v>4</v>
      </c>
      <c r="F7274" s="33">
        <v>1</v>
      </c>
    </row>
    <row r="7275" spans="1:6" x14ac:dyDescent="0.2">
      <c r="A7275" s="33">
        <v>26</v>
      </c>
      <c r="B7275" s="33" t="s">
        <v>48</v>
      </c>
      <c r="C7275" s="33">
        <v>70114</v>
      </c>
      <c r="D7275" s="33" t="s">
        <v>7928</v>
      </c>
      <c r="E7275" s="33">
        <v>3</v>
      </c>
      <c r="F7275" s="33">
        <v>1</v>
      </c>
    </row>
    <row r="7276" spans="1:6" x14ac:dyDescent="0.2">
      <c r="A7276" s="33">
        <v>26</v>
      </c>
      <c r="B7276" s="33" t="s">
        <v>48</v>
      </c>
      <c r="C7276" s="33">
        <v>70120</v>
      </c>
      <c r="D7276" s="33" t="s">
        <v>1233</v>
      </c>
      <c r="E7276" s="33">
        <v>3</v>
      </c>
      <c r="F7276" s="33">
        <v>1</v>
      </c>
    </row>
    <row r="7277" spans="1:6" x14ac:dyDescent="0.2">
      <c r="A7277" s="33">
        <v>26</v>
      </c>
      <c r="B7277" s="33" t="s">
        <v>48</v>
      </c>
      <c r="C7277" s="33">
        <v>70119</v>
      </c>
      <c r="D7277" s="33" t="s">
        <v>7929</v>
      </c>
      <c r="E7277" s="33">
        <v>3</v>
      </c>
      <c r="F7277" s="33">
        <v>1</v>
      </c>
    </row>
    <row r="7278" spans="1:6" x14ac:dyDescent="0.2">
      <c r="A7278" s="33">
        <v>26</v>
      </c>
      <c r="B7278" s="33" t="s">
        <v>48</v>
      </c>
      <c r="C7278" s="33">
        <v>70104</v>
      </c>
      <c r="D7278" s="33" t="s">
        <v>1240</v>
      </c>
      <c r="E7278" s="33"/>
      <c r="F7278" s="33">
        <v>1</v>
      </c>
    </row>
    <row r="7279" spans="1:6" x14ac:dyDescent="0.2">
      <c r="A7279" s="33">
        <v>26</v>
      </c>
      <c r="B7279" s="33" t="s">
        <v>48</v>
      </c>
      <c r="C7279" s="33">
        <v>70107</v>
      </c>
      <c r="D7279" s="33" t="s">
        <v>1245</v>
      </c>
      <c r="E7279" s="33">
        <v>4</v>
      </c>
      <c r="F7279" s="33">
        <v>1</v>
      </c>
    </row>
    <row r="7280" spans="1:6" x14ac:dyDescent="0.2">
      <c r="A7280" s="33">
        <v>26</v>
      </c>
      <c r="B7280" s="33" t="s">
        <v>48</v>
      </c>
      <c r="C7280" s="33">
        <v>70108</v>
      </c>
      <c r="D7280" s="33" t="s">
        <v>7930</v>
      </c>
      <c r="E7280" s="33">
        <v>3</v>
      </c>
      <c r="F7280" s="33">
        <v>1</v>
      </c>
    </row>
    <row r="7281" spans="1:6" x14ac:dyDescent="0.2">
      <c r="A7281" s="33">
        <v>26</v>
      </c>
      <c r="B7281" s="33" t="s">
        <v>48</v>
      </c>
      <c r="C7281" s="33">
        <v>70123</v>
      </c>
      <c r="D7281" s="33" t="s">
        <v>1269</v>
      </c>
      <c r="E7281" s="33"/>
      <c r="F7281" s="33">
        <v>1</v>
      </c>
    </row>
    <row r="7282" spans="1:6" x14ac:dyDescent="0.2">
      <c r="A7282" s="33">
        <v>26</v>
      </c>
      <c r="B7282" s="33" t="s">
        <v>48</v>
      </c>
      <c r="C7282" s="33">
        <v>70122</v>
      </c>
      <c r="D7282" s="33" t="s">
        <v>7931</v>
      </c>
      <c r="E7282" s="33">
        <v>3</v>
      </c>
      <c r="F7282" s="33">
        <v>1</v>
      </c>
    </row>
    <row r="7283" spans="1:6" x14ac:dyDescent="0.2">
      <c r="A7283" s="33">
        <v>26</v>
      </c>
      <c r="B7283" s="33" t="s">
        <v>48</v>
      </c>
      <c r="C7283" s="33">
        <v>70124</v>
      </c>
      <c r="D7283" s="33" t="s">
        <v>7932</v>
      </c>
      <c r="E7283" s="33">
        <v>4</v>
      </c>
      <c r="F7283" s="33">
        <v>1</v>
      </c>
    </row>
    <row r="7284" spans="1:6" x14ac:dyDescent="0.2">
      <c r="A7284" s="33">
        <v>26</v>
      </c>
      <c r="B7284" s="33" t="s">
        <v>48</v>
      </c>
      <c r="C7284" s="33">
        <v>70127</v>
      </c>
      <c r="D7284" s="33" t="s">
        <v>1274</v>
      </c>
      <c r="E7284" s="33"/>
      <c r="F7284" s="33">
        <v>1</v>
      </c>
    </row>
    <row r="7285" spans="1:6" x14ac:dyDescent="0.2">
      <c r="A7285" s="33">
        <v>26</v>
      </c>
      <c r="B7285" s="33" t="s">
        <v>48</v>
      </c>
      <c r="C7285" s="33">
        <v>70101</v>
      </c>
      <c r="D7285" s="33" t="s">
        <v>7933</v>
      </c>
      <c r="E7285" s="33">
        <v>4</v>
      </c>
      <c r="F7285" s="33">
        <v>1</v>
      </c>
    </row>
    <row r="7286" spans="1:6" x14ac:dyDescent="0.2">
      <c r="A7286" s="33">
        <v>26</v>
      </c>
      <c r="B7286" s="33" t="s">
        <v>48</v>
      </c>
      <c r="C7286" s="33">
        <v>70105</v>
      </c>
      <c r="D7286" s="33" t="s">
        <v>7934</v>
      </c>
      <c r="E7286" s="33">
        <v>3</v>
      </c>
      <c r="F7286" s="33">
        <v>1</v>
      </c>
    </row>
    <row r="7287" spans="1:6" x14ac:dyDescent="0.2">
      <c r="A7287" s="33">
        <v>26</v>
      </c>
      <c r="B7287" s="33" t="s">
        <v>48</v>
      </c>
      <c r="C7287" s="33">
        <v>70106</v>
      </c>
      <c r="D7287" s="33" t="s">
        <v>7935</v>
      </c>
      <c r="E7287" s="33">
        <v>3</v>
      </c>
      <c r="F7287" s="33">
        <v>1</v>
      </c>
    </row>
    <row r="7288" spans="1:6" x14ac:dyDescent="0.2">
      <c r="A7288" s="33">
        <v>26</v>
      </c>
      <c r="B7288" s="33" t="s">
        <v>1082</v>
      </c>
      <c r="C7288" s="33">
        <v>70715</v>
      </c>
      <c r="D7288" s="33" t="s">
        <v>1255</v>
      </c>
      <c r="E7288" s="33" t="s">
        <v>7916</v>
      </c>
      <c r="F7288" s="33">
        <v>1</v>
      </c>
    </row>
    <row r="7289" spans="1:6" x14ac:dyDescent="0.2">
      <c r="A7289" s="33">
        <v>26</v>
      </c>
      <c r="B7289" s="33" t="s">
        <v>795</v>
      </c>
      <c r="C7289" s="33">
        <v>70752</v>
      </c>
      <c r="D7289" s="33" t="s">
        <v>1250</v>
      </c>
      <c r="E7289" s="33">
        <v>4</v>
      </c>
      <c r="F7289" s="33">
        <v>1</v>
      </c>
    </row>
    <row r="7290" spans="1:6" x14ac:dyDescent="0.2">
      <c r="A7290" s="33">
        <v>26</v>
      </c>
      <c r="B7290" s="33" t="s">
        <v>795</v>
      </c>
      <c r="C7290" s="33">
        <v>70770</v>
      </c>
      <c r="D7290" s="33" t="s">
        <v>7936</v>
      </c>
      <c r="E7290" s="33">
        <v>4</v>
      </c>
      <c r="F7290" s="33">
        <v>1</v>
      </c>
    </row>
    <row r="7291" spans="1:6" x14ac:dyDescent="0.2">
      <c r="A7291" s="33">
        <v>26</v>
      </c>
      <c r="B7291" s="33" t="s">
        <v>795</v>
      </c>
      <c r="C7291" s="33">
        <v>70771</v>
      </c>
      <c r="D7291" s="33" t="s">
        <v>1266</v>
      </c>
      <c r="E7291" s="33">
        <v>4</v>
      </c>
      <c r="F7291" s="33">
        <v>1</v>
      </c>
    </row>
    <row r="7292" spans="1:6" x14ac:dyDescent="0.2">
      <c r="A7292" s="33">
        <v>26</v>
      </c>
      <c r="B7292" s="33" t="s">
        <v>1186</v>
      </c>
      <c r="C7292" s="33">
        <v>70174</v>
      </c>
      <c r="D7292" s="33" t="s">
        <v>1261</v>
      </c>
      <c r="E7292" s="33">
        <v>3</v>
      </c>
      <c r="F7292" s="33">
        <v>1</v>
      </c>
    </row>
    <row r="7293" spans="1:6" x14ac:dyDescent="0.2">
      <c r="A7293" s="33">
        <v>26</v>
      </c>
      <c r="B7293" s="33" t="s">
        <v>1186</v>
      </c>
      <c r="C7293" s="33">
        <v>70160</v>
      </c>
      <c r="D7293" s="33" t="s">
        <v>7937</v>
      </c>
      <c r="E7293" s="33">
        <v>2</v>
      </c>
      <c r="F7293" s="33">
        <v>1</v>
      </c>
    </row>
    <row r="7294" spans="1:6" x14ac:dyDescent="0.2">
      <c r="A7294" s="33">
        <v>26</v>
      </c>
      <c r="B7294" s="33" t="s">
        <v>1186</v>
      </c>
      <c r="C7294" s="33">
        <v>70161</v>
      </c>
      <c r="D7294" s="33" t="s">
        <v>7921</v>
      </c>
      <c r="E7294" s="33">
        <v>3</v>
      </c>
      <c r="F7294" s="33">
        <v>1</v>
      </c>
    </row>
    <row r="7295" spans="1:6" x14ac:dyDescent="0.2">
      <c r="A7295" s="33">
        <v>26</v>
      </c>
      <c r="B7295" s="33" t="s">
        <v>1186</v>
      </c>
      <c r="C7295" s="33">
        <v>70162</v>
      </c>
      <c r="D7295" s="33" t="s">
        <v>7938</v>
      </c>
      <c r="E7295" s="33">
        <v>3</v>
      </c>
      <c r="F7295" s="33">
        <v>1</v>
      </c>
    </row>
    <row r="7296" spans="1:6" x14ac:dyDescent="0.2">
      <c r="A7296" s="33">
        <v>101</v>
      </c>
      <c r="B7296" s="33" t="s">
        <v>48</v>
      </c>
      <c r="C7296" s="33">
        <v>70110</v>
      </c>
      <c r="D7296" s="33" t="s">
        <v>2757</v>
      </c>
      <c r="E7296" s="33">
        <v>3</v>
      </c>
      <c r="F7296" s="33">
        <v>1</v>
      </c>
    </row>
    <row r="7297" spans="1:6" x14ac:dyDescent="0.2">
      <c r="A7297" s="33">
        <v>101</v>
      </c>
      <c r="B7297" s="33" t="s">
        <v>48</v>
      </c>
      <c r="C7297" s="33">
        <v>70111</v>
      </c>
      <c r="D7297" s="33" t="s">
        <v>149</v>
      </c>
      <c r="E7297" s="33">
        <v>3</v>
      </c>
      <c r="F7297" s="33">
        <v>1</v>
      </c>
    </row>
    <row r="7298" spans="1:6" x14ac:dyDescent="0.2">
      <c r="A7298" s="33">
        <v>101</v>
      </c>
      <c r="B7298" s="33" t="s">
        <v>48</v>
      </c>
      <c r="C7298" s="33">
        <v>70113</v>
      </c>
      <c r="D7298" s="33" t="s">
        <v>295</v>
      </c>
      <c r="E7298" s="33">
        <v>4</v>
      </c>
      <c r="F7298" s="33">
        <v>0.2</v>
      </c>
    </row>
    <row r="7299" spans="1:6" x14ac:dyDescent="0.2">
      <c r="A7299" s="33">
        <v>101</v>
      </c>
      <c r="B7299" s="33" t="s">
        <v>48</v>
      </c>
      <c r="C7299" s="33">
        <v>70120</v>
      </c>
      <c r="D7299" s="33" t="s">
        <v>3530</v>
      </c>
      <c r="E7299" s="33">
        <v>3</v>
      </c>
      <c r="F7299" s="33">
        <v>1</v>
      </c>
    </row>
    <row r="7300" spans="1:6" x14ac:dyDescent="0.2">
      <c r="A7300" s="33">
        <v>101</v>
      </c>
      <c r="B7300" s="33" t="s">
        <v>48</v>
      </c>
      <c r="C7300" s="33">
        <v>70120</v>
      </c>
      <c r="D7300" s="33" t="s">
        <v>3530</v>
      </c>
      <c r="E7300" s="33">
        <v>3</v>
      </c>
      <c r="F7300" s="33">
        <v>1</v>
      </c>
    </row>
    <row r="7301" spans="1:6" x14ac:dyDescent="0.2">
      <c r="A7301" s="33">
        <v>101</v>
      </c>
      <c r="B7301" s="33" t="s">
        <v>48</v>
      </c>
      <c r="C7301" s="33">
        <v>70120</v>
      </c>
      <c r="D7301" s="33" t="s">
        <v>3530</v>
      </c>
      <c r="E7301" s="33">
        <v>3</v>
      </c>
      <c r="F7301" s="33">
        <v>1</v>
      </c>
    </row>
    <row r="7302" spans="1:6" x14ac:dyDescent="0.2">
      <c r="A7302" s="33">
        <v>101</v>
      </c>
      <c r="B7302" s="33" t="s">
        <v>48</v>
      </c>
      <c r="C7302" s="33">
        <v>70119</v>
      </c>
      <c r="D7302" s="33" t="s">
        <v>314</v>
      </c>
      <c r="E7302" s="33">
        <v>3</v>
      </c>
      <c r="F7302" s="33">
        <v>1</v>
      </c>
    </row>
    <row r="7303" spans="1:6" x14ac:dyDescent="0.2">
      <c r="A7303" s="33">
        <v>101</v>
      </c>
      <c r="B7303" s="33" t="s">
        <v>48</v>
      </c>
      <c r="C7303" s="33">
        <v>70119</v>
      </c>
      <c r="D7303" s="33" t="s">
        <v>314</v>
      </c>
      <c r="E7303" s="33">
        <v>3</v>
      </c>
      <c r="F7303" s="33">
        <v>1</v>
      </c>
    </row>
    <row r="7304" spans="1:6" x14ac:dyDescent="0.2">
      <c r="A7304" s="33">
        <v>101</v>
      </c>
      <c r="B7304" s="33" t="s">
        <v>48</v>
      </c>
      <c r="C7304" s="33">
        <v>70119</v>
      </c>
      <c r="D7304" s="33" t="s">
        <v>314</v>
      </c>
      <c r="E7304" s="33">
        <v>3</v>
      </c>
      <c r="F7304" s="33">
        <v>1</v>
      </c>
    </row>
    <row r="7305" spans="1:6" x14ac:dyDescent="0.2">
      <c r="A7305" s="33">
        <v>101</v>
      </c>
      <c r="B7305" s="33" t="s">
        <v>48</v>
      </c>
      <c r="C7305" s="33">
        <v>70107</v>
      </c>
      <c r="D7305" s="33" t="s">
        <v>3531</v>
      </c>
      <c r="E7305" s="33">
        <v>4</v>
      </c>
      <c r="F7305" s="33">
        <v>1</v>
      </c>
    </row>
    <row r="7306" spans="1:6" x14ac:dyDescent="0.2">
      <c r="A7306" s="33">
        <v>101</v>
      </c>
      <c r="B7306" s="33" t="s">
        <v>48</v>
      </c>
      <c r="C7306" s="33">
        <v>70108</v>
      </c>
      <c r="D7306" s="33" t="s">
        <v>397</v>
      </c>
      <c r="E7306" s="33">
        <v>3</v>
      </c>
      <c r="F7306" s="33">
        <v>1</v>
      </c>
    </row>
    <row r="7307" spans="1:6" x14ac:dyDescent="0.2">
      <c r="A7307" s="33">
        <v>101</v>
      </c>
      <c r="B7307" s="33" t="s">
        <v>48</v>
      </c>
      <c r="C7307" s="33">
        <v>70108</v>
      </c>
      <c r="D7307" s="33" t="s">
        <v>397</v>
      </c>
      <c r="E7307" s="33">
        <v>3</v>
      </c>
      <c r="F7307" s="33">
        <v>1</v>
      </c>
    </row>
    <row r="7308" spans="1:6" x14ac:dyDescent="0.2">
      <c r="A7308" s="33">
        <v>101</v>
      </c>
      <c r="B7308" s="33" t="s">
        <v>48</v>
      </c>
      <c r="C7308" s="33">
        <v>70108</v>
      </c>
      <c r="D7308" s="33" t="s">
        <v>397</v>
      </c>
      <c r="E7308" s="33">
        <v>3</v>
      </c>
      <c r="F7308" s="33">
        <v>1</v>
      </c>
    </row>
    <row r="7309" spans="1:6" x14ac:dyDescent="0.2">
      <c r="A7309" s="33">
        <v>101</v>
      </c>
      <c r="B7309" s="33" t="s">
        <v>48</v>
      </c>
      <c r="C7309" s="33">
        <v>70108</v>
      </c>
      <c r="D7309" s="33" t="s">
        <v>397</v>
      </c>
      <c r="E7309" s="33">
        <v>3</v>
      </c>
      <c r="F7309" s="33">
        <v>1</v>
      </c>
    </row>
    <row r="7310" spans="1:6" x14ac:dyDescent="0.2">
      <c r="A7310" s="33">
        <v>101</v>
      </c>
      <c r="B7310" s="33" t="s">
        <v>48</v>
      </c>
      <c r="C7310" s="33">
        <v>70122</v>
      </c>
      <c r="D7310" s="33" t="s">
        <v>342</v>
      </c>
      <c r="E7310" s="33">
        <v>3</v>
      </c>
      <c r="F7310" s="33">
        <v>1</v>
      </c>
    </row>
    <row r="7311" spans="1:6" x14ac:dyDescent="0.2">
      <c r="A7311" s="33">
        <v>101</v>
      </c>
      <c r="B7311" s="33" t="s">
        <v>48</v>
      </c>
      <c r="C7311" s="33">
        <v>70122</v>
      </c>
      <c r="D7311" s="33" t="s">
        <v>342</v>
      </c>
      <c r="E7311" s="33">
        <v>3</v>
      </c>
      <c r="F7311" s="33">
        <v>1</v>
      </c>
    </row>
    <row r="7312" spans="1:6" x14ac:dyDescent="0.2">
      <c r="A7312" s="33">
        <v>101</v>
      </c>
      <c r="B7312" s="33" t="s">
        <v>48</v>
      </c>
      <c r="C7312" s="33">
        <v>70124</v>
      </c>
      <c r="D7312" s="33" t="s">
        <v>47</v>
      </c>
      <c r="E7312" s="33">
        <v>4</v>
      </c>
      <c r="F7312" s="33">
        <v>1</v>
      </c>
    </row>
    <row r="7313" spans="1:6" x14ac:dyDescent="0.2">
      <c r="A7313" s="33">
        <v>101</v>
      </c>
      <c r="B7313" s="33" t="s">
        <v>48</v>
      </c>
      <c r="C7313" s="33">
        <v>70105</v>
      </c>
      <c r="D7313" s="33" t="s">
        <v>359</v>
      </c>
      <c r="E7313" s="33">
        <v>3</v>
      </c>
      <c r="F7313" s="33">
        <v>1</v>
      </c>
    </row>
    <row r="7314" spans="1:6" x14ac:dyDescent="0.2">
      <c r="A7314" s="33">
        <v>101</v>
      </c>
      <c r="B7314" s="33" t="s">
        <v>48</v>
      </c>
      <c r="C7314" s="33">
        <v>70105</v>
      </c>
      <c r="D7314" s="33" t="s">
        <v>359</v>
      </c>
      <c r="E7314" s="33">
        <v>3</v>
      </c>
      <c r="F7314" s="33">
        <v>1</v>
      </c>
    </row>
    <row r="7315" spans="1:6" x14ac:dyDescent="0.2">
      <c r="A7315" s="33">
        <v>101</v>
      </c>
      <c r="B7315" s="33" t="s">
        <v>48</v>
      </c>
      <c r="C7315" s="33">
        <v>70105</v>
      </c>
      <c r="D7315" s="33" t="s">
        <v>359</v>
      </c>
      <c r="E7315" s="33">
        <v>3</v>
      </c>
      <c r="F7315" s="33">
        <v>1</v>
      </c>
    </row>
    <row r="7316" spans="1:6" x14ac:dyDescent="0.2">
      <c r="A7316" s="33">
        <v>101</v>
      </c>
      <c r="B7316" s="33" t="s">
        <v>48</v>
      </c>
      <c r="C7316" s="33">
        <v>70106</v>
      </c>
      <c r="D7316" s="33" t="s">
        <v>365</v>
      </c>
      <c r="E7316" s="33">
        <v>3</v>
      </c>
      <c r="F7316" s="33">
        <v>1</v>
      </c>
    </row>
    <row r="7317" spans="1:6" x14ac:dyDescent="0.2">
      <c r="A7317" s="33">
        <v>101</v>
      </c>
      <c r="B7317" s="33" t="s">
        <v>48</v>
      </c>
      <c r="C7317" s="33">
        <v>70106</v>
      </c>
      <c r="D7317" s="33" t="s">
        <v>365</v>
      </c>
      <c r="E7317" s="33">
        <v>3</v>
      </c>
      <c r="F7317" s="33">
        <v>1</v>
      </c>
    </row>
    <row r="7318" spans="1:6" x14ac:dyDescent="0.2">
      <c r="A7318" s="33">
        <v>101</v>
      </c>
      <c r="B7318" s="33" t="s">
        <v>48</v>
      </c>
      <c r="C7318" s="33">
        <v>70106</v>
      </c>
      <c r="D7318" s="33" t="s">
        <v>365</v>
      </c>
      <c r="E7318" s="33">
        <v>3</v>
      </c>
      <c r="F7318" s="33">
        <v>1</v>
      </c>
    </row>
    <row r="7319" spans="1:6" x14ac:dyDescent="0.2">
      <c r="A7319" s="33">
        <v>101</v>
      </c>
      <c r="B7319" s="33" t="s">
        <v>144</v>
      </c>
      <c r="C7319" s="33">
        <v>59165</v>
      </c>
      <c r="D7319" s="33" t="s">
        <v>3906</v>
      </c>
      <c r="E7319" s="33">
        <v>4</v>
      </c>
      <c r="F7319" s="33">
        <v>0.2</v>
      </c>
    </row>
    <row r="7320" spans="1:6" x14ac:dyDescent="0.2">
      <c r="A7320" s="33">
        <v>101</v>
      </c>
      <c r="B7320" s="33" t="s">
        <v>144</v>
      </c>
      <c r="C7320" s="33">
        <v>59922</v>
      </c>
      <c r="D7320" s="33" t="s">
        <v>3577</v>
      </c>
      <c r="E7320" s="33"/>
      <c r="F7320" s="33">
        <v>1</v>
      </c>
    </row>
    <row r="7321" spans="1:6" x14ac:dyDescent="0.2">
      <c r="A7321" s="33">
        <v>101</v>
      </c>
      <c r="B7321" s="33" t="s">
        <v>144</v>
      </c>
      <c r="C7321" s="33">
        <v>59935</v>
      </c>
      <c r="D7321" s="33" t="s">
        <v>3864</v>
      </c>
      <c r="E7321" s="33">
        <v>4</v>
      </c>
      <c r="F7321" s="33">
        <v>0.2</v>
      </c>
    </row>
    <row r="7322" spans="1:6" x14ac:dyDescent="0.2">
      <c r="A7322" s="33">
        <v>101</v>
      </c>
      <c r="B7322" s="33" t="s">
        <v>144</v>
      </c>
      <c r="C7322" s="33">
        <v>59042</v>
      </c>
      <c r="D7322" s="33" t="s">
        <v>3578</v>
      </c>
      <c r="E7322" s="33"/>
      <c r="F7322" s="33">
        <v>1</v>
      </c>
    </row>
    <row r="7323" spans="1:6" x14ac:dyDescent="0.2">
      <c r="A7323" s="33">
        <v>101</v>
      </c>
      <c r="B7323" s="33" t="s">
        <v>144</v>
      </c>
      <c r="C7323" s="33">
        <v>59045</v>
      </c>
      <c r="D7323" s="33" t="s">
        <v>3579</v>
      </c>
      <c r="E7323" s="33">
        <v>4</v>
      </c>
      <c r="F7323" s="33">
        <v>1</v>
      </c>
    </row>
    <row r="7324" spans="1:6" x14ac:dyDescent="0.2">
      <c r="A7324" s="33">
        <v>101</v>
      </c>
      <c r="B7324" s="33" t="s">
        <v>144</v>
      </c>
      <c r="C7324" s="33">
        <v>59046</v>
      </c>
      <c r="D7324" s="33" t="s">
        <v>3580</v>
      </c>
      <c r="E7324" s="33">
        <v>3</v>
      </c>
      <c r="F7324" s="33">
        <v>0.2</v>
      </c>
    </row>
    <row r="7325" spans="1:6" x14ac:dyDescent="0.2">
      <c r="A7325" s="33">
        <v>101</v>
      </c>
      <c r="B7325" s="33" t="s">
        <v>144</v>
      </c>
      <c r="C7325" s="33">
        <v>59572</v>
      </c>
      <c r="D7325" s="33" t="s">
        <v>3907</v>
      </c>
      <c r="E7325" s="33">
        <v>4</v>
      </c>
      <c r="F7325" s="33">
        <v>0.2</v>
      </c>
    </row>
    <row r="7326" spans="1:6" x14ac:dyDescent="0.2">
      <c r="A7326" s="33">
        <v>101</v>
      </c>
      <c r="B7326" s="33" t="s">
        <v>65</v>
      </c>
      <c r="C7326" s="33">
        <v>4470</v>
      </c>
      <c r="D7326" s="33" t="s">
        <v>430</v>
      </c>
      <c r="E7326" s="33"/>
      <c r="F7326" s="33">
        <v>0.2</v>
      </c>
    </row>
    <row r="7327" spans="1:6" x14ac:dyDescent="0.2">
      <c r="A7327" s="33">
        <v>101</v>
      </c>
      <c r="B7327" s="33" t="s">
        <v>65</v>
      </c>
      <c r="C7327" s="33">
        <v>400</v>
      </c>
      <c r="D7327" s="33" t="s">
        <v>3581</v>
      </c>
      <c r="E7327" s="33">
        <v>2</v>
      </c>
      <c r="F7327" s="33">
        <v>1</v>
      </c>
    </row>
    <row r="7328" spans="1:6" x14ac:dyDescent="0.2">
      <c r="A7328" s="33">
        <v>101</v>
      </c>
      <c r="B7328" s="33" t="s">
        <v>65</v>
      </c>
      <c r="C7328" s="33">
        <v>5500</v>
      </c>
      <c r="D7328" s="33" t="s">
        <v>3582</v>
      </c>
      <c r="E7328" s="33"/>
      <c r="F7328" s="33">
        <v>0.2</v>
      </c>
    </row>
    <row r="7329" spans="1:6" x14ac:dyDescent="0.2">
      <c r="A7329" s="33">
        <v>101</v>
      </c>
      <c r="B7329" s="33" t="s">
        <v>65</v>
      </c>
      <c r="C7329" s="33">
        <v>1680</v>
      </c>
      <c r="D7329" s="33" t="s">
        <v>444</v>
      </c>
      <c r="E7329" s="33">
        <v>1</v>
      </c>
      <c r="F7329" s="33">
        <v>1</v>
      </c>
    </row>
    <row r="7330" spans="1:6" x14ac:dyDescent="0.2">
      <c r="A7330" s="33">
        <v>101</v>
      </c>
      <c r="B7330" s="33" t="s">
        <v>65</v>
      </c>
      <c r="C7330" s="33">
        <v>5740</v>
      </c>
      <c r="D7330" s="33" t="s">
        <v>380</v>
      </c>
      <c r="E7330" s="33">
        <v>2</v>
      </c>
      <c r="F7330" s="33">
        <v>0.2</v>
      </c>
    </row>
    <row r="7331" spans="1:6" x14ac:dyDescent="0.2">
      <c r="A7331" s="33">
        <v>101</v>
      </c>
      <c r="B7331" s="33" t="s">
        <v>65</v>
      </c>
      <c r="C7331" s="33">
        <v>2210</v>
      </c>
      <c r="D7331" s="33" t="s">
        <v>386</v>
      </c>
      <c r="E7331" s="33">
        <v>1</v>
      </c>
      <c r="F7331" s="33">
        <v>1</v>
      </c>
    </row>
    <row r="7332" spans="1:6" x14ac:dyDescent="0.2">
      <c r="A7332" s="33">
        <v>101</v>
      </c>
      <c r="B7332" s="33" t="s">
        <v>65</v>
      </c>
      <c r="C7332" s="33">
        <v>2020</v>
      </c>
      <c r="D7332" s="33" t="s">
        <v>3583</v>
      </c>
      <c r="E7332" s="33">
        <v>1</v>
      </c>
      <c r="F7332" s="33">
        <v>1</v>
      </c>
    </row>
    <row r="7333" spans="1:6" x14ac:dyDescent="0.2">
      <c r="A7333" s="33">
        <v>101</v>
      </c>
      <c r="B7333" s="33" t="s">
        <v>65</v>
      </c>
      <c r="C7333" s="33">
        <v>460</v>
      </c>
      <c r="D7333" s="33" t="s">
        <v>3908</v>
      </c>
      <c r="E7333" s="33"/>
      <c r="F7333" s="33">
        <v>0.2</v>
      </c>
    </row>
    <row r="7334" spans="1:6" x14ac:dyDescent="0.2">
      <c r="A7334" s="33">
        <v>101</v>
      </c>
      <c r="B7334" s="33" t="s">
        <v>65</v>
      </c>
      <c r="C7334" s="33">
        <v>3660</v>
      </c>
      <c r="D7334" s="33" t="s">
        <v>476</v>
      </c>
      <c r="E7334" s="33"/>
      <c r="F7334" s="33">
        <v>0.2</v>
      </c>
    </row>
    <row r="7335" spans="1:6" x14ac:dyDescent="0.2">
      <c r="A7335" s="33">
        <v>101</v>
      </c>
      <c r="B7335" s="33" t="s">
        <v>65</v>
      </c>
      <c r="C7335" s="33">
        <v>4720</v>
      </c>
      <c r="D7335" s="33" t="s">
        <v>404</v>
      </c>
      <c r="E7335" s="33">
        <v>1</v>
      </c>
      <c r="F7335" s="33">
        <v>0.2</v>
      </c>
    </row>
    <row r="7336" spans="1:6" x14ac:dyDescent="0.2">
      <c r="A7336" s="33">
        <v>101</v>
      </c>
      <c r="B7336" s="33" t="s">
        <v>65</v>
      </c>
      <c r="C7336" s="33">
        <v>3390</v>
      </c>
      <c r="D7336" s="33" t="s">
        <v>482</v>
      </c>
      <c r="E7336" s="33">
        <v>1</v>
      </c>
      <c r="F7336" s="33">
        <v>0.2</v>
      </c>
    </row>
    <row r="7337" spans="1:6" x14ac:dyDescent="0.2">
      <c r="A7337" s="33">
        <v>101</v>
      </c>
      <c r="B7337" s="33" t="s">
        <v>65</v>
      </c>
      <c r="C7337" s="33">
        <v>3890</v>
      </c>
      <c r="D7337" s="33" t="s">
        <v>3584</v>
      </c>
      <c r="E7337" s="33"/>
      <c r="F7337" s="33">
        <v>1</v>
      </c>
    </row>
    <row r="7338" spans="1:6" x14ac:dyDescent="0.2">
      <c r="A7338" s="33">
        <v>101</v>
      </c>
      <c r="B7338" s="33" t="s">
        <v>65</v>
      </c>
      <c r="C7338" s="33">
        <v>3000</v>
      </c>
      <c r="D7338" s="33" t="s">
        <v>489</v>
      </c>
      <c r="E7338" s="33">
        <v>2</v>
      </c>
      <c r="F7338" s="33">
        <v>0.2</v>
      </c>
    </row>
    <row r="7339" spans="1:6" x14ac:dyDescent="0.2">
      <c r="A7339" s="33">
        <v>101</v>
      </c>
      <c r="B7339" s="33" t="s">
        <v>65</v>
      </c>
      <c r="C7339" s="33">
        <v>50</v>
      </c>
      <c r="D7339" s="33" t="s">
        <v>355</v>
      </c>
      <c r="E7339" s="33">
        <v>2</v>
      </c>
      <c r="F7339" s="33">
        <v>0.2</v>
      </c>
    </row>
    <row r="7340" spans="1:6" x14ac:dyDescent="0.2">
      <c r="A7340" s="33">
        <v>101</v>
      </c>
      <c r="B7340" s="33" t="s">
        <v>65</v>
      </c>
      <c r="C7340" s="33">
        <v>1850</v>
      </c>
      <c r="D7340" s="33" t="s">
        <v>457</v>
      </c>
      <c r="E7340" s="33">
        <v>1</v>
      </c>
      <c r="F7340" s="33">
        <v>0.2</v>
      </c>
    </row>
    <row r="7341" spans="1:6" x14ac:dyDescent="0.2">
      <c r="A7341" s="33">
        <v>101</v>
      </c>
      <c r="B7341" s="33" t="s">
        <v>23</v>
      </c>
      <c r="C7341" s="33">
        <v>498</v>
      </c>
      <c r="D7341" s="33" t="s">
        <v>22</v>
      </c>
      <c r="E7341" s="33">
        <v>4</v>
      </c>
      <c r="F7341" s="33">
        <v>0.2</v>
      </c>
    </row>
    <row r="7342" spans="1:6" x14ac:dyDescent="0.2">
      <c r="A7342" s="33">
        <v>101</v>
      </c>
      <c r="B7342" s="33" t="s">
        <v>23</v>
      </c>
      <c r="C7342" s="33">
        <v>520</v>
      </c>
      <c r="D7342" s="33" t="s">
        <v>3585</v>
      </c>
      <c r="E7342" s="33">
        <v>4</v>
      </c>
      <c r="F7342" s="33">
        <v>0.2</v>
      </c>
    </row>
    <row r="7343" spans="1:6" x14ac:dyDescent="0.2">
      <c r="A7343" s="33">
        <v>101</v>
      </c>
      <c r="B7343" s="33" t="s">
        <v>23</v>
      </c>
      <c r="C7343" s="33">
        <v>590</v>
      </c>
      <c r="D7343" s="33" t="s">
        <v>3909</v>
      </c>
      <c r="E7343" s="33">
        <v>3</v>
      </c>
      <c r="F7343" s="33">
        <v>0.2</v>
      </c>
    </row>
    <row r="7344" spans="1:6" x14ac:dyDescent="0.2">
      <c r="A7344" s="33">
        <v>101</v>
      </c>
      <c r="B7344" s="33" t="s">
        <v>23</v>
      </c>
      <c r="C7344" s="33">
        <v>1488</v>
      </c>
      <c r="D7344" s="33" t="s">
        <v>3910</v>
      </c>
      <c r="E7344" s="33">
        <v>4</v>
      </c>
      <c r="F7344" s="33">
        <v>1</v>
      </c>
    </row>
    <row r="7345" spans="1:6" x14ac:dyDescent="0.2">
      <c r="A7345" s="33">
        <v>101</v>
      </c>
      <c r="B7345" s="33" t="s">
        <v>23</v>
      </c>
      <c r="C7345" s="33">
        <v>616</v>
      </c>
      <c r="D7345" s="33" t="s">
        <v>3586</v>
      </c>
      <c r="E7345" s="33"/>
      <c r="F7345" s="33">
        <v>0.2</v>
      </c>
    </row>
    <row r="7346" spans="1:6" x14ac:dyDescent="0.2">
      <c r="A7346" s="33">
        <v>101</v>
      </c>
      <c r="B7346" s="33" t="s">
        <v>23</v>
      </c>
      <c r="C7346" s="33">
        <v>56</v>
      </c>
      <c r="D7346" s="33" t="s">
        <v>3587</v>
      </c>
      <c r="E7346" s="33"/>
      <c r="F7346" s="33">
        <v>0.2</v>
      </c>
    </row>
    <row r="7347" spans="1:6" x14ac:dyDescent="0.2">
      <c r="A7347" s="33">
        <v>101</v>
      </c>
      <c r="B7347" s="33" t="s">
        <v>23</v>
      </c>
      <c r="C7347" s="33">
        <v>172</v>
      </c>
      <c r="D7347" s="33" t="s">
        <v>4212</v>
      </c>
      <c r="E7347" s="33">
        <v>2</v>
      </c>
      <c r="F7347" s="33">
        <v>1</v>
      </c>
    </row>
    <row r="7348" spans="1:6" x14ac:dyDescent="0.2">
      <c r="A7348" s="33">
        <v>101</v>
      </c>
      <c r="B7348" s="33" t="s">
        <v>23</v>
      </c>
      <c r="C7348" s="33">
        <v>69</v>
      </c>
      <c r="D7348" s="33" t="s">
        <v>2640</v>
      </c>
      <c r="E7348" s="33">
        <v>4</v>
      </c>
      <c r="F7348" s="33">
        <v>0.2</v>
      </c>
    </row>
    <row r="7349" spans="1:6" x14ac:dyDescent="0.2">
      <c r="A7349" s="33">
        <v>101</v>
      </c>
      <c r="B7349" s="33" t="s">
        <v>23</v>
      </c>
      <c r="C7349" s="33">
        <v>69</v>
      </c>
      <c r="D7349" s="33" t="s">
        <v>2640</v>
      </c>
      <c r="E7349" s="33">
        <v>4</v>
      </c>
      <c r="F7349" s="33">
        <v>0.2</v>
      </c>
    </row>
    <row r="7350" spans="1:6" x14ac:dyDescent="0.2">
      <c r="A7350" s="33">
        <v>101</v>
      </c>
      <c r="B7350" s="33" t="s">
        <v>23</v>
      </c>
      <c r="C7350" s="33">
        <v>751</v>
      </c>
      <c r="D7350" s="33" t="s">
        <v>3911</v>
      </c>
      <c r="E7350" s="33"/>
      <c r="F7350" s="33">
        <v>0.2</v>
      </c>
    </row>
    <row r="7351" spans="1:6" x14ac:dyDescent="0.2">
      <c r="A7351" s="33">
        <v>101</v>
      </c>
      <c r="B7351" s="33" t="s">
        <v>23</v>
      </c>
      <c r="C7351" s="33">
        <v>733</v>
      </c>
      <c r="D7351" s="33" t="s">
        <v>3588</v>
      </c>
      <c r="E7351" s="33"/>
      <c r="F7351" s="33">
        <v>0.2</v>
      </c>
    </row>
    <row r="7352" spans="1:6" x14ac:dyDescent="0.2">
      <c r="A7352" s="33">
        <v>101</v>
      </c>
      <c r="B7352" s="33" t="s">
        <v>23</v>
      </c>
      <c r="C7352" s="33">
        <v>733</v>
      </c>
      <c r="D7352" s="33" t="s">
        <v>3588</v>
      </c>
      <c r="E7352" s="33"/>
      <c r="F7352" s="33">
        <v>0.2</v>
      </c>
    </row>
    <row r="7353" spans="1:6" x14ac:dyDescent="0.2">
      <c r="A7353" s="33">
        <v>101</v>
      </c>
      <c r="B7353" s="33" t="s">
        <v>23</v>
      </c>
      <c r="C7353" s="33">
        <v>765</v>
      </c>
      <c r="D7353" s="33" t="s">
        <v>3589</v>
      </c>
      <c r="E7353" s="33"/>
      <c r="F7353" s="33">
        <v>0.2</v>
      </c>
    </row>
    <row r="7354" spans="1:6" x14ac:dyDescent="0.2">
      <c r="A7354" s="33">
        <v>101</v>
      </c>
      <c r="B7354" s="33" t="s">
        <v>23</v>
      </c>
      <c r="C7354" s="33">
        <v>1616</v>
      </c>
      <c r="D7354" s="33" t="s">
        <v>3590</v>
      </c>
      <c r="E7354" s="33"/>
      <c r="F7354" s="33">
        <v>0.2</v>
      </c>
    </row>
    <row r="7355" spans="1:6" x14ac:dyDescent="0.2">
      <c r="A7355" s="33">
        <v>101</v>
      </c>
      <c r="B7355" s="33" t="s">
        <v>23</v>
      </c>
      <c r="C7355" s="33">
        <v>774</v>
      </c>
      <c r="D7355" s="33" t="s">
        <v>3591</v>
      </c>
      <c r="E7355" s="33">
        <v>4</v>
      </c>
      <c r="F7355" s="33">
        <v>0.2</v>
      </c>
    </row>
    <row r="7356" spans="1:6" x14ac:dyDescent="0.2">
      <c r="A7356" s="33">
        <v>101</v>
      </c>
      <c r="B7356" s="33" t="s">
        <v>23</v>
      </c>
      <c r="C7356" s="33">
        <v>774</v>
      </c>
      <c r="D7356" s="33" t="s">
        <v>3591</v>
      </c>
      <c r="E7356" s="33">
        <v>4</v>
      </c>
      <c r="F7356" s="33">
        <v>0.2</v>
      </c>
    </row>
    <row r="7357" spans="1:6" x14ac:dyDescent="0.2">
      <c r="A7357" s="33">
        <v>101</v>
      </c>
      <c r="B7357" s="33" t="s">
        <v>23</v>
      </c>
      <c r="C7357" s="33">
        <v>2692</v>
      </c>
      <c r="D7357" s="33" t="s">
        <v>291</v>
      </c>
      <c r="E7357" s="33">
        <v>4</v>
      </c>
      <c r="F7357" s="33">
        <v>1</v>
      </c>
    </row>
    <row r="7358" spans="1:6" x14ac:dyDescent="0.2">
      <c r="A7358" s="33">
        <v>101</v>
      </c>
      <c r="B7358" s="33" t="s">
        <v>23</v>
      </c>
      <c r="C7358" s="33">
        <v>2692</v>
      </c>
      <c r="D7358" s="33" t="s">
        <v>291</v>
      </c>
      <c r="E7358" s="33">
        <v>4</v>
      </c>
      <c r="F7358" s="33">
        <v>1</v>
      </c>
    </row>
    <row r="7359" spans="1:6" x14ac:dyDescent="0.2">
      <c r="A7359" s="33">
        <v>101</v>
      </c>
      <c r="B7359" s="33" t="s">
        <v>23</v>
      </c>
      <c r="C7359" s="33">
        <v>921</v>
      </c>
      <c r="D7359" s="33" t="s">
        <v>2641</v>
      </c>
      <c r="E7359" s="33">
        <v>2</v>
      </c>
      <c r="F7359" s="33">
        <v>0.2</v>
      </c>
    </row>
    <row r="7360" spans="1:6" x14ac:dyDescent="0.2">
      <c r="A7360" s="33">
        <v>101</v>
      </c>
      <c r="B7360" s="33" t="s">
        <v>23</v>
      </c>
      <c r="C7360" s="33">
        <v>924</v>
      </c>
      <c r="D7360" s="33" t="s">
        <v>3592</v>
      </c>
      <c r="E7360" s="33">
        <v>2</v>
      </c>
      <c r="F7360" s="33">
        <v>0.2</v>
      </c>
    </row>
    <row r="7361" spans="1:6" x14ac:dyDescent="0.2">
      <c r="A7361" s="33">
        <v>101</v>
      </c>
      <c r="B7361" s="33" t="s">
        <v>23</v>
      </c>
      <c r="C7361" s="33">
        <v>997</v>
      </c>
      <c r="D7361" s="33" t="s">
        <v>3593</v>
      </c>
      <c r="E7361" s="33">
        <v>2</v>
      </c>
      <c r="F7361" s="33">
        <v>1</v>
      </c>
    </row>
    <row r="7362" spans="1:6" x14ac:dyDescent="0.2">
      <c r="A7362" s="33">
        <v>101</v>
      </c>
      <c r="B7362" s="33" t="s">
        <v>23</v>
      </c>
      <c r="C7362" s="33">
        <v>1004</v>
      </c>
      <c r="D7362" s="33" t="s">
        <v>2643</v>
      </c>
      <c r="E7362" s="33"/>
      <c r="F7362" s="33">
        <v>0.2</v>
      </c>
    </row>
    <row r="7363" spans="1:6" x14ac:dyDescent="0.2">
      <c r="A7363" s="33">
        <v>101</v>
      </c>
      <c r="B7363" s="33" t="s">
        <v>23</v>
      </c>
      <c r="C7363" s="33">
        <v>1012</v>
      </c>
      <c r="D7363" s="33" t="s">
        <v>3594</v>
      </c>
      <c r="E7363" s="33">
        <v>4</v>
      </c>
      <c r="F7363" s="33">
        <v>0.2</v>
      </c>
    </row>
    <row r="7364" spans="1:6" x14ac:dyDescent="0.2">
      <c r="A7364" s="33">
        <v>101</v>
      </c>
      <c r="B7364" s="33" t="s">
        <v>23</v>
      </c>
      <c r="C7364" s="33">
        <v>1012</v>
      </c>
      <c r="D7364" s="33" t="s">
        <v>3594</v>
      </c>
      <c r="E7364" s="33">
        <v>4</v>
      </c>
      <c r="F7364" s="33">
        <v>0.2</v>
      </c>
    </row>
    <row r="7365" spans="1:6" x14ac:dyDescent="0.2">
      <c r="A7365" s="33">
        <v>101</v>
      </c>
      <c r="B7365" s="33" t="s">
        <v>23</v>
      </c>
      <c r="C7365" s="33">
        <v>1013</v>
      </c>
      <c r="D7365" s="33" t="s">
        <v>3595</v>
      </c>
      <c r="E7365" s="33"/>
      <c r="F7365" s="33">
        <v>0.2</v>
      </c>
    </row>
    <row r="7366" spans="1:6" x14ac:dyDescent="0.2">
      <c r="A7366" s="33">
        <v>101</v>
      </c>
      <c r="B7366" s="33" t="s">
        <v>23</v>
      </c>
      <c r="C7366" s="33">
        <v>1014</v>
      </c>
      <c r="D7366" s="33" t="s">
        <v>3596</v>
      </c>
      <c r="E7366" s="33">
        <v>4</v>
      </c>
      <c r="F7366" s="33">
        <v>0.2</v>
      </c>
    </row>
    <row r="7367" spans="1:6" x14ac:dyDescent="0.2">
      <c r="A7367" s="33">
        <v>101</v>
      </c>
      <c r="B7367" s="33" t="s">
        <v>23</v>
      </c>
      <c r="C7367" s="33">
        <v>1605</v>
      </c>
      <c r="D7367" s="33" t="s">
        <v>3597</v>
      </c>
      <c r="E7367" s="33"/>
      <c r="F7367" s="33">
        <v>0.2</v>
      </c>
    </row>
    <row r="7368" spans="1:6" x14ac:dyDescent="0.2">
      <c r="A7368" s="33">
        <v>101</v>
      </c>
      <c r="B7368" s="33" t="s">
        <v>23</v>
      </c>
      <c r="C7368" s="33">
        <v>1605</v>
      </c>
      <c r="D7368" s="33" t="s">
        <v>3597</v>
      </c>
      <c r="E7368" s="33"/>
      <c r="F7368" s="33">
        <v>0.2</v>
      </c>
    </row>
    <row r="7369" spans="1:6" x14ac:dyDescent="0.2">
      <c r="A7369" s="33">
        <v>101</v>
      </c>
      <c r="B7369" s="33" t="s">
        <v>23</v>
      </c>
      <c r="C7369" s="33">
        <v>3197</v>
      </c>
      <c r="D7369" s="33" t="s">
        <v>4213</v>
      </c>
      <c r="E7369" s="33"/>
      <c r="F7369" s="33">
        <v>0.2</v>
      </c>
    </row>
    <row r="7370" spans="1:6" x14ac:dyDescent="0.2">
      <c r="A7370" s="33">
        <v>101</v>
      </c>
      <c r="B7370" s="33" t="s">
        <v>23</v>
      </c>
      <c r="C7370" s="33">
        <v>82</v>
      </c>
      <c r="D7370" s="33" t="s">
        <v>4214</v>
      </c>
      <c r="E7370" s="33">
        <v>4</v>
      </c>
      <c r="F7370" s="33">
        <v>0.2</v>
      </c>
    </row>
    <row r="7371" spans="1:6" x14ac:dyDescent="0.2">
      <c r="A7371" s="33">
        <v>101</v>
      </c>
      <c r="B7371" s="33" t="s">
        <v>23</v>
      </c>
      <c r="C7371" s="33">
        <v>1026</v>
      </c>
      <c r="D7371" s="33" t="s">
        <v>377</v>
      </c>
      <c r="E7371" s="33">
        <v>2</v>
      </c>
      <c r="F7371" s="33">
        <v>0.2</v>
      </c>
    </row>
    <row r="7372" spans="1:6" x14ac:dyDescent="0.2">
      <c r="A7372" s="33">
        <v>101</v>
      </c>
      <c r="B7372" s="33" t="s">
        <v>23</v>
      </c>
      <c r="C7372" s="33">
        <v>1062</v>
      </c>
      <c r="D7372" s="33" t="s">
        <v>3912</v>
      </c>
      <c r="E7372" s="33">
        <v>3</v>
      </c>
      <c r="F7372" s="33">
        <v>0.2</v>
      </c>
    </row>
    <row r="7373" spans="1:6" x14ac:dyDescent="0.2">
      <c r="A7373" s="33">
        <v>101</v>
      </c>
      <c r="B7373" s="33" t="s">
        <v>23</v>
      </c>
      <c r="C7373" s="33">
        <v>1063</v>
      </c>
      <c r="D7373" s="33" t="s">
        <v>29</v>
      </c>
      <c r="E7373" s="33">
        <v>4</v>
      </c>
      <c r="F7373" s="33">
        <v>0.2</v>
      </c>
    </row>
    <row r="7374" spans="1:6" x14ac:dyDescent="0.2">
      <c r="A7374" s="33">
        <v>101</v>
      </c>
      <c r="B7374" s="33" t="s">
        <v>23</v>
      </c>
      <c r="C7374" s="33">
        <v>91</v>
      </c>
      <c r="D7374" s="33" t="s">
        <v>4215</v>
      </c>
      <c r="E7374" s="33"/>
      <c r="F7374" s="33">
        <v>0.2</v>
      </c>
    </row>
    <row r="7375" spans="1:6" x14ac:dyDescent="0.2">
      <c r="A7375" s="33">
        <v>101</v>
      </c>
      <c r="B7375" s="33" t="s">
        <v>23</v>
      </c>
      <c r="C7375" s="33">
        <v>3221</v>
      </c>
      <c r="D7375" s="33" t="s">
        <v>4216</v>
      </c>
      <c r="E7375" s="33"/>
      <c r="F7375" s="33">
        <v>0.2</v>
      </c>
    </row>
    <row r="7376" spans="1:6" x14ac:dyDescent="0.2">
      <c r="A7376" s="33">
        <v>101</v>
      </c>
      <c r="B7376" s="33" t="s">
        <v>23</v>
      </c>
      <c r="C7376" s="33">
        <v>93</v>
      </c>
      <c r="D7376" s="33" t="s">
        <v>4217</v>
      </c>
      <c r="E7376" s="33">
        <v>3</v>
      </c>
      <c r="F7376" s="33">
        <v>0.2</v>
      </c>
    </row>
    <row r="7377" spans="1:6" x14ac:dyDescent="0.2">
      <c r="A7377" s="33">
        <v>101</v>
      </c>
      <c r="B7377" s="33" t="s">
        <v>23</v>
      </c>
      <c r="C7377" s="33">
        <v>94</v>
      </c>
      <c r="D7377" s="33" t="s">
        <v>3598</v>
      </c>
      <c r="E7377" s="33">
        <v>3</v>
      </c>
      <c r="F7377" s="33">
        <v>0.2</v>
      </c>
    </row>
    <row r="7378" spans="1:6" x14ac:dyDescent="0.2">
      <c r="A7378" s="33">
        <v>101</v>
      </c>
      <c r="B7378" s="33" t="s">
        <v>23</v>
      </c>
      <c r="C7378" s="33">
        <v>94</v>
      </c>
      <c r="D7378" s="33" t="s">
        <v>3598</v>
      </c>
      <c r="E7378" s="33">
        <v>3</v>
      </c>
      <c r="F7378" s="33">
        <v>0.2</v>
      </c>
    </row>
    <row r="7379" spans="1:6" x14ac:dyDescent="0.2">
      <c r="A7379" s="33">
        <v>101</v>
      </c>
      <c r="B7379" s="33" t="s">
        <v>23</v>
      </c>
      <c r="C7379" s="33">
        <v>98</v>
      </c>
      <c r="D7379" s="33" t="s">
        <v>4218</v>
      </c>
      <c r="E7379" s="33">
        <v>3</v>
      </c>
      <c r="F7379" s="33">
        <v>0.2</v>
      </c>
    </row>
    <row r="7380" spans="1:6" x14ac:dyDescent="0.2">
      <c r="A7380" s="33">
        <v>101</v>
      </c>
      <c r="B7380" s="33" t="s">
        <v>23</v>
      </c>
      <c r="C7380" s="33">
        <v>105</v>
      </c>
      <c r="D7380" s="33" t="s">
        <v>4219</v>
      </c>
      <c r="E7380" s="33">
        <v>4</v>
      </c>
      <c r="F7380" s="33">
        <v>0.2</v>
      </c>
    </row>
    <row r="7381" spans="1:6" x14ac:dyDescent="0.2">
      <c r="A7381" s="33">
        <v>101</v>
      </c>
      <c r="B7381" s="33" t="s">
        <v>23</v>
      </c>
      <c r="C7381" s="33">
        <v>108</v>
      </c>
      <c r="D7381" s="33" t="s">
        <v>3599</v>
      </c>
      <c r="E7381" s="33">
        <v>3</v>
      </c>
      <c r="F7381" s="33">
        <v>0.2</v>
      </c>
    </row>
    <row r="7382" spans="1:6" x14ac:dyDescent="0.2">
      <c r="A7382" s="33">
        <v>101</v>
      </c>
      <c r="B7382" s="33" t="s">
        <v>23</v>
      </c>
      <c r="C7382" s="33">
        <v>2706</v>
      </c>
      <c r="D7382" s="33" t="s">
        <v>3600</v>
      </c>
      <c r="E7382" s="33">
        <v>4</v>
      </c>
      <c r="F7382" s="33">
        <v>1</v>
      </c>
    </row>
    <row r="7383" spans="1:6" x14ac:dyDescent="0.2">
      <c r="A7383" s="33">
        <v>101</v>
      </c>
      <c r="B7383" s="33" t="s">
        <v>23</v>
      </c>
      <c r="C7383" s="33">
        <v>2706</v>
      </c>
      <c r="D7383" s="33" t="s">
        <v>3600</v>
      </c>
      <c r="E7383" s="33">
        <v>4</v>
      </c>
      <c r="F7383" s="33">
        <v>1</v>
      </c>
    </row>
    <row r="7384" spans="1:6" x14ac:dyDescent="0.2">
      <c r="A7384" s="33">
        <v>101</v>
      </c>
      <c r="B7384" s="33" t="s">
        <v>23</v>
      </c>
      <c r="C7384" s="33">
        <v>1072</v>
      </c>
      <c r="D7384" s="33" t="s">
        <v>3601</v>
      </c>
      <c r="E7384" s="33"/>
      <c r="F7384" s="33">
        <v>0.2</v>
      </c>
    </row>
    <row r="7385" spans="1:6" x14ac:dyDescent="0.2">
      <c r="A7385" s="33">
        <v>101</v>
      </c>
      <c r="B7385" s="33" t="s">
        <v>23</v>
      </c>
      <c r="C7385" s="33">
        <v>1886</v>
      </c>
      <c r="D7385" s="33" t="s">
        <v>3532</v>
      </c>
      <c r="E7385" s="33">
        <v>4</v>
      </c>
      <c r="F7385" s="33">
        <v>0.2</v>
      </c>
    </row>
    <row r="7386" spans="1:6" x14ac:dyDescent="0.2">
      <c r="A7386" s="33">
        <v>101</v>
      </c>
      <c r="B7386" s="33" t="s">
        <v>23</v>
      </c>
      <c r="C7386" s="33">
        <v>1129</v>
      </c>
      <c r="D7386" s="33" t="s">
        <v>1790</v>
      </c>
      <c r="E7386" s="33">
        <v>4</v>
      </c>
      <c r="F7386" s="33">
        <v>0.2</v>
      </c>
    </row>
    <row r="7387" spans="1:6" x14ac:dyDescent="0.2">
      <c r="A7387" s="33">
        <v>101</v>
      </c>
      <c r="B7387" s="33" t="s">
        <v>23</v>
      </c>
      <c r="C7387" s="33">
        <v>3320</v>
      </c>
      <c r="D7387" s="33" t="s">
        <v>3913</v>
      </c>
      <c r="E7387" s="33">
        <v>2</v>
      </c>
      <c r="F7387" s="33">
        <v>0.2</v>
      </c>
    </row>
    <row r="7388" spans="1:6" x14ac:dyDescent="0.2">
      <c r="A7388" s="33">
        <v>101</v>
      </c>
      <c r="B7388" s="33" t="s">
        <v>23</v>
      </c>
      <c r="C7388" s="33">
        <v>1162</v>
      </c>
      <c r="D7388" s="33" t="s">
        <v>4220</v>
      </c>
      <c r="E7388" s="33">
        <v>3</v>
      </c>
      <c r="F7388" s="33">
        <v>0.2</v>
      </c>
    </row>
    <row r="7389" spans="1:6" x14ac:dyDescent="0.2">
      <c r="A7389" s="33">
        <v>101</v>
      </c>
      <c r="B7389" s="33" t="s">
        <v>23</v>
      </c>
      <c r="C7389" s="33">
        <v>1200</v>
      </c>
      <c r="D7389" s="33" t="s">
        <v>3602</v>
      </c>
      <c r="E7389" s="33"/>
      <c r="F7389" s="33">
        <v>0.2</v>
      </c>
    </row>
    <row r="7390" spans="1:6" x14ac:dyDescent="0.2">
      <c r="A7390" s="33">
        <v>101</v>
      </c>
      <c r="B7390" s="33" t="s">
        <v>23</v>
      </c>
      <c r="C7390" s="33">
        <v>1239</v>
      </c>
      <c r="D7390" s="33" t="s">
        <v>1791</v>
      </c>
      <c r="E7390" s="33"/>
      <c r="F7390" s="33">
        <v>0.2</v>
      </c>
    </row>
    <row r="7391" spans="1:6" x14ac:dyDescent="0.2">
      <c r="A7391" s="33">
        <v>101</v>
      </c>
      <c r="B7391" s="33" t="s">
        <v>23</v>
      </c>
      <c r="C7391" s="33">
        <v>1239</v>
      </c>
      <c r="D7391" s="33" t="s">
        <v>1791</v>
      </c>
      <c r="E7391" s="33"/>
      <c r="F7391" s="33">
        <v>0.2</v>
      </c>
    </row>
    <row r="7392" spans="1:6" x14ac:dyDescent="0.2">
      <c r="A7392" s="33">
        <v>101</v>
      </c>
      <c r="B7392" s="33" t="s">
        <v>23</v>
      </c>
      <c r="C7392" s="33">
        <v>1259</v>
      </c>
      <c r="D7392" s="33" t="s">
        <v>3865</v>
      </c>
      <c r="E7392" s="33"/>
      <c r="F7392" s="33">
        <v>0.2</v>
      </c>
    </row>
    <row r="7393" spans="1:6" x14ac:dyDescent="0.2">
      <c r="A7393" s="33">
        <v>101</v>
      </c>
      <c r="B7393" s="33" t="s">
        <v>23</v>
      </c>
      <c r="C7393" s="33">
        <v>1273</v>
      </c>
      <c r="D7393" s="33" t="s">
        <v>379</v>
      </c>
      <c r="E7393" s="33">
        <v>2</v>
      </c>
      <c r="F7393" s="33">
        <v>0.2</v>
      </c>
    </row>
    <row r="7394" spans="1:6" x14ac:dyDescent="0.2">
      <c r="A7394" s="33">
        <v>101</v>
      </c>
      <c r="B7394" s="33" t="s">
        <v>23</v>
      </c>
      <c r="C7394" s="33">
        <v>1032</v>
      </c>
      <c r="D7394" s="33" t="s">
        <v>234</v>
      </c>
      <c r="E7394" s="33">
        <v>3</v>
      </c>
      <c r="F7394" s="33">
        <v>0.2</v>
      </c>
    </row>
    <row r="7395" spans="1:6" x14ac:dyDescent="0.2">
      <c r="A7395" s="33">
        <v>101</v>
      </c>
      <c r="B7395" s="33" t="s">
        <v>23</v>
      </c>
      <c r="C7395" s="33">
        <v>1280</v>
      </c>
      <c r="D7395" s="33" t="s">
        <v>3603</v>
      </c>
      <c r="E7395" s="33">
        <v>2</v>
      </c>
      <c r="F7395" s="33">
        <v>0.2</v>
      </c>
    </row>
    <row r="7396" spans="1:6" x14ac:dyDescent="0.2">
      <c r="A7396" s="33">
        <v>101</v>
      </c>
      <c r="B7396" s="33" t="s">
        <v>23</v>
      </c>
      <c r="C7396" s="33">
        <v>1018</v>
      </c>
      <c r="D7396" s="33" t="s">
        <v>3604</v>
      </c>
      <c r="E7396" s="33"/>
      <c r="F7396" s="33">
        <v>0.2</v>
      </c>
    </row>
    <row r="7397" spans="1:6" x14ac:dyDescent="0.2">
      <c r="A7397" s="33">
        <v>101</v>
      </c>
      <c r="B7397" s="33" t="s">
        <v>23</v>
      </c>
      <c r="C7397" s="33">
        <v>2180</v>
      </c>
      <c r="D7397" s="33" t="s">
        <v>3605</v>
      </c>
      <c r="E7397" s="33">
        <v>1</v>
      </c>
      <c r="F7397" s="33">
        <v>0.2</v>
      </c>
    </row>
    <row r="7398" spans="1:6" x14ac:dyDescent="0.2">
      <c r="A7398" s="33">
        <v>101</v>
      </c>
      <c r="B7398" s="33" t="s">
        <v>23</v>
      </c>
      <c r="C7398" s="33">
        <v>1316</v>
      </c>
      <c r="D7398" s="33" t="s">
        <v>159</v>
      </c>
      <c r="E7398" s="33">
        <v>2</v>
      </c>
      <c r="F7398" s="33">
        <v>1</v>
      </c>
    </row>
    <row r="7399" spans="1:6" x14ac:dyDescent="0.2">
      <c r="A7399" s="33">
        <v>101</v>
      </c>
      <c r="B7399" s="33" t="s">
        <v>23</v>
      </c>
      <c r="C7399" s="33">
        <v>1316</v>
      </c>
      <c r="D7399" s="33" t="s">
        <v>159</v>
      </c>
      <c r="E7399" s="33">
        <v>2</v>
      </c>
      <c r="F7399" s="33">
        <v>1</v>
      </c>
    </row>
    <row r="7400" spans="1:6" x14ac:dyDescent="0.2">
      <c r="A7400" s="33">
        <v>101</v>
      </c>
      <c r="B7400" s="33" t="s">
        <v>23</v>
      </c>
      <c r="C7400" s="33">
        <v>2548</v>
      </c>
      <c r="D7400" s="33" t="s">
        <v>3606</v>
      </c>
      <c r="E7400" s="33"/>
      <c r="F7400" s="33">
        <v>0.2</v>
      </c>
    </row>
    <row r="7401" spans="1:6" x14ac:dyDescent="0.2">
      <c r="A7401" s="33">
        <v>101</v>
      </c>
      <c r="B7401" s="33" t="s">
        <v>23</v>
      </c>
      <c r="C7401" s="33">
        <v>168</v>
      </c>
      <c r="D7401" s="33" t="s">
        <v>2646</v>
      </c>
      <c r="E7401" s="33">
        <v>4</v>
      </c>
      <c r="F7401" s="33">
        <v>1</v>
      </c>
    </row>
    <row r="7402" spans="1:6" x14ac:dyDescent="0.2">
      <c r="A7402" s="33">
        <v>101</v>
      </c>
      <c r="B7402" s="33" t="s">
        <v>23</v>
      </c>
      <c r="C7402" s="33">
        <v>2327</v>
      </c>
      <c r="D7402" s="33" t="s">
        <v>3607</v>
      </c>
      <c r="E7402" s="33">
        <v>1</v>
      </c>
      <c r="F7402" s="33">
        <v>1</v>
      </c>
    </row>
    <row r="7403" spans="1:6" x14ac:dyDescent="0.2">
      <c r="A7403" s="33">
        <v>101</v>
      </c>
      <c r="B7403" s="33" t="s">
        <v>23</v>
      </c>
      <c r="C7403" s="33">
        <v>1516</v>
      </c>
      <c r="D7403" s="33" t="s">
        <v>3914</v>
      </c>
      <c r="E7403" s="33"/>
      <c r="F7403" s="33">
        <v>0.2</v>
      </c>
    </row>
    <row r="7404" spans="1:6" x14ac:dyDescent="0.2">
      <c r="A7404" s="33">
        <v>101</v>
      </c>
      <c r="B7404" s="33" t="s">
        <v>23</v>
      </c>
      <c r="C7404" s="33">
        <v>2747</v>
      </c>
      <c r="D7404" s="33" t="s">
        <v>3167</v>
      </c>
      <c r="E7404" s="33"/>
      <c r="F7404" s="33">
        <v>0.2</v>
      </c>
    </row>
    <row r="7405" spans="1:6" x14ac:dyDescent="0.2">
      <c r="A7405" s="33">
        <v>101</v>
      </c>
      <c r="B7405" s="33" t="s">
        <v>23</v>
      </c>
      <c r="C7405" s="33">
        <v>505</v>
      </c>
      <c r="D7405" s="33" t="s">
        <v>3310</v>
      </c>
      <c r="E7405" s="33">
        <v>4</v>
      </c>
      <c r="F7405" s="33">
        <v>0.2</v>
      </c>
    </row>
    <row r="7406" spans="1:6" x14ac:dyDescent="0.2">
      <c r="A7406" s="33">
        <v>101</v>
      </c>
      <c r="B7406" s="33" t="s">
        <v>23</v>
      </c>
      <c r="C7406" s="33">
        <v>507</v>
      </c>
      <c r="D7406" s="33" t="s">
        <v>3168</v>
      </c>
      <c r="E7406" s="33">
        <v>4</v>
      </c>
      <c r="F7406" s="33">
        <v>0.2</v>
      </c>
    </row>
    <row r="7407" spans="1:6" x14ac:dyDescent="0.2">
      <c r="A7407" s="33">
        <v>101</v>
      </c>
      <c r="B7407" s="33" t="s">
        <v>23</v>
      </c>
      <c r="C7407" s="33">
        <v>1585</v>
      </c>
      <c r="D7407" s="33" t="s">
        <v>3608</v>
      </c>
      <c r="E7407" s="33">
        <v>4</v>
      </c>
      <c r="F7407" s="33">
        <v>1</v>
      </c>
    </row>
    <row r="7408" spans="1:6" x14ac:dyDescent="0.2">
      <c r="A7408" s="33">
        <v>101</v>
      </c>
      <c r="B7408" s="33" t="s">
        <v>23</v>
      </c>
      <c r="C7408" s="33">
        <v>1585</v>
      </c>
      <c r="D7408" s="33" t="s">
        <v>3608</v>
      </c>
      <c r="E7408" s="33">
        <v>4</v>
      </c>
      <c r="F7408" s="33">
        <v>1</v>
      </c>
    </row>
    <row r="7409" spans="1:6" x14ac:dyDescent="0.2">
      <c r="A7409" s="33">
        <v>101</v>
      </c>
      <c r="B7409" s="33" t="s">
        <v>23</v>
      </c>
      <c r="C7409" s="33">
        <v>217</v>
      </c>
      <c r="D7409" s="33" t="s">
        <v>4221</v>
      </c>
      <c r="E7409" s="33">
        <v>3</v>
      </c>
      <c r="F7409" s="33">
        <v>0.2</v>
      </c>
    </row>
    <row r="7410" spans="1:6" x14ac:dyDescent="0.2">
      <c r="A7410" s="33">
        <v>101</v>
      </c>
      <c r="B7410" s="33" t="s">
        <v>23</v>
      </c>
      <c r="C7410" s="33">
        <v>220</v>
      </c>
      <c r="D7410" s="33" t="s">
        <v>4222</v>
      </c>
      <c r="E7410" s="33"/>
      <c r="F7410" s="33">
        <v>0.2</v>
      </c>
    </row>
    <row r="7411" spans="1:6" x14ac:dyDescent="0.2">
      <c r="A7411" s="33">
        <v>101</v>
      </c>
      <c r="B7411" s="33" t="s">
        <v>23</v>
      </c>
      <c r="C7411" s="33">
        <v>228</v>
      </c>
      <c r="D7411" s="33" t="s">
        <v>3915</v>
      </c>
      <c r="E7411" s="33"/>
      <c r="F7411" s="33">
        <v>0.2</v>
      </c>
    </row>
    <row r="7412" spans="1:6" x14ac:dyDescent="0.2">
      <c r="A7412" s="33">
        <v>101</v>
      </c>
      <c r="B7412" s="33" t="s">
        <v>23</v>
      </c>
      <c r="C7412" s="33">
        <v>1672</v>
      </c>
      <c r="D7412" s="33" t="s">
        <v>3312</v>
      </c>
      <c r="E7412" s="33"/>
      <c r="F7412" s="33">
        <v>0.2</v>
      </c>
    </row>
    <row r="7413" spans="1:6" x14ac:dyDescent="0.2">
      <c r="A7413" s="33">
        <v>101</v>
      </c>
      <c r="B7413" s="33" t="s">
        <v>23</v>
      </c>
      <c r="C7413" s="33">
        <v>259</v>
      </c>
      <c r="D7413" s="33" t="s">
        <v>4223</v>
      </c>
      <c r="E7413" s="33">
        <v>3</v>
      </c>
      <c r="F7413" s="33">
        <v>0.2</v>
      </c>
    </row>
    <row r="7414" spans="1:6" x14ac:dyDescent="0.2">
      <c r="A7414" s="33">
        <v>101</v>
      </c>
      <c r="B7414" s="33" t="s">
        <v>23</v>
      </c>
      <c r="C7414" s="33">
        <v>1677</v>
      </c>
      <c r="D7414" s="33" t="s">
        <v>3609</v>
      </c>
      <c r="E7414" s="33">
        <v>2</v>
      </c>
      <c r="F7414" s="33">
        <v>1</v>
      </c>
    </row>
    <row r="7415" spans="1:6" x14ac:dyDescent="0.2">
      <c r="A7415" s="33">
        <v>101</v>
      </c>
      <c r="B7415" s="33" t="s">
        <v>23</v>
      </c>
      <c r="C7415" s="33">
        <v>1677</v>
      </c>
      <c r="D7415" s="33" t="s">
        <v>3609</v>
      </c>
      <c r="E7415" s="33">
        <v>2</v>
      </c>
      <c r="F7415" s="33">
        <v>1</v>
      </c>
    </row>
    <row r="7416" spans="1:6" x14ac:dyDescent="0.2">
      <c r="A7416" s="33">
        <v>101</v>
      </c>
      <c r="B7416" s="33" t="s">
        <v>23</v>
      </c>
      <c r="C7416" s="33">
        <v>1678</v>
      </c>
      <c r="D7416" s="33" t="s">
        <v>3610</v>
      </c>
      <c r="E7416" s="33"/>
      <c r="F7416" s="33">
        <v>0.2</v>
      </c>
    </row>
    <row r="7417" spans="1:6" x14ac:dyDescent="0.2">
      <c r="A7417" s="33">
        <v>101</v>
      </c>
      <c r="B7417" s="33" t="s">
        <v>23</v>
      </c>
      <c r="C7417" s="33">
        <v>241</v>
      </c>
      <c r="D7417" s="33" t="s">
        <v>3611</v>
      </c>
      <c r="E7417" s="33"/>
      <c r="F7417" s="33">
        <v>0.2</v>
      </c>
    </row>
    <row r="7418" spans="1:6" x14ac:dyDescent="0.2">
      <c r="A7418" s="33">
        <v>101</v>
      </c>
      <c r="B7418" s="33" t="s">
        <v>23</v>
      </c>
      <c r="C7418" s="33">
        <v>3744</v>
      </c>
      <c r="D7418" s="33" t="s">
        <v>3916</v>
      </c>
      <c r="E7418" s="33"/>
      <c r="F7418" s="33">
        <v>0.2</v>
      </c>
    </row>
    <row r="7419" spans="1:6" x14ac:dyDescent="0.2">
      <c r="A7419" s="33">
        <v>101</v>
      </c>
      <c r="B7419" s="33" t="s">
        <v>23</v>
      </c>
      <c r="C7419" s="33">
        <v>2724</v>
      </c>
      <c r="D7419" s="33" t="s">
        <v>3917</v>
      </c>
      <c r="E7419" s="33"/>
      <c r="F7419" s="33">
        <v>0.2</v>
      </c>
    </row>
    <row r="7420" spans="1:6" x14ac:dyDescent="0.2">
      <c r="A7420" s="33">
        <v>101</v>
      </c>
      <c r="B7420" s="33" t="s">
        <v>23</v>
      </c>
      <c r="C7420" s="33">
        <v>1811</v>
      </c>
      <c r="D7420" s="33" t="s">
        <v>3533</v>
      </c>
      <c r="E7420" s="33">
        <v>2</v>
      </c>
      <c r="F7420" s="33">
        <v>1</v>
      </c>
    </row>
    <row r="7421" spans="1:6" x14ac:dyDescent="0.2">
      <c r="A7421" s="33">
        <v>101</v>
      </c>
      <c r="B7421" s="33" t="s">
        <v>23</v>
      </c>
      <c r="C7421" s="33">
        <v>1811</v>
      </c>
      <c r="D7421" s="33" t="s">
        <v>3533</v>
      </c>
      <c r="E7421" s="33">
        <v>2</v>
      </c>
      <c r="F7421" s="33">
        <v>1</v>
      </c>
    </row>
    <row r="7422" spans="1:6" x14ac:dyDescent="0.2">
      <c r="A7422" s="33">
        <v>101</v>
      </c>
      <c r="B7422" s="33" t="s">
        <v>23</v>
      </c>
      <c r="C7422" s="33">
        <v>323</v>
      </c>
      <c r="D7422" s="33" t="s">
        <v>2649</v>
      </c>
      <c r="E7422" s="33">
        <v>3</v>
      </c>
      <c r="F7422" s="33">
        <v>0.2</v>
      </c>
    </row>
    <row r="7423" spans="1:6" x14ac:dyDescent="0.2">
      <c r="A7423" s="33">
        <v>101</v>
      </c>
      <c r="B7423" s="33" t="s">
        <v>23</v>
      </c>
      <c r="C7423" s="33">
        <v>325</v>
      </c>
      <c r="D7423" s="33" t="s">
        <v>523</v>
      </c>
      <c r="E7423" s="33"/>
      <c r="F7423" s="33">
        <v>0.2</v>
      </c>
    </row>
    <row r="7424" spans="1:6" x14ac:dyDescent="0.2">
      <c r="A7424" s="33">
        <v>101</v>
      </c>
      <c r="B7424" s="33" t="s">
        <v>23</v>
      </c>
      <c r="C7424" s="33">
        <v>1716</v>
      </c>
      <c r="D7424" s="33" t="s">
        <v>3918</v>
      </c>
      <c r="E7424" s="33">
        <v>4</v>
      </c>
      <c r="F7424" s="33">
        <v>0.2</v>
      </c>
    </row>
    <row r="7425" spans="1:6" x14ac:dyDescent="0.2">
      <c r="A7425" s="33">
        <v>101</v>
      </c>
      <c r="B7425" s="33" t="s">
        <v>23</v>
      </c>
      <c r="C7425" s="33">
        <v>341</v>
      </c>
      <c r="D7425" s="33" t="s">
        <v>3612</v>
      </c>
      <c r="E7425" s="33"/>
      <c r="F7425" s="33">
        <v>0.2</v>
      </c>
    </row>
    <row r="7426" spans="1:6" x14ac:dyDescent="0.2">
      <c r="A7426" s="33">
        <v>101</v>
      </c>
      <c r="B7426" s="33" t="s">
        <v>23</v>
      </c>
      <c r="C7426" s="33">
        <v>342</v>
      </c>
      <c r="D7426" s="33" t="s">
        <v>3613</v>
      </c>
      <c r="E7426" s="33"/>
      <c r="F7426" s="33">
        <v>0.2</v>
      </c>
    </row>
    <row r="7427" spans="1:6" x14ac:dyDescent="0.2">
      <c r="A7427" s="33">
        <v>101</v>
      </c>
      <c r="B7427" s="33" t="s">
        <v>23</v>
      </c>
      <c r="C7427" s="33">
        <v>342</v>
      </c>
      <c r="D7427" s="33" t="s">
        <v>3613</v>
      </c>
      <c r="E7427" s="33"/>
      <c r="F7427" s="33">
        <v>0.2</v>
      </c>
    </row>
    <row r="7428" spans="1:6" x14ac:dyDescent="0.2">
      <c r="A7428" s="33">
        <v>101</v>
      </c>
      <c r="B7428" s="33" t="s">
        <v>23</v>
      </c>
      <c r="C7428" s="33">
        <v>125</v>
      </c>
      <c r="D7428" s="33" t="s">
        <v>4224</v>
      </c>
      <c r="E7428" s="33"/>
      <c r="F7428" s="33">
        <v>0.2</v>
      </c>
    </row>
    <row r="7429" spans="1:6" x14ac:dyDescent="0.2">
      <c r="A7429" s="33">
        <v>101</v>
      </c>
      <c r="B7429" s="33" t="s">
        <v>23</v>
      </c>
      <c r="C7429" s="33">
        <v>127</v>
      </c>
      <c r="D7429" s="33" t="s">
        <v>3614</v>
      </c>
      <c r="E7429" s="33">
        <v>4</v>
      </c>
      <c r="F7429" s="33">
        <v>0.2</v>
      </c>
    </row>
    <row r="7430" spans="1:6" x14ac:dyDescent="0.2">
      <c r="A7430" s="33">
        <v>101</v>
      </c>
      <c r="B7430" s="33" t="s">
        <v>23</v>
      </c>
      <c r="C7430" s="33">
        <v>127</v>
      </c>
      <c r="D7430" s="33" t="s">
        <v>3614</v>
      </c>
      <c r="E7430" s="33">
        <v>4</v>
      </c>
      <c r="F7430" s="33">
        <v>0.2</v>
      </c>
    </row>
    <row r="7431" spans="1:6" x14ac:dyDescent="0.2">
      <c r="A7431" s="33">
        <v>101</v>
      </c>
      <c r="B7431" s="33" t="s">
        <v>23</v>
      </c>
      <c r="C7431" s="33">
        <v>344</v>
      </c>
      <c r="D7431" s="33" t="s">
        <v>4225</v>
      </c>
      <c r="E7431" s="33">
        <v>4</v>
      </c>
      <c r="F7431" s="33">
        <v>0.2</v>
      </c>
    </row>
    <row r="7432" spans="1:6" x14ac:dyDescent="0.2">
      <c r="A7432" s="33">
        <v>101</v>
      </c>
      <c r="B7432" s="33" t="s">
        <v>23</v>
      </c>
      <c r="C7432" s="33">
        <v>1724</v>
      </c>
      <c r="D7432" s="33" t="s">
        <v>3615</v>
      </c>
      <c r="E7432" s="33">
        <v>4</v>
      </c>
      <c r="F7432" s="33">
        <v>0.2</v>
      </c>
    </row>
    <row r="7433" spans="1:6" x14ac:dyDescent="0.2">
      <c r="A7433" s="33">
        <v>101</v>
      </c>
      <c r="B7433" s="33" t="s">
        <v>23</v>
      </c>
      <c r="C7433" s="33">
        <v>1759</v>
      </c>
      <c r="D7433" s="33" t="s">
        <v>1805</v>
      </c>
      <c r="E7433" s="33">
        <v>2</v>
      </c>
      <c r="F7433" s="33">
        <v>0.2</v>
      </c>
    </row>
    <row r="7434" spans="1:6" x14ac:dyDescent="0.2">
      <c r="A7434" s="33">
        <v>101</v>
      </c>
      <c r="B7434" s="33" t="s">
        <v>23</v>
      </c>
      <c r="C7434" s="33">
        <v>1773</v>
      </c>
      <c r="D7434" s="33" t="s">
        <v>1807</v>
      </c>
      <c r="E7434" s="33">
        <v>3</v>
      </c>
      <c r="F7434" s="33">
        <v>0.2</v>
      </c>
    </row>
    <row r="7435" spans="1:6" x14ac:dyDescent="0.2">
      <c r="A7435" s="33">
        <v>101</v>
      </c>
      <c r="B7435" s="33" t="s">
        <v>23</v>
      </c>
      <c r="C7435" s="33">
        <v>1777</v>
      </c>
      <c r="D7435" s="33" t="s">
        <v>1808</v>
      </c>
      <c r="E7435" s="33">
        <v>1</v>
      </c>
      <c r="F7435" s="33">
        <v>0.2</v>
      </c>
    </row>
    <row r="7436" spans="1:6" x14ac:dyDescent="0.2">
      <c r="A7436" s="33">
        <v>101</v>
      </c>
      <c r="B7436" s="33" t="s">
        <v>23</v>
      </c>
      <c r="C7436" s="33">
        <v>1781</v>
      </c>
      <c r="D7436" s="33" t="s">
        <v>1810</v>
      </c>
      <c r="E7436" s="33">
        <v>1</v>
      </c>
      <c r="F7436" s="33">
        <v>0.2</v>
      </c>
    </row>
    <row r="7437" spans="1:6" x14ac:dyDescent="0.2">
      <c r="A7437" s="33">
        <v>101</v>
      </c>
      <c r="B7437" s="33" t="s">
        <v>23</v>
      </c>
      <c r="C7437" s="33">
        <v>1352</v>
      </c>
      <c r="D7437" s="33" t="s">
        <v>3314</v>
      </c>
      <c r="E7437" s="33"/>
      <c r="F7437" s="33">
        <v>0.2</v>
      </c>
    </row>
    <row r="7438" spans="1:6" x14ac:dyDescent="0.2">
      <c r="A7438" s="33">
        <v>101</v>
      </c>
      <c r="B7438" s="33" t="s">
        <v>23</v>
      </c>
      <c r="C7438" s="33">
        <v>1352</v>
      </c>
      <c r="D7438" s="33" t="s">
        <v>3314</v>
      </c>
      <c r="E7438" s="33"/>
      <c r="F7438" s="33">
        <v>0.2</v>
      </c>
    </row>
    <row r="7439" spans="1:6" x14ac:dyDescent="0.2">
      <c r="A7439" s="33">
        <v>101</v>
      </c>
      <c r="B7439" s="33" t="s">
        <v>23</v>
      </c>
      <c r="C7439" s="33">
        <v>1795</v>
      </c>
      <c r="D7439" s="33" t="s">
        <v>403</v>
      </c>
      <c r="E7439" s="33">
        <v>2</v>
      </c>
      <c r="F7439" s="33">
        <v>0.2</v>
      </c>
    </row>
    <row r="7440" spans="1:6" x14ac:dyDescent="0.2">
      <c r="A7440" s="33">
        <v>101</v>
      </c>
      <c r="B7440" s="33" t="s">
        <v>23</v>
      </c>
      <c r="C7440" s="33">
        <v>1117</v>
      </c>
      <c r="D7440" s="33" t="s">
        <v>2652</v>
      </c>
      <c r="E7440" s="33"/>
      <c r="F7440" s="33">
        <v>0.2</v>
      </c>
    </row>
    <row r="7441" spans="1:6" x14ac:dyDescent="0.2">
      <c r="A7441" s="33">
        <v>101</v>
      </c>
      <c r="B7441" s="33" t="s">
        <v>23</v>
      </c>
      <c r="C7441" s="33">
        <v>10</v>
      </c>
      <c r="D7441" s="33" t="s">
        <v>572</v>
      </c>
      <c r="E7441" s="33">
        <v>3</v>
      </c>
      <c r="F7441" s="33">
        <v>0.2</v>
      </c>
    </row>
    <row r="7442" spans="1:6" x14ac:dyDescent="0.2">
      <c r="A7442" s="33">
        <v>101</v>
      </c>
      <c r="B7442" s="33" t="s">
        <v>23</v>
      </c>
      <c r="C7442" s="33">
        <v>10</v>
      </c>
      <c r="D7442" s="33" t="s">
        <v>572</v>
      </c>
      <c r="E7442" s="33">
        <v>3</v>
      </c>
      <c r="F7442" s="33">
        <v>0.2</v>
      </c>
    </row>
    <row r="7443" spans="1:6" x14ac:dyDescent="0.2">
      <c r="A7443" s="33">
        <v>101</v>
      </c>
      <c r="B7443" s="33" t="s">
        <v>23</v>
      </c>
      <c r="C7443" s="33">
        <v>1817</v>
      </c>
      <c r="D7443" s="33" t="s">
        <v>2653</v>
      </c>
      <c r="E7443" s="33"/>
      <c r="F7443" s="33">
        <v>0.2</v>
      </c>
    </row>
    <row r="7444" spans="1:6" x14ac:dyDescent="0.2">
      <c r="A7444" s="33">
        <v>101</v>
      </c>
      <c r="B7444" s="33" t="s">
        <v>23</v>
      </c>
      <c r="C7444" s="33">
        <v>1812</v>
      </c>
      <c r="D7444" s="33" t="s">
        <v>3919</v>
      </c>
      <c r="E7444" s="33">
        <v>4</v>
      </c>
      <c r="F7444" s="33">
        <v>0.2</v>
      </c>
    </row>
    <row r="7445" spans="1:6" x14ac:dyDescent="0.2">
      <c r="A7445" s="33">
        <v>101</v>
      </c>
      <c r="B7445" s="33" t="s">
        <v>23</v>
      </c>
      <c r="C7445" s="33">
        <v>1819</v>
      </c>
      <c r="D7445" s="33" t="s">
        <v>3169</v>
      </c>
      <c r="E7445" s="33">
        <v>2</v>
      </c>
      <c r="F7445" s="33">
        <v>0.2</v>
      </c>
    </row>
    <row r="7446" spans="1:6" x14ac:dyDescent="0.2">
      <c r="A7446" s="33">
        <v>101</v>
      </c>
      <c r="B7446" s="33" t="s">
        <v>23</v>
      </c>
      <c r="C7446" s="33">
        <v>1819</v>
      </c>
      <c r="D7446" s="33" t="s">
        <v>3169</v>
      </c>
      <c r="E7446" s="33">
        <v>2</v>
      </c>
      <c r="F7446" s="33">
        <v>0.2</v>
      </c>
    </row>
    <row r="7447" spans="1:6" x14ac:dyDescent="0.2">
      <c r="A7447" s="33">
        <v>101</v>
      </c>
      <c r="B7447" s="33" t="s">
        <v>23</v>
      </c>
      <c r="C7447" s="33">
        <v>1819</v>
      </c>
      <c r="D7447" s="33" t="s">
        <v>3169</v>
      </c>
      <c r="E7447" s="33">
        <v>2</v>
      </c>
      <c r="F7447" s="33">
        <v>0.2</v>
      </c>
    </row>
    <row r="7448" spans="1:6" x14ac:dyDescent="0.2">
      <c r="A7448" s="33">
        <v>101</v>
      </c>
      <c r="B7448" s="33" t="s">
        <v>23</v>
      </c>
      <c r="C7448" s="33">
        <v>1825</v>
      </c>
      <c r="D7448" s="33" t="s">
        <v>3170</v>
      </c>
      <c r="E7448" s="33">
        <v>4</v>
      </c>
      <c r="F7448" s="33">
        <v>0.2</v>
      </c>
    </row>
    <row r="7449" spans="1:6" x14ac:dyDescent="0.2">
      <c r="A7449" s="33">
        <v>101</v>
      </c>
      <c r="B7449" s="33" t="s">
        <v>23</v>
      </c>
      <c r="C7449" s="33">
        <v>1825</v>
      </c>
      <c r="D7449" s="33" t="s">
        <v>3170</v>
      </c>
      <c r="E7449" s="33">
        <v>4</v>
      </c>
      <c r="F7449" s="33">
        <v>0.2</v>
      </c>
    </row>
    <row r="7450" spans="1:6" x14ac:dyDescent="0.2">
      <c r="A7450" s="33">
        <v>101</v>
      </c>
      <c r="B7450" s="33" t="s">
        <v>23</v>
      </c>
      <c r="C7450" s="33">
        <v>3842</v>
      </c>
      <c r="D7450" s="33" t="s">
        <v>3866</v>
      </c>
      <c r="E7450" s="33">
        <v>4</v>
      </c>
      <c r="F7450" s="33">
        <v>0.2</v>
      </c>
    </row>
    <row r="7451" spans="1:6" x14ac:dyDescent="0.2">
      <c r="A7451" s="33">
        <v>101</v>
      </c>
      <c r="B7451" s="33" t="s">
        <v>23</v>
      </c>
      <c r="C7451" s="33">
        <v>1827</v>
      </c>
      <c r="D7451" s="33" t="s">
        <v>191</v>
      </c>
      <c r="E7451" s="33">
        <v>4</v>
      </c>
      <c r="F7451" s="33">
        <v>0.2</v>
      </c>
    </row>
    <row r="7452" spans="1:6" x14ac:dyDescent="0.2">
      <c r="A7452" s="33">
        <v>101</v>
      </c>
      <c r="B7452" s="33" t="s">
        <v>23</v>
      </c>
      <c r="C7452" s="33">
        <v>1827</v>
      </c>
      <c r="D7452" s="33" t="s">
        <v>191</v>
      </c>
      <c r="E7452" s="33">
        <v>4</v>
      </c>
      <c r="F7452" s="33">
        <v>0.2</v>
      </c>
    </row>
    <row r="7453" spans="1:6" x14ac:dyDescent="0.2">
      <c r="A7453" s="33">
        <v>101</v>
      </c>
      <c r="B7453" s="33" t="s">
        <v>23</v>
      </c>
      <c r="C7453" s="33">
        <v>1840</v>
      </c>
      <c r="D7453" s="33" t="s">
        <v>3616</v>
      </c>
      <c r="E7453" s="33"/>
      <c r="F7453" s="33">
        <v>0.2</v>
      </c>
    </row>
    <row r="7454" spans="1:6" x14ac:dyDescent="0.2">
      <c r="A7454" s="33">
        <v>101</v>
      </c>
      <c r="B7454" s="33" t="s">
        <v>23</v>
      </c>
      <c r="C7454" s="33">
        <v>1840</v>
      </c>
      <c r="D7454" s="33" t="s">
        <v>3616</v>
      </c>
      <c r="E7454" s="33"/>
      <c r="F7454" s="33">
        <v>0.2</v>
      </c>
    </row>
    <row r="7455" spans="1:6" x14ac:dyDescent="0.2">
      <c r="A7455" s="33">
        <v>101</v>
      </c>
      <c r="B7455" s="33" t="s">
        <v>23</v>
      </c>
      <c r="C7455" s="33">
        <v>1843</v>
      </c>
      <c r="D7455" s="33" t="s">
        <v>3617</v>
      </c>
      <c r="E7455" s="33"/>
      <c r="F7455" s="33">
        <v>0.2</v>
      </c>
    </row>
    <row r="7456" spans="1:6" x14ac:dyDescent="0.2">
      <c r="A7456" s="33">
        <v>101</v>
      </c>
      <c r="B7456" s="33" t="s">
        <v>23</v>
      </c>
      <c r="C7456" s="33">
        <v>1878</v>
      </c>
      <c r="D7456" s="33" t="s">
        <v>4226</v>
      </c>
      <c r="E7456" s="33">
        <v>4</v>
      </c>
      <c r="F7456" s="33">
        <v>0.2</v>
      </c>
    </row>
    <row r="7457" spans="1:6" x14ac:dyDescent="0.2">
      <c r="A7457" s="33">
        <v>101</v>
      </c>
      <c r="B7457" s="33" t="s">
        <v>23</v>
      </c>
      <c r="C7457" s="33">
        <v>1944</v>
      </c>
      <c r="D7457" s="33" t="s">
        <v>3171</v>
      </c>
      <c r="E7457" s="33"/>
      <c r="F7457" s="33">
        <v>0.2</v>
      </c>
    </row>
    <row r="7458" spans="1:6" x14ac:dyDescent="0.2">
      <c r="A7458" s="33">
        <v>101</v>
      </c>
      <c r="B7458" s="33" t="s">
        <v>23</v>
      </c>
      <c r="C7458" s="33">
        <v>1958</v>
      </c>
      <c r="D7458" s="33" t="s">
        <v>4227</v>
      </c>
      <c r="E7458" s="33">
        <v>4</v>
      </c>
      <c r="F7458" s="33">
        <v>0.2</v>
      </c>
    </row>
    <row r="7459" spans="1:6" x14ac:dyDescent="0.2">
      <c r="A7459" s="33">
        <v>101</v>
      </c>
      <c r="B7459" s="33" t="s">
        <v>23</v>
      </c>
      <c r="C7459" s="33">
        <v>1970</v>
      </c>
      <c r="D7459" s="33" t="s">
        <v>4228</v>
      </c>
      <c r="E7459" s="33"/>
      <c r="F7459" s="33">
        <v>0.2</v>
      </c>
    </row>
    <row r="7460" spans="1:6" x14ac:dyDescent="0.2">
      <c r="A7460" s="33">
        <v>101</v>
      </c>
      <c r="B7460" s="33" t="s">
        <v>23</v>
      </c>
      <c r="C7460" s="33">
        <v>1971</v>
      </c>
      <c r="D7460" s="33" t="s">
        <v>3618</v>
      </c>
      <c r="E7460" s="33"/>
      <c r="F7460" s="33">
        <v>0.2</v>
      </c>
    </row>
    <row r="7461" spans="1:6" x14ac:dyDescent="0.2">
      <c r="A7461" s="33">
        <v>101</v>
      </c>
      <c r="B7461" s="33" t="s">
        <v>23</v>
      </c>
      <c r="C7461" s="33">
        <v>1971</v>
      </c>
      <c r="D7461" s="33" t="s">
        <v>3618</v>
      </c>
      <c r="E7461" s="33"/>
      <c r="F7461" s="33">
        <v>0.2</v>
      </c>
    </row>
    <row r="7462" spans="1:6" x14ac:dyDescent="0.2">
      <c r="A7462" s="33">
        <v>101</v>
      </c>
      <c r="B7462" s="33" t="s">
        <v>23</v>
      </c>
      <c r="C7462" s="33">
        <v>1981</v>
      </c>
      <c r="D7462" s="33" t="s">
        <v>3619</v>
      </c>
      <c r="E7462" s="33"/>
      <c r="F7462" s="33">
        <v>0.2</v>
      </c>
    </row>
    <row r="7463" spans="1:6" x14ac:dyDescent="0.2">
      <c r="A7463" s="33">
        <v>101</v>
      </c>
      <c r="B7463" s="33" t="s">
        <v>23</v>
      </c>
      <c r="C7463" s="33">
        <v>1989</v>
      </c>
      <c r="D7463" s="33" t="s">
        <v>524</v>
      </c>
      <c r="E7463" s="33"/>
      <c r="F7463" s="33">
        <v>0.2</v>
      </c>
    </row>
    <row r="7464" spans="1:6" x14ac:dyDescent="0.2">
      <c r="A7464" s="33">
        <v>101</v>
      </c>
      <c r="B7464" s="33" t="s">
        <v>23</v>
      </c>
      <c r="C7464" s="33">
        <v>2014</v>
      </c>
      <c r="D7464" s="33" t="s">
        <v>3172</v>
      </c>
      <c r="E7464" s="33"/>
      <c r="F7464" s="33">
        <v>0.2</v>
      </c>
    </row>
    <row r="7465" spans="1:6" x14ac:dyDescent="0.2">
      <c r="A7465" s="33">
        <v>101</v>
      </c>
      <c r="B7465" s="33" t="s">
        <v>23</v>
      </c>
      <c r="C7465" s="33">
        <v>2017</v>
      </c>
      <c r="D7465" s="33" t="s">
        <v>3620</v>
      </c>
      <c r="E7465" s="33">
        <v>4</v>
      </c>
      <c r="F7465" s="33">
        <v>1</v>
      </c>
    </row>
    <row r="7466" spans="1:6" x14ac:dyDescent="0.2">
      <c r="A7466" s="33">
        <v>101</v>
      </c>
      <c r="B7466" s="33" t="s">
        <v>23</v>
      </c>
      <c r="C7466" s="33">
        <v>2102</v>
      </c>
      <c r="D7466" s="33" t="s">
        <v>3621</v>
      </c>
      <c r="E7466" s="33"/>
      <c r="F7466" s="33">
        <v>0.2</v>
      </c>
    </row>
    <row r="7467" spans="1:6" x14ac:dyDescent="0.2">
      <c r="A7467" s="33">
        <v>101</v>
      </c>
      <c r="B7467" s="33" t="s">
        <v>23</v>
      </c>
      <c r="C7467" s="33">
        <v>2109</v>
      </c>
      <c r="D7467" s="33" t="s">
        <v>3867</v>
      </c>
      <c r="E7467" s="33"/>
      <c r="F7467" s="33">
        <v>0.2</v>
      </c>
    </row>
    <row r="7468" spans="1:6" x14ac:dyDescent="0.2">
      <c r="A7468" s="33">
        <v>101</v>
      </c>
      <c r="B7468" s="33" t="s">
        <v>23</v>
      </c>
      <c r="C7468" s="33">
        <v>2109</v>
      </c>
      <c r="D7468" s="33" t="s">
        <v>3867</v>
      </c>
      <c r="E7468" s="33"/>
      <c r="F7468" s="33">
        <v>0.2</v>
      </c>
    </row>
    <row r="7469" spans="1:6" x14ac:dyDescent="0.2">
      <c r="A7469" s="33">
        <v>101</v>
      </c>
      <c r="B7469" s="33" t="s">
        <v>23</v>
      </c>
      <c r="C7469" s="33">
        <v>396</v>
      </c>
      <c r="D7469" s="33" t="s">
        <v>3622</v>
      </c>
      <c r="E7469" s="33">
        <v>4</v>
      </c>
      <c r="F7469" s="33">
        <v>0.2</v>
      </c>
    </row>
    <row r="7470" spans="1:6" x14ac:dyDescent="0.2">
      <c r="A7470" s="33">
        <v>101</v>
      </c>
      <c r="B7470" s="33" t="s">
        <v>23</v>
      </c>
      <c r="C7470" s="33">
        <v>396</v>
      </c>
      <c r="D7470" s="33" t="s">
        <v>3622</v>
      </c>
      <c r="E7470" s="33">
        <v>4</v>
      </c>
      <c r="F7470" s="33">
        <v>0.2</v>
      </c>
    </row>
    <row r="7471" spans="1:6" x14ac:dyDescent="0.2">
      <c r="A7471" s="33">
        <v>101</v>
      </c>
      <c r="B7471" s="33" t="s">
        <v>23</v>
      </c>
      <c r="C7471" s="33">
        <v>396</v>
      </c>
      <c r="D7471" s="33" t="s">
        <v>3622</v>
      </c>
      <c r="E7471" s="33">
        <v>4</v>
      </c>
      <c r="F7471" s="33">
        <v>0.2</v>
      </c>
    </row>
    <row r="7472" spans="1:6" x14ac:dyDescent="0.2">
      <c r="A7472" s="33">
        <v>101</v>
      </c>
      <c r="B7472" s="33" t="s">
        <v>23</v>
      </c>
      <c r="C7472" s="33">
        <v>399</v>
      </c>
      <c r="D7472" s="33" t="s">
        <v>3173</v>
      </c>
      <c r="E7472" s="33">
        <v>4</v>
      </c>
      <c r="F7472" s="33">
        <v>0.2</v>
      </c>
    </row>
    <row r="7473" spans="1:6" x14ac:dyDescent="0.2">
      <c r="A7473" s="33">
        <v>101</v>
      </c>
      <c r="B7473" s="33" t="s">
        <v>23</v>
      </c>
      <c r="C7473" s="33">
        <v>399</v>
      </c>
      <c r="D7473" s="33" t="s">
        <v>3173</v>
      </c>
      <c r="E7473" s="33">
        <v>4</v>
      </c>
      <c r="F7473" s="33">
        <v>0.2</v>
      </c>
    </row>
    <row r="7474" spans="1:6" x14ac:dyDescent="0.2">
      <c r="A7474" s="33">
        <v>101</v>
      </c>
      <c r="B7474" s="33" t="s">
        <v>23</v>
      </c>
      <c r="C7474" s="33">
        <v>409</v>
      </c>
      <c r="D7474" s="33" t="s">
        <v>3174</v>
      </c>
      <c r="E7474" s="33">
        <v>2</v>
      </c>
      <c r="F7474" s="33">
        <v>1</v>
      </c>
    </row>
    <row r="7475" spans="1:6" x14ac:dyDescent="0.2">
      <c r="A7475" s="33">
        <v>101</v>
      </c>
      <c r="B7475" s="33" t="s">
        <v>23</v>
      </c>
      <c r="C7475" s="33">
        <v>409</v>
      </c>
      <c r="D7475" s="33" t="s">
        <v>3174</v>
      </c>
      <c r="E7475" s="33">
        <v>2</v>
      </c>
      <c r="F7475" s="33">
        <v>0.2</v>
      </c>
    </row>
    <row r="7476" spans="1:6" x14ac:dyDescent="0.2">
      <c r="A7476" s="33">
        <v>101</v>
      </c>
      <c r="B7476" s="33" t="s">
        <v>23</v>
      </c>
      <c r="C7476" s="33">
        <v>410</v>
      </c>
      <c r="D7476" s="33" t="s">
        <v>3175</v>
      </c>
      <c r="E7476" s="33">
        <v>2</v>
      </c>
      <c r="F7476" s="33">
        <v>1</v>
      </c>
    </row>
    <row r="7477" spans="1:6" x14ac:dyDescent="0.2">
      <c r="A7477" s="33">
        <v>101</v>
      </c>
      <c r="B7477" s="33" t="s">
        <v>23</v>
      </c>
      <c r="C7477" s="33">
        <v>410</v>
      </c>
      <c r="D7477" s="33" t="s">
        <v>3175</v>
      </c>
      <c r="E7477" s="33">
        <v>2</v>
      </c>
      <c r="F7477" s="33">
        <v>0.2</v>
      </c>
    </row>
    <row r="7478" spans="1:6" x14ac:dyDescent="0.2">
      <c r="A7478" s="33">
        <v>101</v>
      </c>
      <c r="B7478" s="33" t="s">
        <v>23</v>
      </c>
      <c r="C7478" s="33">
        <v>417</v>
      </c>
      <c r="D7478" s="33" t="s">
        <v>349</v>
      </c>
      <c r="E7478" s="33">
        <v>4</v>
      </c>
      <c r="F7478" s="33">
        <v>0.2</v>
      </c>
    </row>
    <row r="7479" spans="1:6" x14ac:dyDescent="0.2">
      <c r="A7479" s="33">
        <v>101</v>
      </c>
      <c r="B7479" s="33" t="s">
        <v>23</v>
      </c>
      <c r="C7479" s="33">
        <v>417</v>
      </c>
      <c r="D7479" s="33" t="s">
        <v>349</v>
      </c>
      <c r="E7479" s="33">
        <v>4</v>
      </c>
      <c r="F7479" s="33">
        <v>0.2</v>
      </c>
    </row>
    <row r="7480" spans="1:6" x14ac:dyDescent="0.2">
      <c r="A7480" s="33">
        <v>101</v>
      </c>
      <c r="B7480" s="33" t="s">
        <v>23</v>
      </c>
      <c r="C7480" s="33">
        <v>420</v>
      </c>
      <c r="D7480" s="33" t="s">
        <v>3176</v>
      </c>
      <c r="E7480" s="33">
        <v>3</v>
      </c>
      <c r="F7480" s="33">
        <v>1</v>
      </c>
    </row>
    <row r="7481" spans="1:6" x14ac:dyDescent="0.2">
      <c r="A7481" s="33">
        <v>101</v>
      </c>
      <c r="B7481" s="33" t="s">
        <v>23</v>
      </c>
      <c r="C7481" s="33">
        <v>420</v>
      </c>
      <c r="D7481" s="33" t="s">
        <v>3176</v>
      </c>
      <c r="E7481" s="33">
        <v>3</v>
      </c>
      <c r="F7481" s="33">
        <v>0.2</v>
      </c>
    </row>
    <row r="7482" spans="1:6" x14ac:dyDescent="0.2">
      <c r="A7482" s="33">
        <v>101</v>
      </c>
      <c r="B7482" s="33" t="s">
        <v>23</v>
      </c>
      <c r="C7482" s="33">
        <v>427</v>
      </c>
      <c r="D7482" s="33" t="s">
        <v>1817</v>
      </c>
      <c r="E7482" s="33">
        <v>4</v>
      </c>
      <c r="F7482" s="33">
        <v>0.2</v>
      </c>
    </row>
    <row r="7483" spans="1:6" x14ac:dyDescent="0.2">
      <c r="A7483" s="33">
        <v>101</v>
      </c>
      <c r="B7483" s="33" t="s">
        <v>23</v>
      </c>
      <c r="C7483" s="33">
        <v>427</v>
      </c>
      <c r="D7483" s="33" t="s">
        <v>1817</v>
      </c>
      <c r="E7483" s="33">
        <v>4</v>
      </c>
      <c r="F7483" s="33">
        <v>0.2</v>
      </c>
    </row>
    <row r="7484" spans="1:6" x14ac:dyDescent="0.2">
      <c r="A7484" s="33">
        <v>101</v>
      </c>
      <c r="B7484" s="33" t="s">
        <v>23</v>
      </c>
      <c r="C7484" s="33">
        <v>429</v>
      </c>
      <c r="D7484" s="33" t="s">
        <v>351</v>
      </c>
      <c r="E7484" s="33">
        <v>4</v>
      </c>
      <c r="F7484" s="33">
        <v>0.2</v>
      </c>
    </row>
    <row r="7485" spans="1:6" x14ac:dyDescent="0.2">
      <c r="A7485" s="33">
        <v>101</v>
      </c>
      <c r="B7485" s="33" t="s">
        <v>23</v>
      </c>
      <c r="C7485" s="33">
        <v>429</v>
      </c>
      <c r="D7485" s="33" t="s">
        <v>351</v>
      </c>
      <c r="E7485" s="33">
        <v>4</v>
      </c>
      <c r="F7485" s="33">
        <v>1</v>
      </c>
    </row>
    <row r="7486" spans="1:6" x14ac:dyDescent="0.2">
      <c r="A7486" s="33">
        <v>101</v>
      </c>
      <c r="B7486" s="33" t="s">
        <v>23</v>
      </c>
      <c r="C7486" s="33">
        <v>455</v>
      </c>
      <c r="D7486" s="33" t="s">
        <v>3623</v>
      </c>
      <c r="E7486" s="33"/>
      <c r="F7486" s="33">
        <v>0.2</v>
      </c>
    </row>
    <row r="7487" spans="1:6" x14ac:dyDescent="0.2">
      <c r="A7487" s="33">
        <v>101</v>
      </c>
      <c r="B7487" s="33" t="s">
        <v>23</v>
      </c>
      <c r="C7487" s="33">
        <v>455</v>
      </c>
      <c r="D7487" s="33" t="s">
        <v>3623</v>
      </c>
      <c r="E7487" s="33"/>
      <c r="F7487" s="33">
        <v>0.2</v>
      </c>
    </row>
    <row r="7488" spans="1:6" x14ac:dyDescent="0.2">
      <c r="A7488" s="33">
        <v>101</v>
      </c>
      <c r="B7488" s="33" t="s">
        <v>23</v>
      </c>
      <c r="C7488" s="33">
        <v>2597</v>
      </c>
      <c r="D7488" s="33" t="s">
        <v>3624</v>
      </c>
      <c r="E7488" s="33"/>
      <c r="F7488" s="33">
        <v>0.2</v>
      </c>
    </row>
    <row r="7489" spans="1:6" x14ac:dyDescent="0.2">
      <c r="A7489" s="33">
        <v>101</v>
      </c>
      <c r="B7489" s="33" t="s">
        <v>23</v>
      </c>
      <c r="C7489" s="33">
        <v>2594</v>
      </c>
      <c r="D7489" s="33" t="s">
        <v>3625</v>
      </c>
      <c r="E7489" s="33"/>
      <c r="F7489" s="33">
        <v>0.2</v>
      </c>
    </row>
    <row r="7490" spans="1:6" x14ac:dyDescent="0.2">
      <c r="A7490" s="33">
        <v>101</v>
      </c>
      <c r="B7490" s="33" t="s">
        <v>23</v>
      </c>
      <c r="C7490" s="33">
        <v>2179</v>
      </c>
      <c r="D7490" s="33" t="s">
        <v>3626</v>
      </c>
      <c r="E7490" s="33">
        <v>4</v>
      </c>
      <c r="F7490" s="33">
        <v>0.2</v>
      </c>
    </row>
    <row r="7491" spans="1:6" x14ac:dyDescent="0.2">
      <c r="A7491" s="33">
        <v>101</v>
      </c>
      <c r="B7491" s="33" t="s">
        <v>23</v>
      </c>
      <c r="C7491" s="33">
        <v>2574</v>
      </c>
      <c r="D7491" s="33" t="s">
        <v>3627</v>
      </c>
      <c r="E7491" s="33">
        <v>4</v>
      </c>
      <c r="F7491" s="33">
        <v>0.2</v>
      </c>
    </row>
    <row r="7492" spans="1:6" x14ac:dyDescent="0.2">
      <c r="A7492" s="33">
        <v>101</v>
      </c>
      <c r="B7492" s="33" t="s">
        <v>23</v>
      </c>
      <c r="C7492" s="33">
        <v>2574</v>
      </c>
      <c r="D7492" s="33" t="s">
        <v>3627</v>
      </c>
      <c r="E7492" s="33">
        <v>4</v>
      </c>
      <c r="F7492" s="33">
        <v>0.2</v>
      </c>
    </row>
    <row r="7493" spans="1:6" x14ac:dyDescent="0.2">
      <c r="A7493" s="33">
        <v>101</v>
      </c>
      <c r="B7493" s="33" t="s">
        <v>23</v>
      </c>
      <c r="C7493" s="33">
        <v>2257</v>
      </c>
      <c r="D7493" s="33" t="s">
        <v>3628</v>
      </c>
      <c r="E7493" s="33"/>
      <c r="F7493" s="33">
        <v>0.2</v>
      </c>
    </row>
    <row r="7494" spans="1:6" x14ac:dyDescent="0.2">
      <c r="A7494" s="33">
        <v>101</v>
      </c>
      <c r="B7494" s="33" t="s">
        <v>23</v>
      </c>
      <c r="C7494" s="33">
        <v>2257</v>
      </c>
      <c r="D7494" s="33" t="s">
        <v>3628</v>
      </c>
      <c r="E7494" s="33"/>
      <c r="F7494" s="33">
        <v>0.2</v>
      </c>
    </row>
    <row r="7495" spans="1:6" x14ac:dyDescent="0.2">
      <c r="A7495" s="33">
        <v>101</v>
      </c>
      <c r="B7495" s="33" t="s">
        <v>23</v>
      </c>
      <c r="C7495" s="33">
        <v>2204</v>
      </c>
      <c r="D7495" s="33" t="s">
        <v>4229</v>
      </c>
      <c r="E7495" s="33"/>
      <c r="F7495" s="33">
        <v>0.2</v>
      </c>
    </row>
    <row r="7496" spans="1:6" x14ac:dyDescent="0.2">
      <c r="A7496" s="33">
        <v>101</v>
      </c>
      <c r="B7496" s="33" t="s">
        <v>23</v>
      </c>
      <c r="C7496" s="33">
        <v>2205</v>
      </c>
      <c r="D7496" s="33" t="s">
        <v>531</v>
      </c>
      <c r="E7496" s="33"/>
      <c r="F7496" s="33">
        <v>0.2</v>
      </c>
    </row>
    <row r="7497" spans="1:6" x14ac:dyDescent="0.2">
      <c r="A7497" s="33">
        <v>101</v>
      </c>
      <c r="B7497" s="33" t="s">
        <v>23</v>
      </c>
      <c r="C7497" s="33">
        <v>2210</v>
      </c>
      <c r="D7497" s="33" t="s">
        <v>3629</v>
      </c>
      <c r="E7497" s="33"/>
      <c r="F7497" s="33">
        <v>0.2</v>
      </c>
    </row>
    <row r="7498" spans="1:6" x14ac:dyDescent="0.2">
      <c r="A7498" s="33">
        <v>101</v>
      </c>
      <c r="B7498" s="33" t="s">
        <v>23</v>
      </c>
      <c r="C7498" s="33">
        <v>2213</v>
      </c>
      <c r="D7498" s="33" t="s">
        <v>3630</v>
      </c>
      <c r="E7498" s="33"/>
      <c r="F7498" s="33">
        <v>0.2</v>
      </c>
    </row>
    <row r="7499" spans="1:6" x14ac:dyDescent="0.2">
      <c r="A7499" s="33">
        <v>101</v>
      </c>
      <c r="B7499" s="33" t="s">
        <v>23</v>
      </c>
      <c r="C7499" s="33">
        <v>2216</v>
      </c>
      <c r="D7499" s="33" t="s">
        <v>4230</v>
      </c>
      <c r="E7499" s="33"/>
      <c r="F7499" s="33">
        <v>0.2</v>
      </c>
    </row>
    <row r="7500" spans="1:6" x14ac:dyDescent="0.2">
      <c r="A7500" s="33">
        <v>101</v>
      </c>
      <c r="B7500" s="33" t="s">
        <v>23</v>
      </c>
      <c r="C7500" s="33">
        <v>2261</v>
      </c>
      <c r="D7500" s="33" t="s">
        <v>3631</v>
      </c>
      <c r="E7500" s="33"/>
      <c r="F7500" s="33">
        <v>0.2</v>
      </c>
    </row>
    <row r="7501" spans="1:6" x14ac:dyDescent="0.2">
      <c r="A7501" s="33">
        <v>101</v>
      </c>
      <c r="B7501" s="33" t="s">
        <v>23</v>
      </c>
      <c r="C7501" s="33">
        <v>2261</v>
      </c>
      <c r="D7501" s="33" t="s">
        <v>3631</v>
      </c>
      <c r="E7501" s="33"/>
      <c r="F7501" s="33">
        <v>0.2</v>
      </c>
    </row>
    <row r="7502" spans="1:6" x14ac:dyDescent="0.2">
      <c r="A7502" s="33">
        <v>101</v>
      </c>
      <c r="B7502" s="33" t="s">
        <v>23</v>
      </c>
      <c r="C7502" s="33">
        <v>4145</v>
      </c>
      <c r="D7502" s="33" t="s">
        <v>3632</v>
      </c>
      <c r="E7502" s="33">
        <v>4</v>
      </c>
      <c r="F7502" s="33">
        <v>0.2</v>
      </c>
    </row>
    <row r="7503" spans="1:6" x14ac:dyDescent="0.2">
      <c r="A7503" s="33">
        <v>101</v>
      </c>
      <c r="B7503" s="33" t="s">
        <v>23</v>
      </c>
      <c r="C7503" s="33">
        <v>2254</v>
      </c>
      <c r="D7503" s="33" t="s">
        <v>4231</v>
      </c>
      <c r="E7503" s="33"/>
      <c r="F7503" s="33">
        <v>0.2</v>
      </c>
    </row>
    <row r="7504" spans="1:6" x14ac:dyDescent="0.2">
      <c r="A7504" s="33">
        <v>101</v>
      </c>
      <c r="B7504" s="33" t="s">
        <v>23</v>
      </c>
      <c r="C7504" s="33">
        <v>2220</v>
      </c>
      <c r="D7504" s="33" t="s">
        <v>4232</v>
      </c>
      <c r="E7504" s="33">
        <v>4</v>
      </c>
      <c r="F7504" s="33">
        <v>0.2</v>
      </c>
    </row>
    <row r="7505" spans="1:6" x14ac:dyDescent="0.2">
      <c r="A7505" s="33">
        <v>101</v>
      </c>
      <c r="B7505" s="33" t="s">
        <v>23</v>
      </c>
      <c r="C7505" s="33">
        <v>2230</v>
      </c>
      <c r="D7505" s="33" t="s">
        <v>3633</v>
      </c>
      <c r="E7505" s="33"/>
      <c r="F7505" s="33">
        <v>0.2</v>
      </c>
    </row>
    <row r="7506" spans="1:6" x14ac:dyDescent="0.2">
      <c r="A7506" s="33">
        <v>101</v>
      </c>
      <c r="B7506" s="33" t="s">
        <v>23</v>
      </c>
      <c r="C7506" s="33">
        <v>2230</v>
      </c>
      <c r="D7506" s="33" t="s">
        <v>3633</v>
      </c>
      <c r="E7506" s="33"/>
      <c r="F7506" s="33">
        <v>0.2</v>
      </c>
    </row>
    <row r="7507" spans="1:6" x14ac:dyDescent="0.2">
      <c r="A7507" s="33">
        <v>101</v>
      </c>
      <c r="B7507" s="33" t="s">
        <v>23</v>
      </c>
      <c r="C7507" s="33">
        <v>2234</v>
      </c>
      <c r="D7507" s="33" t="s">
        <v>4233</v>
      </c>
      <c r="E7507" s="33"/>
      <c r="F7507" s="33">
        <v>0.2</v>
      </c>
    </row>
    <row r="7508" spans="1:6" x14ac:dyDescent="0.2">
      <c r="A7508" s="33">
        <v>101</v>
      </c>
      <c r="B7508" s="33" t="s">
        <v>23</v>
      </c>
      <c r="C7508" s="33">
        <v>4149</v>
      </c>
      <c r="D7508" s="33" t="s">
        <v>3634</v>
      </c>
      <c r="E7508" s="33"/>
      <c r="F7508" s="33">
        <v>0.2</v>
      </c>
    </row>
    <row r="7509" spans="1:6" x14ac:dyDescent="0.2">
      <c r="A7509" s="33">
        <v>101</v>
      </c>
      <c r="B7509" s="33" t="s">
        <v>23</v>
      </c>
      <c r="C7509" s="33">
        <v>4149</v>
      </c>
      <c r="D7509" s="33" t="s">
        <v>3634</v>
      </c>
      <c r="E7509" s="33"/>
      <c r="F7509" s="33">
        <v>0.2</v>
      </c>
    </row>
    <row r="7510" spans="1:6" x14ac:dyDescent="0.2">
      <c r="A7510" s="33">
        <v>101</v>
      </c>
      <c r="B7510" s="33" t="s">
        <v>23</v>
      </c>
      <c r="C7510" s="33">
        <v>2238</v>
      </c>
      <c r="D7510" s="33" t="s">
        <v>3635</v>
      </c>
      <c r="E7510" s="33">
        <v>1</v>
      </c>
      <c r="F7510" s="33">
        <v>1</v>
      </c>
    </row>
    <row r="7511" spans="1:6" x14ac:dyDescent="0.2">
      <c r="A7511" s="33">
        <v>101</v>
      </c>
      <c r="B7511" s="33" t="s">
        <v>23</v>
      </c>
      <c r="C7511" s="33">
        <v>2238</v>
      </c>
      <c r="D7511" s="33" t="s">
        <v>3635</v>
      </c>
      <c r="E7511" s="33">
        <v>1</v>
      </c>
      <c r="F7511" s="33">
        <v>1</v>
      </c>
    </row>
    <row r="7512" spans="1:6" x14ac:dyDescent="0.2">
      <c r="A7512" s="33">
        <v>101</v>
      </c>
      <c r="B7512" s="33" t="s">
        <v>23</v>
      </c>
      <c r="C7512" s="33">
        <v>4400</v>
      </c>
      <c r="D7512" s="33" t="s">
        <v>3636</v>
      </c>
      <c r="E7512" s="33"/>
      <c r="F7512" s="33">
        <v>0.2</v>
      </c>
    </row>
    <row r="7513" spans="1:6" x14ac:dyDescent="0.2">
      <c r="A7513" s="33">
        <v>101</v>
      </c>
      <c r="B7513" s="33" t="s">
        <v>23</v>
      </c>
      <c r="C7513" s="33">
        <v>2243</v>
      </c>
      <c r="D7513" s="33" t="s">
        <v>3637</v>
      </c>
      <c r="E7513" s="33"/>
      <c r="F7513" s="33">
        <v>0.2</v>
      </c>
    </row>
    <row r="7514" spans="1:6" x14ac:dyDescent="0.2">
      <c r="A7514" s="33">
        <v>101</v>
      </c>
      <c r="B7514" s="33" t="s">
        <v>23</v>
      </c>
      <c r="C7514" s="33">
        <v>2243</v>
      </c>
      <c r="D7514" s="33" t="s">
        <v>3637</v>
      </c>
      <c r="E7514" s="33"/>
      <c r="F7514" s="33">
        <v>0.2</v>
      </c>
    </row>
    <row r="7515" spans="1:6" x14ac:dyDescent="0.2">
      <c r="A7515" s="33">
        <v>101</v>
      </c>
      <c r="B7515" s="33" t="s">
        <v>23</v>
      </c>
      <c r="C7515" s="33">
        <v>2245</v>
      </c>
      <c r="D7515" s="33" t="s">
        <v>3638</v>
      </c>
      <c r="E7515" s="33"/>
      <c r="F7515" s="33">
        <v>0.2</v>
      </c>
    </row>
    <row r="7516" spans="1:6" x14ac:dyDescent="0.2">
      <c r="A7516" s="33">
        <v>101</v>
      </c>
      <c r="B7516" s="33" t="s">
        <v>23</v>
      </c>
      <c r="C7516" s="33">
        <v>2245</v>
      </c>
      <c r="D7516" s="33" t="s">
        <v>3638</v>
      </c>
      <c r="E7516" s="33"/>
      <c r="F7516" s="33">
        <v>0.2</v>
      </c>
    </row>
    <row r="7517" spans="1:6" x14ac:dyDescent="0.2">
      <c r="A7517" s="33">
        <v>101</v>
      </c>
      <c r="B7517" s="33" t="s">
        <v>23</v>
      </c>
      <c r="C7517" s="33">
        <v>4153</v>
      </c>
      <c r="D7517" s="33" t="s">
        <v>4234</v>
      </c>
      <c r="E7517" s="33"/>
      <c r="F7517" s="33">
        <v>0.2</v>
      </c>
    </row>
    <row r="7518" spans="1:6" x14ac:dyDescent="0.2">
      <c r="A7518" s="33">
        <v>101</v>
      </c>
      <c r="B7518" s="33" t="s">
        <v>23</v>
      </c>
      <c r="C7518" s="33">
        <v>2266</v>
      </c>
      <c r="D7518" s="33" t="s">
        <v>4235</v>
      </c>
      <c r="E7518" s="33"/>
      <c r="F7518" s="33">
        <v>0.2</v>
      </c>
    </row>
    <row r="7519" spans="1:6" x14ac:dyDescent="0.2">
      <c r="A7519" s="33">
        <v>101</v>
      </c>
      <c r="B7519" s="33" t="s">
        <v>23</v>
      </c>
      <c r="C7519" s="33">
        <v>2267</v>
      </c>
      <c r="D7519" s="33" t="s">
        <v>3639</v>
      </c>
      <c r="E7519" s="33"/>
      <c r="F7519" s="33">
        <v>0.2</v>
      </c>
    </row>
    <row r="7520" spans="1:6" x14ac:dyDescent="0.2">
      <c r="A7520" s="33">
        <v>101</v>
      </c>
      <c r="B7520" s="33" t="s">
        <v>23</v>
      </c>
      <c r="C7520" s="33">
        <v>2267</v>
      </c>
      <c r="D7520" s="33" t="s">
        <v>3639</v>
      </c>
      <c r="E7520" s="33"/>
      <c r="F7520" s="33">
        <v>0.2</v>
      </c>
    </row>
    <row r="7521" spans="1:6" x14ac:dyDescent="0.2">
      <c r="A7521" s="33">
        <v>101</v>
      </c>
      <c r="B7521" s="33" t="s">
        <v>23</v>
      </c>
      <c r="C7521" s="33">
        <v>2270</v>
      </c>
      <c r="D7521" s="33" t="s">
        <v>3640</v>
      </c>
      <c r="E7521" s="33"/>
      <c r="F7521" s="33">
        <v>0.2</v>
      </c>
    </row>
    <row r="7522" spans="1:6" x14ac:dyDescent="0.2">
      <c r="A7522" s="33">
        <v>101</v>
      </c>
      <c r="B7522" s="33" t="s">
        <v>23</v>
      </c>
      <c r="C7522" s="33">
        <v>4157</v>
      </c>
      <c r="D7522" s="33" t="s">
        <v>3641</v>
      </c>
      <c r="E7522" s="33">
        <v>1</v>
      </c>
      <c r="F7522" s="33">
        <v>0.2</v>
      </c>
    </row>
    <row r="7523" spans="1:6" x14ac:dyDescent="0.2">
      <c r="A7523" s="33">
        <v>101</v>
      </c>
      <c r="B7523" s="33" t="s">
        <v>23</v>
      </c>
      <c r="C7523" s="33">
        <v>4157</v>
      </c>
      <c r="D7523" s="33" t="s">
        <v>3641</v>
      </c>
      <c r="E7523" s="33">
        <v>1</v>
      </c>
      <c r="F7523" s="33">
        <v>0.2</v>
      </c>
    </row>
    <row r="7524" spans="1:6" x14ac:dyDescent="0.2">
      <c r="A7524" s="33">
        <v>101</v>
      </c>
      <c r="B7524" s="33" t="s">
        <v>23</v>
      </c>
      <c r="C7524" s="33">
        <v>2272</v>
      </c>
      <c r="D7524" s="33" t="s">
        <v>3642</v>
      </c>
      <c r="E7524" s="33"/>
      <c r="F7524" s="33">
        <v>0.2</v>
      </c>
    </row>
    <row r="7525" spans="1:6" x14ac:dyDescent="0.2">
      <c r="A7525" s="33">
        <v>101</v>
      </c>
      <c r="B7525" s="33" t="s">
        <v>23</v>
      </c>
      <c r="C7525" s="33">
        <v>2272</v>
      </c>
      <c r="D7525" s="33" t="s">
        <v>3642</v>
      </c>
      <c r="E7525" s="33"/>
      <c r="F7525" s="33">
        <v>0.2</v>
      </c>
    </row>
    <row r="7526" spans="1:6" x14ac:dyDescent="0.2">
      <c r="A7526" s="33">
        <v>101</v>
      </c>
      <c r="B7526" s="33" t="s">
        <v>23</v>
      </c>
      <c r="C7526" s="33">
        <v>4159</v>
      </c>
      <c r="D7526" s="33" t="s">
        <v>3643</v>
      </c>
      <c r="E7526" s="33"/>
      <c r="F7526" s="33">
        <v>0.2</v>
      </c>
    </row>
    <row r="7527" spans="1:6" x14ac:dyDescent="0.2">
      <c r="A7527" s="33">
        <v>101</v>
      </c>
      <c r="B7527" s="33" t="s">
        <v>23</v>
      </c>
      <c r="C7527" s="33">
        <v>4159</v>
      </c>
      <c r="D7527" s="33" t="s">
        <v>3643</v>
      </c>
      <c r="E7527" s="33"/>
      <c r="F7527" s="33">
        <v>0.2</v>
      </c>
    </row>
    <row r="7528" spans="1:6" x14ac:dyDescent="0.2">
      <c r="A7528" s="33">
        <v>101</v>
      </c>
      <c r="B7528" s="33" t="s">
        <v>23</v>
      </c>
      <c r="C7528" s="33">
        <v>4160</v>
      </c>
      <c r="D7528" s="33" t="s">
        <v>3644</v>
      </c>
      <c r="E7528" s="33"/>
      <c r="F7528" s="33">
        <v>0.2</v>
      </c>
    </row>
    <row r="7529" spans="1:6" x14ac:dyDescent="0.2">
      <c r="A7529" s="33">
        <v>101</v>
      </c>
      <c r="B7529" s="33" t="s">
        <v>23</v>
      </c>
      <c r="C7529" s="33">
        <v>4160</v>
      </c>
      <c r="D7529" s="33" t="s">
        <v>3644</v>
      </c>
      <c r="E7529" s="33"/>
      <c r="F7529" s="33">
        <v>0.2</v>
      </c>
    </row>
    <row r="7530" spans="1:6" x14ac:dyDescent="0.2">
      <c r="A7530" s="33">
        <v>101</v>
      </c>
      <c r="B7530" s="33" t="s">
        <v>23</v>
      </c>
      <c r="C7530" s="33">
        <v>2275</v>
      </c>
      <c r="D7530" s="33" t="s">
        <v>3645</v>
      </c>
      <c r="E7530" s="33"/>
      <c r="F7530" s="33">
        <v>0.2</v>
      </c>
    </row>
    <row r="7531" spans="1:6" x14ac:dyDescent="0.2">
      <c r="A7531" s="33">
        <v>101</v>
      </c>
      <c r="B7531" s="33" t="s">
        <v>23</v>
      </c>
      <c r="C7531" s="33">
        <v>2276</v>
      </c>
      <c r="D7531" s="33" t="s">
        <v>3646</v>
      </c>
      <c r="E7531" s="33"/>
      <c r="F7531" s="33">
        <v>0.2</v>
      </c>
    </row>
    <row r="7532" spans="1:6" x14ac:dyDescent="0.2">
      <c r="A7532" s="33">
        <v>101</v>
      </c>
      <c r="B7532" s="33" t="s">
        <v>23</v>
      </c>
      <c r="C7532" s="33">
        <v>2276</v>
      </c>
      <c r="D7532" s="33" t="s">
        <v>3646</v>
      </c>
      <c r="E7532" s="33"/>
      <c r="F7532" s="33">
        <v>0.2</v>
      </c>
    </row>
    <row r="7533" spans="1:6" x14ac:dyDescent="0.2">
      <c r="A7533" s="33">
        <v>101</v>
      </c>
      <c r="B7533" s="33" t="s">
        <v>23</v>
      </c>
      <c r="C7533" s="33">
        <v>2278</v>
      </c>
      <c r="D7533" s="33" t="s">
        <v>3647</v>
      </c>
      <c r="E7533" s="33"/>
      <c r="F7533" s="33">
        <v>0.2</v>
      </c>
    </row>
    <row r="7534" spans="1:6" x14ac:dyDescent="0.2">
      <c r="A7534" s="33">
        <v>101</v>
      </c>
      <c r="B7534" s="33" t="s">
        <v>23</v>
      </c>
      <c r="C7534" s="33">
        <v>2280</v>
      </c>
      <c r="D7534" s="33" t="s">
        <v>3648</v>
      </c>
      <c r="E7534" s="33"/>
      <c r="F7534" s="33">
        <v>0.2</v>
      </c>
    </row>
    <row r="7535" spans="1:6" x14ac:dyDescent="0.2">
      <c r="A7535" s="33">
        <v>101</v>
      </c>
      <c r="B7535" s="33" t="s">
        <v>23</v>
      </c>
      <c r="C7535" s="33">
        <v>2282</v>
      </c>
      <c r="D7535" s="33" t="s">
        <v>3649</v>
      </c>
      <c r="E7535" s="33"/>
      <c r="F7535" s="33">
        <v>0.2</v>
      </c>
    </row>
    <row r="7536" spans="1:6" x14ac:dyDescent="0.2">
      <c r="A7536" s="33">
        <v>101</v>
      </c>
      <c r="B7536" s="33" t="s">
        <v>23</v>
      </c>
      <c r="C7536" s="33">
        <v>2282</v>
      </c>
      <c r="D7536" s="33" t="s">
        <v>3649</v>
      </c>
      <c r="E7536" s="33"/>
      <c r="F7536" s="33">
        <v>0.2</v>
      </c>
    </row>
    <row r="7537" spans="1:6" x14ac:dyDescent="0.2">
      <c r="A7537" s="33">
        <v>101</v>
      </c>
      <c r="B7537" s="33" t="s">
        <v>23</v>
      </c>
      <c r="C7537" s="33">
        <v>2282</v>
      </c>
      <c r="D7537" s="33" t="s">
        <v>3649</v>
      </c>
      <c r="E7537" s="33"/>
      <c r="F7537" s="33">
        <v>0.2</v>
      </c>
    </row>
    <row r="7538" spans="1:6" x14ac:dyDescent="0.2">
      <c r="A7538" s="33">
        <v>101</v>
      </c>
      <c r="B7538" s="33" t="s">
        <v>23</v>
      </c>
      <c r="C7538" s="33">
        <v>2283</v>
      </c>
      <c r="D7538" s="33" t="s">
        <v>3650</v>
      </c>
      <c r="E7538" s="33"/>
      <c r="F7538" s="33">
        <v>0.2</v>
      </c>
    </row>
    <row r="7539" spans="1:6" x14ac:dyDescent="0.2">
      <c r="A7539" s="33">
        <v>101</v>
      </c>
      <c r="B7539" s="33" t="s">
        <v>23</v>
      </c>
      <c r="C7539" s="33">
        <v>2283</v>
      </c>
      <c r="D7539" s="33" t="s">
        <v>3650</v>
      </c>
      <c r="E7539" s="33"/>
      <c r="F7539" s="33">
        <v>0.2</v>
      </c>
    </row>
    <row r="7540" spans="1:6" x14ac:dyDescent="0.2">
      <c r="A7540" s="33">
        <v>101</v>
      </c>
      <c r="B7540" s="33" t="s">
        <v>23</v>
      </c>
      <c r="C7540" s="33">
        <v>2283</v>
      </c>
      <c r="D7540" s="33" t="s">
        <v>3650</v>
      </c>
      <c r="E7540" s="33"/>
      <c r="F7540" s="33">
        <v>0.2</v>
      </c>
    </row>
    <row r="7541" spans="1:6" x14ac:dyDescent="0.2">
      <c r="A7541" s="33">
        <v>101</v>
      </c>
      <c r="B7541" s="33" t="s">
        <v>23</v>
      </c>
      <c r="C7541" s="33">
        <v>1016</v>
      </c>
      <c r="D7541" s="33" t="s">
        <v>3651</v>
      </c>
      <c r="E7541" s="33"/>
      <c r="F7541" s="33">
        <v>0.2</v>
      </c>
    </row>
    <row r="7542" spans="1:6" x14ac:dyDescent="0.2">
      <c r="A7542" s="33">
        <v>101</v>
      </c>
      <c r="B7542" s="33" t="s">
        <v>23</v>
      </c>
      <c r="C7542" s="33">
        <v>2386</v>
      </c>
      <c r="D7542" s="33" t="s">
        <v>3920</v>
      </c>
      <c r="E7542" s="33"/>
      <c r="F7542" s="33">
        <v>1</v>
      </c>
    </row>
    <row r="7543" spans="1:6" x14ac:dyDescent="0.2">
      <c r="A7543" s="33">
        <v>101</v>
      </c>
      <c r="B7543" s="33" t="s">
        <v>23</v>
      </c>
      <c r="C7543" s="33">
        <v>2296</v>
      </c>
      <c r="D7543" s="33" t="s">
        <v>428</v>
      </c>
      <c r="E7543" s="33">
        <v>4</v>
      </c>
      <c r="F7543" s="33">
        <v>0.2</v>
      </c>
    </row>
    <row r="7544" spans="1:6" x14ac:dyDescent="0.2">
      <c r="A7544" s="33">
        <v>101</v>
      </c>
      <c r="B7544" s="33" t="s">
        <v>23</v>
      </c>
      <c r="C7544" s="33">
        <v>1526</v>
      </c>
      <c r="D7544" s="33" t="s">
        <v>3652</v>
      </c>
      <c r="E7544" s="33"/>
      <c r="F7544" s="33">
        <v>0.2</v>
      </c>
    </row>
    <row r="7545" spans="1:6" x14ac:dyDescent="0.2">
      <c r="A7545" s="33">
        <v>101</v>
      </c>
      <c r="B7545" s="33" t="s">
        <v>23</v>
      </c>
      <c r="C7545" s="33">
        <v>2423</v>
      </c>
      <c r="D7545" s="33" t="s">
        <v>534</v>
      </c>
      <c r="E7545" s="33">
        <v>4</v>
      </c>
      <c r="F7545" s="33">
        <v>0.2</v>
      </c>
    </row>
    <row r="7546" spans="1:6" x14ac:dyDescent="0.2">
      <c r="A7546" s="33">
        <v>101</v>
      </c>
      <c r="B7546" s="33" t="s">
        <v>23</v>
      </c>
      <c r="C7546" s="33">
        <v>2423</v>
      </c>
      <c r="D7546" s="33" t="s">
        <v>534</v>
      </c>
      <c r="E7546" s="33">
        <v>4</v>
      </c>
      <c r="F7546" s="33">
        <v>0.2</v>
      </c>
    </row>
    <row r="7547" spans="1:6" x14ac:dyDescent="0.2">
      <c r="A7547" s="33">
        <v>101</v>
      </c>
      <c r="B7547" s="33" t="s">
        <v>23</v>
      </c>
      <c r="C7547" s="33">
        <v>2445</v>
      </c>
      <c r="D7547" s="33" t="s">
        <v>3921</v>
      </c>
      <c r="E7547" s="33"/>
      <c r="F7547" s="33">
        <v>0.2</v>
      </c>
    </row>
    <row r="7548" spans="1:6" x14ac:dyDescent="0.2">
      <c r="A7548" s="33">
        <v>101</v>
      </c>
      <c r="B7548" s="33" t="s">
        <v>23</v>
      </c>
      <c r="C7548" s="33">
        <v>2441</v>
      </c>
      <c r="D7548" s="33" t="s">
        <v>806</v>
      </c>
      <c r="E7548" s="33">
        <v>2</v>
      </c>
      <c r="F7548" s="33">
        <v>0.2</v>
      </c>
    </row>
    <row r="7549" spans="1:6" x14ac:dyDescent="0.2">
      <c r="A7549" s="33">
        <v>101</v>
      </c>
      <c r="B7549" s="33" t="s">
        <v>23</v>
      </c>
      <c r="C7549" s="33">
        <v>2453</v>
      </c>
      <c r="D7549" s="33" t="s">
        <v>1825</v>
      </c>
      <c r="E7549" s="33">
        <v>1</v>
      </c>
      <c r="F7549" s="33">
        <v>0.2</v>
      </c>
    </row>
    <row r="7550" spans="1:6" x14ac:dyDescent="0.2">
      <c r="A7550" s="33">
        <v>101</v>
      </c>
      <c r="B7550" s="33" t="s">
        <v>23</v>
      </c>
      <c r="C7550" s="33">
        <v>2544</v>
      </c>
      <c r="D7550" s="33" t="s">
        <v>3653</v>
      </c>
      <c r="E7550" s="33"/>
      <c r="F7550" s="33">
        <v>0.2</v>
      </c>
    </row>
    <row r="7551" spans="1:6" x14ac:dyDescent="0.2">
      <c r="A7551" s="33">
        <v>101</v>
      </c>
      <c r="B7551" s="33" t="s">
        <v>23</v>
      </c>
      <c r="C7551" s="33">
        <v>2545</v>
      </c>
      <c r="D7551" s="33" t="s">
        <v>3654</v>
      </c>
      <c r="E7551" s="33"/>
      <c r="F7551" s="33">
        <v>0.2</v>
      </c>
    </row>
    <row r="7552" spans="1:6" x14ac:dyDescent="0.2">
      <c r="A7552" s="33">
        <v>101</v>
      </c>
      <c r="B7552" s="33" t="s">
        <v>23</v>
      </c>
      <c r="C7552" s="33">
        <v>2545</v>
      </c>
      <c r="D7552" s="33" t="s">
        <v>3654</v>
      </c>
      <c r="E7552" s="33"/>
      <c r="F7552" s="33">
        <v>0.2</v>
      </c>
    </row>
    <row r="7553" spans="1:6" x14ac:dyDescent="0.2">
      <c r="A7553" s="33">
        <v>101</v>
      </c>
      <c r="B7553" s="33" t="s">
        <v>23</v>
      </c>
      <c r="C7553" s="33">
        <v>2546</v>
      </c>
      <c r="D7553" s="33" t="s">
        <v>2660</v>
      </c>
      <c r="E7553" s="33">
        <v>4</v>
      </c>
      <c r="F7553" s="33">
        <v>1</v>
      </c>
    </row>
    <row r="7554" spans="1:6" x14ac:dyDescent="0.2">
      <c r="A7554" s="33">
        <v>101</v>
      </c>
      <c r="B7554" s="33" t="s">
        <v>23</v>
      </c>
      <c r="C7554" s="33">
        <v>2546</v>
      </c>
      <c r="D7554" s="33" t="s">
        <v>2660</v>
      </c>
      <c r="E7554" s="33">
        <v>4</v>
      </c>
      <c r="F7554" s="33">
        <v>1</v>
      </c>
    </row>
    <row r="7555" spans="1:6" x14ac:dyDescent="0.2">
      <c r="A7555" s="33">
        <v>101</v>
      </c>
      <c r="B7555" s="33" t="s">
        <v>23</v>
      </c>
      <c r="C7555" s="33">
        <v>1015</v>
      </c>
      <c r="D7555" s="33" t="s">
        <v>3655</v>
      </c>
      <c r="E7555" s="33"/>
      <c r="F7555" s="33">
        <v>0.2</v>
      </c>
    </row>
    <row r="7556" spans="1:6" x14ac:dyDescent="0.2">
      <c r="A7556" s="33">
        <v>101</v>
      </c>
      <c r="B7556" s="33" t="s">
        <v>23</v>
      </c>
      <c r="C7556" s="33">
        <v>2471</v>
      </c>
      <c r="D7556" s="33" t="s">
        <v>3534</v>
      </c>
      <c r="E7556" s="33">
        <v>4</v>
      </c>
      <c r="F7556" s="33">
        <v>1</v>
      </c>
    </row>
    <row r="7557" spans="1:6" x14ac:dyDescent="0.2">
      <c r="A7557" s="33">
        <v>101</v>
      </c>
      <c r="B7557" s="33" t="s">
        <v>23</v>
      </c>
      <c r="C7557" s="33">
        <v>2471</v>
      </c>
      <c r="D7557" s="33" t="s">
        <v>3534</v>
      </c>
      <c r="E7557" s="33">
        <v>4</v>
      </c>
      <c r="F7557" s="33">
        <v>0.2</v>
      </c>
    </row>
    <row r="7558" spans="1:6" x14ac:dyDescent="0.2">
      <c r="A7558" s="33">
        <v>101</v>
      </c>
      <c r="B7558" s="33" t="s">
        <v>23</v>
      </c>
      <c r="C7558" s="33">
        <v>2483</v>
      </c>
      <c r="D7558" s="33" t="s">
        <v>3922</v>
      </c>
      <c r="E7558" s="33"/>
      <c r="F7558" s="33">
        <v>0.2</v>
      </c>
    </row>
    <row r="7559" spans="1:6" x14ac:dyDescent="0.2">
      <c r="A7559" s="33">
        <v>101</v>
      </c>
      <c r="B7559" s="33" t="s">
        <v>23</v>
      </c>
      <c r="C7559" s="33">
        <v>2487</v>
      </c>
      <c r="D7559" s="33" t="s">
        <v>3923</v>
      </c>
      <c r="E7559" s="33"/>
      <c r="F7559" s="33">
        <v>0.2</v>
      </c>
    </row>
    <row r="7560" spans="1:6" x14ac:dyDescent="0.2">
      <c r="A7560" s="33">
        <v>101</v>
      </c>
      <c r="B7560" s="33" t="s">
        <v>1082</v>
      </c>
      <c r="C7560" s="33">
        <v>70844</v>
      </c>
      <c r="D7560" s="33" t="s">
        <v>3924</v>
      </c>
      <c r="E7560" s="33">
        <v>4</v>
      </c>
      <c r="F7560" s="33">
        <v>1</v>
      </c>
    </row>
    <row r="7561" spans="1:6" x14ac:dyDescent="0.2">
      <c r="A7561" s="33">
        <v>101</v>
      </c>
      <c r="B7561" s="33" t="s">
        <v>471</v>
      </c>
      <c r="C7561" s="33">
        <v>22807</v>
      </c>
      <c r="D7561" s="33" t="s">
        <v>1890</v>
      </c>
      <c r="E7561" s="33">
        <v>3</v>
      </c>
      <c r="F7561" s="33">
        <v>1</v>
      </c>
    </row>
    <row r="7562" spans="1:6" x14ac:dyDescent="0.2">
      <c r="A7562" s="33">
        <v>101</v>
      </c>
      <c r="B7562" s="33" t="s">
        <v>471</v>
      </c>
      <c r="C7562" s="33">
        <v>21364</v>
      </c>
      <c r="D7562" s="33" t="s">
        <v>3925</v>
      </c>
      <c r="E7562" s="33"/>
      <c r="F7562" s="33">
        <v>0.2</v>
      </c>
    </row>
    <row r="7563" spans="1:6" x14ac:dyDescent="0.2">
      <c r="A7563" s="33">
        <v>101</v>
      </c>
      <c r="B7563" s="33" t="s">
        <v>471</v>
      </c>
      <c r="C7563" s="33">
        <v>21373</v>
      </c>
      <c r="D7563" s="33" t="s">
        <v>3926</v>
      </c>
      <c r="E7563" s="33">
        <v>2</v>
      </c>
      <c r="F7563" s="33">
        <v>0.2</v>
      </c>
    </row>
    <row r="7564" spans="1:6" x14ac:dyDescent="0.2">
      <c r="A7564" s="33">
        <v>101</v>
      </c>
      <c r="B7564" s="33" t="s">
        <v>471</v>
      </c>
      <c r="C7564" s="33">
        <v>21381</v>
      </c>
      <c r="D7564" s="33" t="s">
        <v>3927</v>
      </c>
      <c r="E7564" s="33">
        <v>3</v>
      </c>
      <c r="F7564" s="33">
        <v>0.2</v>
      </c>
    </row>
    <row r="7565" spans="1:6" x14ac:dyDescent="0.2">
      <c r="A7565" s="33">
        <v>101</v>
      </c>
      <c r="B7565" s="33" t="s">
        <v>471</v>
      </c>
      <c r="C7565" s="33">
        <v>22896</v>
      </c>
      <c r="D7565" s="33" t="s">
        <v>3928</v>
      </c>
      <c r="E7565" s="33"/>
      <c r="F7565" s="33">
        <v>0.2</v>
      </c>
    </row>
    <row r="7566" spans="1:6" x14ac:dyDescent="0.2">
      <c r="A7566" s="33">
        <v>101</v>
      </c>
      <c r="B7566" s="33" t="s">
        <v>471</v>
      </c>
      <c r="C7566" s="33">
        <v>22931</v>
      </c>
      <c r="D7566" s="33" t="s">
        <v>3929</v>
      </c>
      <c r="E7566" s="33">
        <v>3</v>
      </c>
      <c r="F7566" s="33">
        <v>0.2</v>
      </c>
    </row>
    <row r="7567" spans="1:6" x14ac:dyDescent="0.2">
      <c r="A7567" s="33">
        <v>101</v>
      </c>
      <c r="B7567" s="33" t="s">
        <v>471</v>
      </c>
      <c r="C7567" s="33">
        <v>22925</v>
      </c>
      <c r="D7567" s="33" t="s">
        <v>3930</v>
      </c>
      <c r="E7567" s="33">
        <v>3</v>
      </c>
      <c r="F7567" s="33">
        <v>0.2</v>
      </c>
    </row>
    <row r="7568" spans="1:6" x14ac:dyDescent="0.2">
      <c r="A7568" s="33">
        <v>101</v>
      </c>
      <c r="B7568" s="33" t="s">
        <v>471</v>
      </c>
      <c r="C7568" s="33">
        <v>21309</v>
      </c>
      <c r="D7568" s="33" t="s">
        <v>1902</v>
      </c>
      <c r="E7568" s="33">
        <v>3</v>
      </c>
      <c r="F7568" s="33">
        <v>1</v>
      </c>
    </row>
    <row r="7569" spans="1:6" x14ac:dyDescent="0.2">
      <c r="A7569" s="33">
        <v>101</v>
      </c>
      <c r="B7569" s="33" t="s">
        <v>471</v>
      </c>
      <c r="C7569" s="33">
        <v>22944</v>
      </c>
      <c r="D7569" s="33" t="s">
        <v>3931</v>
      </c>
      <c r="E7569" s="33">
        <v>2</v>
      </c>
      <c r="F7569" s="33">
        <v>0.2</v>
      </c>
    </row>
    <row r="7570" spans="1:6" x14ac:dyDescent="0.2">
      <c r="A7570" s="33">
        <v>101</v>
      </c>
      <c r="B7570" s="33" t="s">
        <v>471</v>
      </c>
      <c r="C7570" s="33">
        <v>22947</v>
      </c>
      <c r="D7570" s="33" t="s">
        <v>1904</v>
      </c>
      <c r="E7570" s="33">
        <v>3</v>
      </c>
      <c r="F7570" s="33">
        <v>1</v>
      </c>
    </row>
    <row r="7571" spans="1:6" x14ac:dyDescent="0.2">
      <c r="A7571" s="33">
        <v>101</v>
      </c>
      <c r="B7571" s="33" t="s">
        <v>471</v>
      </c>
      <c r="C7571" s="33">
        <v>21313</v>
      </c>
      <c r="D7571" s="33" t="s">
        <v>3932</v>
      </c>
      <c r="E7571" s="33">
        <v>3</v>
      </c>
      <c r="F7571" s="33">
        <v>0.2</v>
      </c>
    </row>
    <row r="7572" spans="1:6" x14ac:dyDescent="0.2">
      <c r="A7572" s="33">
        <v>101</v>
      </c>
      <c r="B7572" s="33" t="s">
        <v>471</v>
      </c>
      <c r="C7572" s="33">
        <v>22863</v>
      </c>
      <c r="D7572" s="33" t="s">
        <v>3933</v>
      </c>
      <c r="E7572" s="33">
        <v>2</v>
      </c>
      <c r="F7572" s="33">
        <v>0.2</v>
      </c>
    </row>
    <row r="7573" spans="1:6" x14ac:dyDescent="0.2">
      <c r="A7573" s="33">
        <v>101</v>
      </c>
      <c r="B7573" s="33" t="s">
        <v>471</v>
      </c>
      <c r="C7573" s="33">
        <v>22864</v>
      </c>
      <c r="D7573" s="33" t="s">
        <v>1906</v>
      </c>
      <c r="E7573" s="33">
        <v>2</v>
      </c>
      <c r="F7573" s="33">
        <v>1</v>
      </c>
    </row>
    <row r="7574" spans="1:6" x14ac:dyDescent="0.2">
      <c r="A7574" s="33">
        <v>101</v>
      </c>
      <c r="B7574" s="33" t="s">
        <v>471</v>
      </c>
      <c r="C7574" s="33">
        <v>22872</v>
      </c>
      <c r="D7574" s="33" t="s">
        <v>470</v>
      </c>
      <c r="E7574" s="33">
        <v>4</v>
      </c>
      <c r="F7574" s="33">
        <v>0.2</v>
      </c>
    </row>
    <row r="7575" spans="1:6" x14ac:dyDescent="0.2">
      <c r="A7575" s="33">
        <v>101</v>
      </c>
      <c r="B7575" s="33" t="s">
        <v>471</v>
      </c>
      <c r="C7575" s="33">
        <v>22875</v>
      </c>
      <c r="D7575" s="33" t="s">
        <v>3934</v>
      </c>
      <c r="E7575" s="33">
        <v>2</v>
      </c>
      <c r="F7575" s="33">
        <v>0.2</v>
      </c>
    </row>
    <row r="7576" spans="1:6" x14ac:dyDescent="0.2">
      <c r="A7576" s="33">
        <v>101</v>
      </c>
      <c r="B7576" s="33" t="s">
        <v>471</v>
      </c>
      <c r="C7576" s="33">
        <v>22920</v>
      </c>
      <c r="D7576" s="33" t="s">
        <v>3935</v>
      </c>
      <c r="E7576" s="33">
        <v>4</v>
      </c>
      <c r="F7576" s="33">
        <v>0.2</v>
      </c>
    </row>
    <row r="7577" spans="1:6" x14ac:dyDescent="0.2">
      <c r="A7577" s="33">
        <v>101</v>
      </c>
      <c r="B7577" s="33" t="s">
        <v>471</v>
      </c>
      <c r="C7577" s="33">
        <v>22985</v>
      </c>
      <c r="D7577" s="33" t="s">
        <v>3936</v>
      </c>
      <c r="E7577" s="33">
        <v>2</v>
      </c>
      <c r="F7577" s="33">
        <v>0.2</v>
      </c>
    </row>
    <row r="7578" spans="1:6" x14ac:dyDescent="0.2">
      <c r="A7578" s="33">
        <v>101</v>
      </c>
      <c r="B7578" s="33" t="s">
        <v>471</v>
      </c>
      <c r="C7578" s="33">
        <v>22865</v>
      </c>
      <c r="D7578" s="33" t="s">
        <v>3937</v>
      </c>
      <c r="E7578" s="33">
        <v>4</v>
      </c>
      <c r="F7578" s="33">
        <v>0.2</v>
      </c>
    </row>
    <row r="7579" spans="1:6" x14ac:dyDescent="0.2">
      <c r="A7579" s="33">
        <v>101</v>
      </c>
      <c r="B7579" s="33" t="s">
        <v>471</v>
      </c>
      <c r="C7579" s="33">
        <v>21302</v>
      </c>
      <c r="D7579" s="33" t="s">
        <v>3938</v>
      </c>
      <c r="E7579" s="33">
        <v>2</v>
      </c>
      <c r="F7579" s="33">
        <v>1</v>
      </c>
    </row>
    <row r="7580" spans="1:6" x14ac:dyDescent="0.2">
      <c r="A7580" s="33">
        <v>101</v>
      </c>
      <c r="B7580" s="33" t="s">
        <v>471</v>
      </c>
      <c r="C7580" s="33">
        <v>22787</v>
      </c>
      <c r="D7580" s="33" t="s">
        <v>3939</v>
      </c>
      <c r="E7580" s="33">
        <v>3</v>
      </c>
      <c r="F7580" s="33">
        <v>0.2</v>
      </c>
    </row>
    <row r="7581" spans="1:6" x14ac:dyDescent="0.2">
      <c r="A7581" s="33">
        <v>101</v>
      </c>
      <c r="B7581" s="33" t="s">
        <v>277</v>
      </c>
      <c r="C7581" s="33">
        <v>18322</v>
      </c>
      <c r="D7581" s="33" t="s">
        <v>3656</v>
      </c>
      <c r="E7581" s="33">
        <v>2</v>
      </c>
      <c r="F7581" s="33">
        <v>0.2</v>
      </c>
    </row>
    <row r="7582" spans="1:6" x14ac:dyDescent="0.2">
      <c r="A7582" s="33">
        <v>101</v>
      </c>
      <c r="B7582" s="33" t="s">
        <v>277</v>
      </c>
      <c r="C7582" s="33">
        <v>18328</v>
      </c>
      <c r="D7582" s="33" t="s">
        <v>3657</v>
      </c>
      <c r="E7582" s="33">
        <v>2</v>
      </c>
      <c r="F7582" s="33">
        <v>0.2</v>
      </c>
    </row>
    <row r="7583" spans="1:6" x14ac:dyDescent="0.2">
      <c r="A7583" s="33">
        <v>101</v>
      </c>
      <c r="B7583" s="33" t="s">
        <v>277</v>
      </c>
      <c r="C7583" s="33">
        <v>18325</v>
      </c>
      <c r="D7583" s="33" t="s">
        <v>3658</v>
      </c>
      <c r="E7583" s="33">
        <v>3</v>
      </c>
      <c r="F7583" s="33">
        <v>0.2</v>
      </c>
    </row>
    <row r="7584" spans="1:6" x14ac:dyDescent="0.2">
      <c r="A7584" s="33">
        <v>101</v>
      </c>
      <c r="B7584" s="33" t="s">
        <v>277</v>
      </c>
      <c r="C7584" s="33">
        <v>18324</v>
      </c>
      <c r="D7584" s="33" t="s">
        <v>3659</v>
      </c>
      <c r="E7584" s="33">
        <v>3</v>
      </c>
      <c r="F7584" s="33">
        <v>0.2</v>
      </c>
    </row>
    <row r="7585" spans="1:6" x14ac:dyDescent="0.2">
      <c r="A7585" s="33">
        <v>101</v>
      </c>
      <c r="B7585" s="33" t="s">
        <v>277</v>
      </c>
      <c r="C7585" s="33">
        <v>18441</v>
      </c>
      <c r="D7585" s="33" t="s">
        <v>4236</v>
      </c>
      <c r="E7585" s="33">
        <v>1</v>
      </c>
      <c r="F7585" s="33">
        <v>1</v>
      </c>
    </row>
    <row r="7586" spans="1:6" x14ac:dyDescent="0.2">
      <c r="A7586" s="33">
        <v>101</v>
      </c>
      <c r="B7586" s="33" t="s">
        <v>277</v>
      </c>
      <c r="C7586" s="33">
        <v>18458</v>
      </c>
      <c r="D7586" s="33" t="s">
        <v>3660</v>
      </c>
      <c r="E7586" s="33"/>
      <c r="F7586" s="33">
        <v>0.2</v>
      </c>
    </row>
    <row r="7587" spans="1:6" x14ac:dyDescent="0.2">
      <c r="A7587" s="33">
        <v>101</v>
      </c>
      <c r="B7587" s="33" t="s">
        <v>277</v>
      </c>
      <c r="C7587" s="33">
        <v>18457</v>
      </c>
      <c r="D7587" s="33" t="s">
        <v>3661</v>
      </c>
      <c r="E7587" s="33">
        <v>3</v>
      </c>
      <c r="F7587" s="33">
        <v>0.2</v>
      </c>
    </row>
    <row r="7588" spans="1:6" x14ac:dyDescent="0.2">
      <c r="A7588" s="33">
        <v>101</v>
      </c>
      <c r="B7588" s="33" t="s">
        <v>277</v>
      </c>
      <c r="C7588" s="33">
        <v>18613</v>
      </c>
      <c r="D7588" s="33" t="s">
        <v>276</v>
      </c>
      <c r="E7588" s="33">
        <v>2</v>
      </c>
      <c r="F7588" s="33">
        <v>1</v>
      </c>
    </row>
    <row r="7589" spans="1:6" x14ac:dyDescent="0.2">
      <c r="A7589" s="33">
        <v>101</v>
      </c>
      <c r="B7589" s="33" t="s">
        <v>277</v>
      </c>
      <c r="C7589" s="33">
        <v>18451</v>
      </c>
      <c r="D7589" s="33" t="s">
        <v>3662</v>
      </c>
      <c r="E7589" s="33">
        <v>4</v>
      </c>
      <c r="F7589" s="33">
        <v>0.2</v>
      </c>
    </row>
    <row r="7590" spans="1:6" x14ac:dyDescent="0.2">
      <c r="A7590" s="33">
        <v>101</v>
      </c>
      <c r="B7590" s="33" t="s">
        <v>277</v>
      </c>
      <c r="C7590" s="33">
        <v>18444</v>
      </c>
      <c r="D7590" s="33" t="s">
        <v>3663</v>
      </c>
      <c r="E7590" s="33"/>
      <c r="F7590" s="33">
        <v>0.2</v>
      </c>
    </row>
    <row r="7591" spans="1:6" x14ac:dyDescent="0.2">
      <c r="A7591" s="33">
        <v>101</v>
      </c>
      <c r="B7591" s="33" t="s">
        <v>277</v>
      </c>
      <c r="C7591" s="33">
        <v>18455</v>
      </c>
      <c r="D7591" s="33" t="s">
        <v>3664</v>
      </c>
      <c r="E7591" s="33">
        <v>4</v>
      </c>
      <c r="F7591" s="33">
        <v>0.2</v>
      </c>
    </row>
    <row r="7592" spans="1:6" x14ac:dyDescent="0.2">
      <c r="A7592" s="33">
        <v>101</v>
      </c>
      <c r="B7592" s="33" t="s">
        <v>277</v>
      </c>
      <c r="C7592" s="33">
        <v>18447</v>
      </c>
      <c r="D7592" s="33" t="s">
        <v>3665</v>
      </c>
      <c r="E7592" s="33">
        <v>4</v>
      </c>
      <c r="F7592" s="33">
        <v>0.2</v>
      </c>
    </row>
    <row r="7593" spans="1:6" x14ac:dyDescent="0.2">
      <c r="A7593" s="33">
        <v>101</v>
      </c>
      <c r="B7593" s="33" t="s">
        <v>277</v>
      </c>
      <c r="C7593" s="33">
        <v>18598</v>
      </c>
      <c r="D7593" s="33" t="s">
        <v>3940</v>
      </c>
      <c r="E7593" s="33">
        <v>4</v>
      </c>
      <c r="F7593" s="33">
        <v>0.2</v>
      </c>
    </row>
    <row r="7594" spans="1:6" x14ac:dyDescent="0.2">
      <c r="A7594" s="33">
        <v>101</v>
      </c>
      <c r="B7594" s="33" t="s">
        <v>277</v>
      </c>
      <c r="C7594" s="33">
        <v>18331</v>
      </c>
      <c r="D7594" s="33" t="s">
        <v>3666</v>
      </c>
      <c r="E7594" s="33">
        <v>1</v>
      </c>
      <c r="F7594" s="33">
        <v>0.2</v>
      </c>
    </row>
    <row r="7595" spans="1:6" x14ac:dyDescent="0.2">
      <c r="A7595" s="33">
        <v>101</v>
      </c>
      <c r="B7595" s="33" t="s">
        <v>277</v>
      </c>
      <c r="C7595" s="33">
        <v>18535</v>
      </c>
      <c r="D7595" s="33" t="s">
        <v>3667</v>
      </c>
      <c r="E7595" s="33">
        <v>4</v>
      </c>
      <c r="F7595" s="33">
        <v>0.2</v>
      </c>
    </row>
    <row r="7596" spans="1:6" x14ac:dyDescent="0.2">
      <c r="A7596" s="33">
        <v>101</v>
      </c>
      <c r="B7596" s="33" t="s">
        <v>277</v>
      </c>
      <c r="C7596" s="33">
        <v>18221</v>
      </c>
      <c r="D7596" s="33" t="s">
        <v>289</v>
      </c>
      <c r="E7596" s="33"/>
      <c r="F7596" s="33">
        <v>0.2</v>
      </c>
    </row>
    <row r="7597" spans="1:6" x14ac:dyDescent="0.2">
      <c r="A7597" s="33">
        <v>101</v>
      </c>
      <c r="B7597" s="33" t="s">
        <v>277</v>
      </c>
      <c r="C7597" s="33">
        <v>18188</v>
      </c>
      <c r="D7597" s="33" t="s">
        <v>3668</v>
      </c>
      <c r="E7597" s="33">
        <v>4</v>
      </c>
      <c r="F7597" s="33">
        <v>0.2</v>
      </c>
    </row>
    <row r="7598" spans="1:6" x14ac:dyDescent="0.2">
      <c r="A7598" s="33">
        <v>101</v>
      </c>
      <c r="B7598" s="33" t="s">
        <v>277</v>
      </c>
      <c r="C7598" s="33">
        <v>18233</v>
      </c>
      <c r="D7598" s="33" t="s">
        <v>3669</v>
      </c>
      <c r="E7598" s="33"/>
      <c r="F7598" s="33">
        <v>0.2</v>
      </c>
    </row>
    <row r="7599" spans="1:6" x14ac:dyDescent="0.2">
      <c r="A7599" s="33">
        <v>101</v>
      </c>
      <c r="B7599" s="33" t="s">
        <v>277</v>
      </c>
      <c r="C7599" s="33">
        <v>18222</v>
      </c>
      <c r="D7599" s="33" t="s">
        <v>4237</v>
      </c>
      <c r="E7599" s="33">
        <v>1</v>
      </c>
      <c r="F7599" s="33">
        <v>1</v>
      </c>
    </row>
    <row r="7600" spans="1:6" x14ac:dyDescent="0.2">
      <c r="A7600" s="33">
        <v>101</v>
      </c>
      <c r="B7600" s="33" t="s">
        <v>277</v>
      </c>
      <c r="C7600" s="33">
        <v>18157</v>
      </c>
      <c r="D7600" s="33" t="s">
        <v>3670</v>
      </c>
      <c r="E7600" s="33">
        <v>2</v>
      </c>
      <c r="F7600" s="33">
        <v>0.2</v>
      </c>
    </row>
    <row r="7601" spans="1:6" x14ac:dyDescent="0.2">
      <c r="A7601" s="33">
        <v>101</v>
      </c>
      <c r="B7601" s="33" t="s">
        <v>277</v>
      </c>
      <c r="C7601" s="33">
        <v>18227</v>
      </c>
      <c r="D7601" s="33" t="s">
        <v>3671</v>
      </c>
      <c r="E7601" s="33"/>
      <c r="F7601" s="33">
        <v>0.2</v>
      </c>
    </row>
    <row r="7602" spans="1:6" x14ac:dyDescent="0.2">
      <c r="A7602" s="33">
        <v>101</v>
      </c>
      <c r="B7602" s="33" t="s">
        <v>277</v>
      </c>
      <c r="C7602" s="33">
        <v>18079</v>
      </c>
      <c r="D7602" s="33" t="s">
        <v>3672</v>
      </c>
      <c r="E7602" s="33">
        <v>2</v>
      </c>
      <c r="F7602" s="33">
        <v>1</v>
      </c>
    </row>
    <row r="7603" spans="1:6" x14ac:dyDescent="0.2">
      <c r="A7603" s="33">
        <v>101</v>
      </c>
      <c r="B7603" s="33" t="s">
        <v>277</v>
      </c>
      <c r="C7603" s="33">
        <v>18315</v>
      </c>
      <c r="D7603" s="33" t="s">
        <v>4238</v>
      </c>
      <c r="E7603" s="33">
        <v>3</v>
      </c>
      <c r="F7603" s="33">
        <v>0.2</v>
      </c>
    </row>
    <row r="7604" spans="1:6" x14ac:dyDescent="0.2">
      <c r="A7604" s="33">
        <v>101</v>
      </c>
      <c r="B7604" s="33" t="s">
        <v>277</v>
      </c>
      <c r="C7604" s="33">
        <v>18514</v>
      </c>
      <c r="D7604" s="33" t="s">
        <v>3673</v>
      </c>
      <c r="E7604" s="33">
        <v>4</v>
      </c>
      <c r="F7604" s="33">
        <v>0.2</v>
      </c>
    </row>
    <row r="7605" spans="1:6" x14ac:dyDescent="0.2">
      <c r="A7605" s="33">
        <v>101</v>
      </c>
      <c r="B7605" s="33" t="s">
        <v>277</v>
      </c>
      <c r="C7605" s="33">
        <v>18548</v>
      </c>
      <c r="D7605" s="33" t="s">
        <v>3674</v>
      </c>
      <c r="E7605" s="33">
        <v>4</v>
      </c>
      <c r="F7605" s="33">
        <v>0.2</v>
      </c>
    </row>
    <row r="7606" spans="1:6" x14ac:dyDescent="0.2">
      <c r="A7606" s="33">
        <v>101</v>
      </c>
      <c r="B7606" s="33" t="s">
        <v>277</v>
      </c>
      <c r="C7606" s="33">
        <v>18547</v>
      </c>
      <c r="D7606" s="33" t="s">
        <v>3675</v>
      </c>
      <c r="E7606" s="33"/>
      <c r="F7606" s="33">
        <v>0.2</v>
      </c>
    </row>
    <row r="7607" spans="1:6" x14ac:dyDescent="0.2">
      <c r="A7607" s="33">
        <v>101</v>
      </c>
      <c r="B7607" s="33" t="s">
        <v>277</v>
      </c>
      <c r="C7607" s="33">
        <v>18314</v>
      </c>
      <c r="D7607" s="33" t="s">
        <v>306</v>
      </c>
      <c r="E7607" s="33">
        <v>3</v>
      </c>
      <c r="F7607" s="33">
        <v>0.2</v>
      </c>
    </row>
    <row r="7608" spans="1:6" x14ac:dyDescent="0.2">
      <c r="A7608" s="33">
        <v>101</v>
      </c>
      <c r="B7608" s="33" t="s">
        <v>277</v>
      </c>
      <c r="C7608" s="33">
        <v>18581</v>
      </c>
      <c r="D7608" s="33" t="s">
        <v>3676</v>
      </c>
      <c r="E7608" s="33">
        <v>4</v>
      </c>
      <c r="F7608" s="33">
        <v>0.2</v>
      </c>
    </row>
    <row r="7609" spans="1:6" x14ac:dyDescent="0.2">
      <c r="A7609" s="33">
        <v>101</v>
      </c>
      <c r="B7609" s="33" t="s">
        <v>277</v>
      </c>
      <c r="C7609" s="33">
        <v>18093</v>
      </c>
      <c r="D7609" s="33" t="s">
        <v>309</v>
      </c>
      <c r="E7609" s="33">
        <v>4</v>
      </c>
      <c r="F7609" s="33">
        <v>0.2</v>
      </c>
    </row>
    <row r="7610" spans="1:6" x14ac:dyDescent="0.2">
      <c r="A7610" s="33">
        <v>101</v>
      </c>
      <c r="B7610" s="33" t="s">
        <v>277</v>
      </c>
      <c r="C7610" s="33">
        <v>18083</v>
      </c>
      <c r="D7610" s="33" t="s">
        <v>3941</v>
      </c>
      <c r="E7610" s="33">
        <v>4</v>
      </c>
      <c r="F7610" s="33">
        <v>0.2</v>
      </c>
    </row>
    <row r="7611" spans="1:6" x14ac:dyDescent="0.2">
      <c r="A7611" s="33">
        <v>101</v>
      </c>
      <c r="B7611" s="33" t="s">
        <v>277</v>
      </c>
      <c r="C7611" s="33">
        <v>18081</v>
      </c>
      <c r="D7611" s="33" t="s">
        <v>3677</v>
      </c>
      <c r="E7611" s="33">
        <v>3</v>
      </c>
      <c r="F7611" s="33">
        <v>0.2</v>
      </c>
    </row>
    <row r="7612" spans="1:6" x14ac:dyDescent="0.2">
      <c r="A7612" s="33">
        <v>101</v>
      </c>
      <c r="B7612" s="33" t="s">
        <v>277</v>
      </c>
      <c r="C7612" s="33">
        <v>18082</v>
      </c>
      <c r="D7612" s="33" t="s">
        <v>311</v>
      </c>
      <c r="E7612" s="33">
        <v>3</v>
      </c>
      <c r="F7612" s="33">
        <v>0.2</v>
      </c>
    </row>
    <row r="7613" spans="1:6" x14ac:dyDescent="0.2">
      <c r="A7613" s="33">
        <v>101</v>
      </c>
      <c r="B7613" s="33" t="s">
        <v>277</v>
      </c>
      <c r="C7613" s="33">
        <v>18080</v>
      </c>
      <c r="D7613" s="33" t="s">
        <v>3678</v>
      </c>
      <c r="E7613" s="33">
        <v>2</v>
      </c>
      <c r="F7613" s="33">
        <v>1</v>
      </c>
    </row>
    <row r="7614" spans="1:6" x14ac:dyDescent="0.2">
      <c r="A7614" s="33">
        <v>101</v>
      </c>
      <c r="B7614" s="33" t="s">
        <v>277</v>
      </c>
      <c r="C7614" s="33">
        <v>18288</v>
      </c>
      <c r="D7614" s="33" t="s">
        <v>3942</v>
      </c>
      <c r="E7614" s="33">
        <v>4</v>
      </c>
      <c r="F7614" s="33">
        <v>0.2</v>
      </c>
    </row>
    <row r="7615" spans="1:6" x14ac:dyDescent="0.2">
      <c r="A7615" s="33">
        <v>101</v>
      </c>
      <c r="B7615" s="33" t="s">
        <v>277</v>
      </c>
      <c r="C7615" s="33">
        <v>18050</v>
      </c>
      <c r="D7615" s="33" t="s">
        <v>3679</v>
      </c>
      <c r="E7615" s="33">
        <v>2</v>
      </c>
      <c r="F7615" s="33">
        <v>0.2</v>
      </c>
    </row>
    <row r="7616" spans="1:6" x14ac:dyDescent="0.2">
      <c r="A7616" s="33">
        <v>101</v>
      </c>
      <c r="B7616" s="33" t="s">
        <v>277</v>
      </c>
      <c r="C7616" s="33">
        <v>18538</v>
      </c>
      <c r="D7616" s="33" t="s">
        <v>3680</v>
      </c>
      <c r="E7616" s="33">
        <v>4</v>
      </c>
      <c r="F7616" s="33">
        <v>0.2</v>
      </c>
    </row>
    <row r="7617" spans="1:6" x14ac:dyDescent="0.2">
      <c r="A7617" s="33">
        <v>101</v>
      </c>
      <c r="B7617" s="33" t="s">
        <v>277</v>
      </c>
      <c r="C7617" s="33">
        <v>18524</v>
      </c>
      <c r="D7617" s="33" t="s">
        <v>3681</v>
      </c>
      <c r="E7617" s="33">
        <v>4</v>
      </c>
      <c r="F7617" s="33">
        <v>0.2</v>
      </c>
    </row>
    <row r="7618" spans="1:6" x14ac:dyDescent="0.2">
      <c r="A7618" s="33">
        <v>101</v>
      </c>
      <c r="B7618" s="33" t="s">
        <v>277</v>
      </c>
      <c r="C7618" s="33">
        <v>18558</v>
      </c>
      <c r="D7618" s="33" t="s">
        <v>3682</v>
      </c>
      <c r="E7618" s="33">
        <v>4</v>
      </c>
      <c r="F7618" s="33">
        <v>0.2</v>
      </c>
    </row>
    <row r="7619" spans="1:6" x14ac:dyDescent="0.2">
      <c r="A7619" s="33">
        <v>101</v>
      </c>
      <c r="B7619" s="33" t="s">
        <v>277</v>
      </c>
      <c r="C7619" s="33">
        <v>18244</v>
      </c>
      <c r="D7619" s="33" t="s">
        <v>3683</v>
      </c>
      <c r="E7619" s="33">
        <v>3</v>
      </c>
      <c r="F7619" s="33">
        <v>0.2</v>
      </c>
    </row>
    <row r="7620" spans="1:6" x14ac:dyDescent="0.2">
      <c r="A7620" s="33">
        <v>101</v>
      </c>
      <c r="B7620" s="33" t="s">
        <v>277</v>
      </c>
      <c r="C7620" s="33">
        <v>18569</v>
      </c>
      <c r="D7620" s="33" t="s">
        <v>3684</v>
      </c>
      <c r="E7620" s="33">
        <v>4</v>
      </c>
      <c r="F7620" s="33">
        <v>0.2</v>
      </c>
    </row>
    <row r="7621" spans="1:6" x14ac:dyDescent="0.2">
      <c r="A7621" s="33">
        <v>101</v>
      </c>
      <c r="B7621" s="33" t="s">
        <v>277</v>
      </c>
      <c r="C7621" s="33">
        <v>18452</v>
      </c>
      <c r="D7621" s="33" t="s">
        <v>3685</v>
      </c>
      <c r="E7621" s="33">
        <v>4</v>
      </c>
      <c r="F7621" s="33">
        <v>0.2</v>
      </c>
    </row>
    <row r="7622" spans="1:6" x14ac:dyDescent="0.2">
      <c r="A7622" s="33">
        <v>101</v>
      </c>
      <c r="B7622" s="33" t="s">
        <v>277</v>
      </c>
      <c r="C7622" s="33">
        <v>18365</v>
      </c>
      <c r="D7622" s="33" t="s">
        <v>3686</v>
      </c>
      <c r="E7622" s="33">
        <v>2</v>
      </c>
      <c r="F7622" s="33">
        <v>1</v>
      </c>
    </row>
    <row r="7623" spans="1:6" x14ac:dyDescent="0.2">
      <c r="A7623" s="33">
        <v>101</v>
      </c>
      <c r="B7623" s="33" t="s">
        <v>277</v>
      </c>
      <c r="C7623" s="33">
        <v>18356</v>
      </c>
      <c r="D7623" s="33" t="s">
        <v>3687</v>
      </c>
      <c r="E7623" s="33">
        <v>4</v>
      </c>
      <c r="F7623" s="33">
        <v>0.2</v>
      </c>
    </row>
    <row r="7624" spans="1:6" x14ac:dyDescent="0.2">
      <c r="A7624" s="33">
        <v>101</v>
      </c>
      <c r="B7624" s="33" t="s">
        <v>277</v>
      </c>
      <c r="C7624" s="33">
        <v>18358</v>
      </c>
      <c r="D7624" s="33" t="s">
        <v>3688</v>
      </c>
      <c r="E7624" s="33">
        <v>4</v>
      </c>
      <c r="F7624" s="33">
        <v>0.2</v>
      </c>
    </row>
    <row r="7625" spans="1:6" x14ac:dyDescent="0.2">
      <c r="A7625" s="33">
        <v>101</v>
      </c>
      <c r="B7625" s="33" t="s">
        <v>277</v>
      </c>
      <c r="C7625" s="33">
        <v>18312</v>
      </c>
      <c r="D7625" s="33" t="s">
        <v>3689</v>
      </c>
      <c r="E7625" s="33"/>
      <c r="F7625" s="33">
        <v>0.2</v>
      </c>
    </row>
    <row r="7626" spans="1:6" x14ac:dyDescent="0.2">
      <c r="A7626" s="33">
        <v>101</v>
      </c>
      <c r="B7626" s="33" t="s">
        <v>277</v>
      </c>
      <c r="C7626" s="33">
        <v>18310</v>
      </c>
      <c r="D7626" s="33" t="s">
        <v>3690</v>
      </c>
      <c r="E7626" s="33">
        <v>2</v>
      </c>
      <c r="F7626" s="33">
        <v>0.2</v>
      </c>
    </row>
    <row r="7627" spans="1:6" x14ac:dyDescent="0.2">
      <c r="A7627" s="33">
        <v>101</v>
      </c>
      <c r="B7627" s="33" t="s">
        <v>277</v>
      </c>
      <c r="C7627" s="33">
        <v>18110</v>
      </c>
      <c r="D7627" s="33" t="s">
        <v>3691</v>
      </c>
      <c r="E7627" s="33">
        <v>3</v>
      </c>
      <c r="F7627" s="33">
        <v>0.2</v>
      </c>
    </row>
    <row r="7628" spans="1:6" x14ac:dyDescent="0.2">
      <c r="A7628" s="33">
        <v>101</v>
      </c>
      <c r="B7628" s="33" t="s">
        <v>1948</v>
      </c>
      <c r="C7628" s="33">
        <v>17092</v>
      </c>
      <c r="D7628" s="33" t="s">
        <v>3535</v>
      </c>
      <c r="E7628" s="33">
        <v>1</v>
      </c>
      <c r="F7628" s="33">
        <v>1</v>
      </c>
    </row>
    <row r="7629" spans="1:6" x14ac:dyDescent="0.2">
      <c r="A7629" s="33">
        <v>101</v>
      </c>
      <c r="B7629" s="33" t="s">
        <v>894</v>
      </c>
      <c r="C7629" s="33">
        <v>108</v>
      </c>
      <c r="D7629" s="33" t="s">
        <v>1952</v>
      </c>
      <c r="E7629" s="33">
        <v>4</v>
      </c>
      <c r="F7629" s="33">
        <v>1</v>
      </c>
    </row>
    <row r="7630" spans="1:6" x14ac:dyDescent="0.2">
      <c r="A7630" s="33">
        <v>101</v>
      </c>
      <c r="B7630" s="33" t="s">
        <v>894</v>
      </c>
      <c r="C7630" s="33">
        <v>174</v>
      </c>
      <c r="D7630" s="33" t="s">
        <v>3943</v>
      </c>
      <c r="E7630" s="33">
        <v>2</v>
      </c>
      <c r="F7630" s="33">
        <v>0.2</v>
      </c>
    </row>
    <row r="7631" spans="1:6" x14ac:dyDescent="0.2">
      <c r="A7631" s="33">
        <v>101</v>
      </c>
      <c r="B7631" s="33" t="s">
        <v>894</v>
      </c>
      <c r="C7631" s="33">
        <v>175</v>
      </c>
      <c r="D7631" s="33" t="s">
        <v>4239</v>
      </c>
      <c r="E7631" s="33"/>
      <c r="F7631" s="33">
        <v>0.2</v>
      </c>
    </row>
    <row r="7632" spans="1:6" x14ac:dyDescent="0.2">
      <c r="A7632" s="33">
        <v>101</v>
      </c>
      <c r="B7632" s="33" t="s">
        <v>894</v>
      </c>
      <c r="C7632" s="33">
        <v>193</v>
      </c>
      <c r="D7632" s="33" t="s">
        <v>1956</v>
      </c>
      <c r="E7632" s="33">
        <v>4</v>
      </c>
      <c r="F7632" s="33">
        <v>0.2</v>
      </c>
    </row>
    <row r="7633" spans="1:6" x14ac:dyDescent="0.2">
      <c r="A7633" s="33">
        <v>101</v>
      </c>
      <c r="B7633" s="33" t="s">
        <v>894</v>
      </c>
      <c r="C7633" s="33">
        <v>198</v>
      </c>
      <c r="D7633" s="33" t="s">
        <v>3944</v>
      </c>
      <c r="E7633" s="33"/>
      <c r="F7633" s="33">
        <v>0.2</v>
      </c>
    </row>
    <row r="7634" spans="1:6" x14ac:dyDescent="0.2">
      <c r="A7634" s="33">
        <v>101</v>
      </c>
      <c r="B7634" s="33" t="s">
        <v>894</v>
      </c>
      <c r="C7634" s="33">
        <v>7521</v>
      </c>
      <c r="D7634" s="33" t="s">
        <v>3945</v>
      </c>
      <c r="E7634" s="33"/>
      <c r="F7634" s="33">
        <v>0.2</v>
      </c>
    </row>
    <row r="7635" spans="1:6" x14ac:dyDescent="0.2">
      <c r="A7635" s="33">
        <v>101</v>
      </c>
      <c r="B7635" s="33" t="s">
        <v>894</v>
      </c>
      <c r="C7635" s="33">
        <v>252</v>
      </c>
      <c r="D7635" s="33" t="s">
        <v>3946</v>
      </c>
      <c r="E7635" s="33">
        <v>3</v>
      </c>
      <c r="F7635" s="33">
        <v>0.2</v>
      </c>
    </row>
    <row r="7636" spans="1:6" x14ac:dyDescent="0.2">
      <c r="A7636" s="33">
        <v>101</v>
      </c>
      <c r="B7636" s="33" t="s">
        <v>894</v>
      </c>
      <c r="C7636" s="33">
        <v>256</v>
      </c>
      <c r="D7636" s="33" t="s">
        <v>3947</v>
      </c>
      <c r="E7636" s="33">
        <v>3</v>
      </c>
      <c r="F7636" s="33">
        <v>0.2</v>
      </c>
    </row>
    <row r="7637" spans="1:6" x14ac:dyDescent="0.2">
      <c r="A7637" s="33">
        <v>101</v>
      </c>
      <c r="B7637" s="33" t="s">
        <v>894</v>
      </c>
      <c r="C7637" s="33">
        <v>261</v>
      </c>
      <c r="D7637" s="33" t="s">
        <v>3948</v>
      </c>
      <c r="E7637" s="33">
        <v>4</v>
      </c>
      <c r="F7637" s="33">
        <v>0.2</v>
      </c>
    </row>
    <row r="7638" spans="1:6" x14ac:dyDescent="0.2">
      <c r="A7638" s="33">
        <v>101</v>
      </c>
      <c r="B7638" s="33" t="s">
        <v>894</v>
      </c>
      <c r="C7638" s="33">
        <v>25211</v>
      </c>
      <c r="D7638" s="33" t="s">
        <v>4240</v>
      </c>
      <c r="E7638" s="33">
        <v>3</v>
      </c>
      <c r="F7638" s="33">
        <v>1</v>
      </c>
    </row>
    <row r="7639" spans="1:6" x14ac:dyDescent="0.2">
      <c r="A7639" s="33">
        <v>101</v>
      </c>
      <c r="B7639" s="33" t="s">
        <v>894</v>
      </c>
      <c r="C7639" s="33">
        <v>25204</v>
      </c>
      <c r="D7639" s="33" t="s">
        <v>1959</v>
      </c>
      <c r="E7639" s="33">
        <v>3</v>
      </c>
      <c r="F7639" s="33">
        <v>0.2</v>
      </c>
    </row>
    <row r="7640" spans="1:6" x14ac:dyDescent="0.2">
      <c r="A7640" s="33">
        <v>101</v>
      </c>
      <c r="B7640" s="33" t="s">
        <v>894</v>
      </c>
      <c r="C7640" s="33">
        <v>25218</v>
      </c>
      <c r="D7640" s="33" t="s">
        <v>4241</v>
      </c>
      <c r="E7640" s="33">
        <v>4</v>
      </c>
      <c r="F7640" s="33">
        <v>1</v>
      </c>
    </row>
    <row r="7641" spans="1:6" x14ac:dyDescent="0.2">
      <c r="A7641" s="33">
        <v>101</v>
      </c>
      <c r="B7641" s="33" t="s">
        <v>894</v>
      </c>
      <c r="C7641" s="33">
        <v>25219</v>
      </c>
      <c r="D7641" s="33" t="s">
        <v>4242</v>
      </c>
      <c r="E7641" s="33">
        <v>3</v>
      </c>
      <c r="F7641" s="33">
        <v>1</v>
      </c>
    </row>
    <row r="7642" spans="1:6" x14ac:dyDescent="0.2">
      <c r="A7642" s="33">
        <v>101</v>
      </c>
      <c r="B7642" s="33" t="s">
        <v>894</v>
      </c>
      <c r="C7642" s="33">
        <v>419</v>
      </c>
      <c r="D7642" s="33" t="s">
        <v>1964</v>
      </c>
      <c r="E7642" s="33"/>
      <c r="F7642" s="33">
        <v>0.2</v>
      </c>
    </row>
    <row r="7643" spans="1:6" x14ac:dyDescent="0.2">
      <c r="A7643" s="33">
        <v>101</v>
      </c>
      <c r="B7643" s="33" t="s">
        <v>894</v>
      </c>
      <c r="C7643" s="33">
        <v>524</v>
      </c>
      <c r="D7643" s="33" t="s">
        <v>3949</v>
      </c>
      <c r="E7643" s="33"/>
      <c r="F7643" s="33">
        <v>0.2</v>
      </c>
    </row>
    <row r="7644" spans="1:6" x14ac:dyDescent="0.2">
      <c r="A7644" s="33">
        <v>101</v>
      </c>
      <c r="B7644" s="33" t="s">
        <v>894</v>
      </c>
      <c r="C7644" s="33">
        <v>531</v>
      </c>
      <c r="D7644" s="33" t="s">
        <v>3950</v>
      </c>
      <c r="E7644" s="33">
        <v>3</v>
      </c>
      <c r="F7644" s="33">
        <v>0.2</v>
      </c>
    </row>
    <row r="7645" spans="1:6" x14ac:dyDescent="0.2">
      <c r="A7645" s="33">
        <v>101</v>
      </c>
      <c r="B7645" s="33" t="s">
        <v>894</v>
      </c>
      <c r="C7645" s="33">
        <v>589</v>
      </c>
      <c r="D7645" s="33" t="s">
        <v>1970</v>
      </c>
      <c r="E7645" s="33">
        <v>3</v>
      </c>
      <c r="F7645" s="33">
        <v>0.2</v>
      </c>
    </row>
    <row r="7646" spans="1:6" x14ac:dyDescent="0.2">
      <c r="A7646" s="33">
        <v>101</v>
      </c>
      <c r="B7646" s="33" t="s">
        <v>894</v>
      </c>
      <c r="C7646" s="33">
        <v>598</v>
      </c>
      <c r="D7646" s="33" t="s">
        <v>1971</v>
      </c>
      <c r="E7646" s="33">
        <v>3</v>
      </c>
      <c r="F7646" s="33">
        <v>0.2</v>
      </c>
    </row>
    <row r="7647" spans="1:6" x14ac:dyDescent="0.2">
      <c r="A7647" s="33">
        <v>101</v>
      </c>
      <c r="B7647" s="33" t="s">
        <v>894</v>
      </c>
      <c r="C7647" s="33">
        <v>612</v>
      </c>
      <c r="D7647" s="33" t="s">
        <v>1972</v>
      </c>
      <c r="E7647" s="33">
        <v>3</v>
      </c>
      <c r="F7647" s="33">
        <v>1</v>
      </c>
    </row>
    <row r="7648" spans="1:6" x14ac:dyDescent="0.2">
      <c r="A7648" s="33">
        <v>101</v>
      </c>
      <c r="B7648" s="33" t="s">
        <v>894</v>
      </c>
      <c r="C7648" s="33">
        <v>11427</v>
      </c>
      <c r="D7648" s="33" t="s">
        <v>3951</v>
      </c>
      <c r="E7648" s="33"/>
      <c r="F7648" s="33">
        <v>0.2</v>
      </c>
    </row>
    <row r="7649" spans="1:6" x14ac:dyDescent="0.2">
      <c r="A7649" s="33">
        <v>101</v>
      </c>
      <c r="B7649" s="33" t="s">
        <v>894</v>
      </c>
      <c r="C7649" s="33">
        <v>11642</v>
      </c>
      <c r="D7649" s="33" t="s">
        <v>3692</v>
      </c>
      <c r="E7649" s="33"/>
      <c r="F7649" s="33">
        <v>0.2</v>
      </c>
    </row>
    <row r="7650" spans="1:6" x14ac:dyDescent="0.2">
      <c r="A7650" s="33">
        <v>101</v>
      </c>
      <c r="B7650" s="33" t="s">
        <v>894</v>
      </c>
      <c r="C7650" s="33">
        <v>703</v>
      </c>
      <c r="D7650" s="33" t="s">
        <v>3868</v>
      </c>
      <c r="E7650" s="33"/>
      <c r="F7650" s="33">
        <v>0.2</v>
      </c>
    </row>
    <row r="7651" spans="1:6" x14ac:dyDescent="0.2">
      <c r="A7651" s="33">
        <v>101</v>
      </c>
      <c r="B7651" s="33" t="s">
        <v>894</v>
      </c>
      <c r="C7651" s="33">
        <v>753</v>
      </c>
      <c r="D7651" s="33" t="s">
        <v>4243</v>
      </c>
      <c r="E7651" s="33"/>
      <c r="F7651" s="33">
        <v>0.2</v>
      </c>
    </row>
    <row r="7652" spans="1:6" x14ac:dyDescent="0.2">
      <c r="A7652" s="33">
        <v>101</v>
      </c>
      <c r="B7652" s="33" t="s">
        <v>894</v>
      </c>
      <c r="C7652" s="33">
        <v>808</v>
      </c>
      <c r="D7652" s="33" t="s">
        <v>3952</v>
      </c>
      <c r="E7652" s="33"/>
      <c r="F7652" s="33">
        <v>0.2</v>
      </c>
    </row>
    <row r="7653" spans="1:6" x14ac:dyDescent="0.2">
      <c r="A7653" s="33">
        <v>101</v>
      </c>
      <c r="B7653" s="33" t="s">
        <v>894</v>
      </c>
      <c r="C7653" s="33">
        <v>813</v>
      </c>
      <c r="D7653" s="33" t="s">
        <v>3953</v>
      </c>
      <c r="E7653" s="33">
        <v>3</v>
      </c>
      <c r="F7653" s="33">
        <v>0.2</v>
      </c>
    </row>
    <row r="7654" spans="1:6" x14ac:dyDescent="0.2">
      <c r="A7654" s="33">
        <v>101</v>
      </c>
      <c r="B7654" s="33" t="s">
        <v>894</v>
      </c>
      <c r="C7654" s="33">
        <v>863</v>
      </c>
      <c r="D7654" s="33" t="s">
        <v>3954</v>
      </c>
      <c r="E7654" s="33"/>
      <c r="F7654" s="33">
        <v>0.2</v>
      </c>
    </row>
    <row r="7655" spans="1:6" x14ac:dyDescent="0.2">
      <c r="A7655" s="33">
        <v>101</v>
      </c>
      <c r="B7655" s="33" t="s">
        <v>894</v>
      </c>
      <c r="C7655" s="33">
        <v>885</v>
      </c>
      <c r="D7655" s="33" t="s">
        <v>3955</v>
      </c>
      <c r="E7655" s="33"/>
      <c r="F7655" s="33">
        <v>0.2</v>
      </c>
    </row>
    <row r="7656" spans="1:6" x14ac:dyDescent="0.2">
      <c r="A7656" s="33">
        <v>101</v>
      </c>
      <c r="B7656" s="33" t="s">
        <v>894</v>
      </c>
      <c r="C7656" s="33">
        <v>904</v>
      </c>
      <c r="D7656" s="33" t="s">
        <v>3956</v>
      </c>
      <c r="E7656" s="33">
        <v>3</v>
      </c>
      <c r="F7656" s="33">
        <v>0.2</v>
      </c>
    </row>
    <row r="7657" spans="1:6" x14ac:dyDescent="0.2">
      <c r="A7657" s="33">
        <v>101</v>
      </c>
      <c r="B7657" s="33" t="s">
        <v>894</v>
      </c>
      <c r="C7657" s="33">
        <v>946</v>
      </c>
      <c r="D7657" s="33" t="s">
        <v>3693</v>
      </c>
      <c r="E7657" s="33">
        <v>3</v>
      </c>
      <c r="F7657" s="33">
        <v>0.2</v>
      </c>
    </row>
    <row r="7658" spans="1:6" x14ac:dyDescent="0.2">
      <c r="A7658" s="33">
        <v>101</v>
      </c>
      <c r="B7658" s="33" t="s">
        <v>894</v>
      </c>
      <c r="C7658" s="33">
        <v>958</v>
      </c>
      <c r="D7658" s="33" t="s">
        <v>3957</v>
      </c>
      <c r="E7658" s="33">
        <v>2</v>
      </c>
      <c r="F7658" s="33">
        <v>0.2</v>
      </c>
    </row>
    <row r="7659" spans="1:6" x14ac:dyDescent="0.2">
      <c r="A7659" s="33">
        <v>101</v>
      </c>
      <c r="B7659" s="33" t="s">
        <v>894</v>
      </c>
      <c r="C7659" s="33">
        <v>22110</v>
      </c>
      <c r="D7659" s="33" t="s">
        <v>4244</v>
      </c>
      <c r="E7659" s="33"/>
      <c r="F7659" s="33">
        <v>0.2</v>
      </c>
    </row>
    <row r="7660" spans="1:6" x14ac:dyDescent="0.2">
      <c r="A7660" s="33">
        <v>101</v>
      </c>
      <c r="B7660" s="33" t="s">
        <v>894</v>
      </c>
      <c r="C7660" s="33">
        <v>984</v>
      </c>
      <c r="D7660" s="33" t="s">
        <v>4245</v>
      </c>
      <c r="E7660" s="33">
        <v>3</v>
      </c>
      <c r="F7660" s="33">
        <v>0.2</v>
      </c>
    </row>
    <row r="7661" spans="1:6" x14ac:dyDescent="0.2">
      <c r="A7661" s="33">
        <v>101</v>
      </c>
      <c r="B7661" s="33" t="s">
        <v>894</v>
      </c>
      <c r="C7661" s="33">
        <v>995</v>
      </c>
      <c r="D7661" s="33" t="s">
        <v>3958</v>
      </c>
      <c r="E7661" s="33"/>
      <c r="F7661" s="33">
        <v>0.2</v>
      </c>
    </row>
    <row r="7662" spans="1:6" x14ac:dyDescent="0.2">
      <c r="A7662" s="33">
        <v>101</v>
      </c>
      <c r="B7662" s="33" t="s">
        <v>894</v>
      </c>
      <c r="C7662" s="33">
        <v>1005</v>
      </c>
      <c r="D7662" s="33" t="s">
        <v>3959</v>
      </c>
      <c r="E7662" s="33"/>
      <c r="F7662" s="33">
        <v>0.2</v>
      </c>
    </row>
    <row r="7663" spans="1:6" x14ac:dyDescent="0.2">
      <c r="A7663" s="33">
        <v>101</v>
      </c>
      <c r="B7663" s="33" t="s">
        <v>894</v>
      </c>
      <c r="C7663" s="33">
        <v>1017</v>
      </c>
      <c r="D7663" s="33" t="s">
        <v>3960</v>
      </c>
      <c r="E7663" s="33"/>
      <c r="F7663" s="33">
        <v>0.2</v>
      </c>
    </row>
    <row r="7664" spans="1:6" x14ac:dyDescent="0.2">
      <c r="A7664" s="33">
        <v>101</v>
      </c>
      <c r="B7664" s="33" t="s">
        <v>894</v>
      </c>
      <c r="C7664" s="33">
        <v>1020</v>
      </c>
      <c r="D7664" s="33" t="s">
        <v>3961</v>
      </c>
      <c r="E7664" s="33">
        <v>3</v>
      </c>
      <c r="F7664" s="33">
        <v>0.2</v>
      </c>
    </row>
    <row r="7665" spans="1:6" x14ac:dyDescent="0.2">
      <c r="A7665" s="33">
        <v>101</v>
      </c>
      <c r="B7665" s="33" t="s">
        <v>894</v>
      </c>
      <c r="C7665" s="33">
        <v>1024</v>
      </c>
      <c r="D7665" s="33" t="s">
        <v>4246</v>
      </c>
      <c r="E7665" s="33">
        <v>3</v>
      </c>
      <c r="F7665" s="33">
        <v>0.2</v>
      </c>
    </row>
    <row r="7666" spans="1:6" x14ac:dyDescent="0.2">
      <c r="A7666" s="33">
        <v>101</v>
      </c>
      <c r="B7666" s="33" t="s">
        <v>894</v>
      </c>
      <c r="C7666" s="33">
        <v>1086</v>
      </c>
      <c r="D7666" s="33" t="s">
        <v>3962</v>
      </c>
      <c r="E7666" s="33">
        <v>3</v>
      </c>
      <c r="F7666" s="33">
        <v>0.2</v>
      </c>
    </row>
    <row r="7667" spans="1:6" x14ac:dyDescent="0.2">
      <c r="A7667" s="33">
        <v>101</v>
      </c>
      <c r="B7667" s="33" t="s">
        <v>894</v>
      </c>
      <c r="C7667" s="33">
        <v>1106</v>
      </c>
      <c r="D7667" s="33" t="s">
        <v>3963</v>
      </c>
      <c r="E7667" s="33">
        <v>3</v>
      </c>
      <c r="F7667" s="33">
        <v>0.2</v>
      </c>
    </row>
    <row r="7668" spans="1:6" x14ac:dyDescent="0.2">
      <c r="A7668" s="33">
        <v>101</v>
      </c>
      <c r="B7668" s="33" t="s">
        <v>894</v>
      </c>
      <c r="C7668" s="33">
        <v>15530</v>
      </c>
      <c r="D7668" s="33" t="s">
        <v>3964</v>
      </c>
      <c r="E7668" s="33"/>
      <c r="F7668" s="33">
        <v>0.2</v>
      </c>
    </row>
    <row r="7669" spans="1:6" x14ac:dyDescent="0.2">
      <c r="A7669" s="33">
        <v>101</v>
      </c>
      <c r="B7669" s="33" t="s">
        <v>894</v>
      </c>
      <c r="C7669" s="33">
        <v>24892</v>
      </c>
      <c r="D7669" s="33" t="s">
        <v>3965</v>
      </c>
      <c r="E7669" s="33"/>
      <c r="F7669" s="33">
        <v>0.2</v>
      </c>
    </row>
    <row r="7670" spans="1:6" x14ac:dyDescent="0.2">
      <c r="A7670" s="33">
        <v>101</v>
      </c>
      <c r="B7670" s="33" t="s">
        <v>894</v>
      </c>
      <c r="C7670" s="33">
        <v>1216</v>
      </c>
      <c r="D7670" s="33" t="s">
        <v>3966</v>
      </c>
      <c r="E7670" s="33"/>
      <c r="F7670" s="33">
        <v>0.2</v>
      </c>
    </row>
    <row r="7671" spans="1:6" x14ac:dyDescent="0.2">
      <c r="A7671" s="33">
        <v>101</v>
      </c>
      <c r="B7671" s="33" t="s">
        <v>894</v>
      </c>
      <c r="C7671" s="33">
        <v>1226</v>
      </c>
      <c r="D7671" s="33" t="s">
        <v>3967</v>
      </c>
      <c r="E7671" s="33"/>
      <c r="F7671" s="33">
        <v>0.2</v>
      </c>
    </row>
    <row r="7672" spans="1:6" x14ac:dyDescent="0.2">
      <c r="A7672" s="33">
        <v>101</v>
      </c>
      <c r="B7672" s="33" t="s">
        <v>894</v>
      </c>
      <c r="C7672" s="33">
        <v>1259</v>
      </c>
      <c r="D7672" s="33" t="s">
        <v>3968</v>
      </c>
      <c r="E7672" s="33"/>
      <c r="F7672" s="33">
        <v>0.2</v>
      </c>
    </row>
    <row r="7673" spans="1:6" x14ac:dyDescent="0.2">
      <c r="A7673" s="33">
        <v>101</v>
      </c>
      <c r="B7673" s="33" t="s">
        <v>894</v>
      </c>
      <c r="C7673" s="33">
        <v>1260</v>
      </c>
      <c r="D7673" s="33" t="s">
        <v>3969</v>
      </c>
      <c r="E7673" s="33"/>
      <c r="F7673" s="33">
        <v>0.2</v>
      </c>
    </row>
    <row r="7674" spans="1:6" x14ac:dyDescent="0.2">
      <c r="A7674" s="33">
        <v>101</v>
      </c>
      <c r="B7674" s="33" t="s">
        <v>894</v>
      </c>
      <c r="C7674" s="33">
        <v>1236</v>
      </c>
      <c r="D7674" s="33" t="s">
        <v>3970</v>
      </c>
      <c r="E7674" s="33"/>
      <c r="F7674" s="33">
        <v>0.2</v>
      </c>
    </row>
    <row r="7675" spans="1:6" x14ac:dyDescent="0.2">
      <c r="A7675" s="33">
        <v>101</v>
      </c>
      <c r="B7675" s="33" t="s">
        <v>894</v>
      </c>
      <c r="C7675" s="33">
        <v>1254</v>
      </c>
      <c r="D7675" s="33" t="s">
        <v>3971</v>
      </c>
      <c r="E7675" s="33"/>
      <c r="F7675" s="33">
        <v>0.2</v>
      </c>
    </row>
    <row r="7676" spans="1:6" x14ac:dyDescent="0.2">
      <c r="A7676" s="33">
        <v>101</v>
      </c>
      <c r="B7676" s="33" t="s">
        <v>894</v>
      </c>
      <c r="C7676" s="33">
        <v>1304</v>
      </c>
      <c r="D7676" s="33" t="s">
        <v>3972</v>
      </c>
      <c r="E7676" s="33"/>
      <c r="F7676" s="33">
        <v>0.2</v>
      </c>
    </row>
    <row r="7677" spans="1:6" x14ac:dyDescent="0.2">
      <c r="A7677" s="33">
        <v>101</v>
      </c>
      <c r="B7677" s="33" t="s">
        <v>894</v>
      </c>
      <c r="C7677" s="33">
        <v>1306</v>
      </c>
      <c r="D7677" s="33" t="s">
        <v>3973</v>
      </c>
      <c r="E7677" s="33">
        <v>2</v>
      </c>
      <c r="F7677" s="33">
        <v>0.2</v>
      </c>
    </row>
    <row r="7678" spans="1:6" x14ac:dyDescent="0.2">
      <c r="A7678" s="33">
        <v>101</v>
      </c>
      <c r="B7678" s="33" t="s">
        <v>894</v>
      </c>
      <c r="C7678" s="33">
        <v>1344</v>
      </c>
      <c r="D7678" s="33" t="s">
        <v>3974</v>
      </c>
      <c r="E7678" s="33">
        <v>4</v>
      </c>
      <c r="F7678" s="33">
        <v>0.2</v>
      </c>
    </row>
    <row r="7679" spans="1:6" x14ac:dyDescent="0.2">
      <c r="A7679" s="33">
        <v>101</v>
      </c>
      <c r="B7679" s="33" t="s">
        <v>894</v>
      </c>
      <c r="C7679" s="33">
        <v>1369</v>
      </c>
      <c r="D7679" s="33" t="s">
        <v>3975</v>
      </c>
      <c r="E7679" s="33"/>
      <c r="F7679" s="33">
        <v>0.2</v>
      </c>
    </row>
    <row r="7680" spans="1:6" x14ac:dyDescent="0.2">
      <c r="A7680" s="33">
        <v>101</v>
      </c>
      <c r="B7680" s="33" t="s">
        <v>894</v>
      </c>
      <c r="C7680" s="33">
        <v>1370</v>
      </c>
      <c r="D7680" s="33" t="s">
        <v>3976</v>
      </c>
      <c r="E7680" s="33"/>
      <c r="F7680" s="33">
        <v>0.2</v>
      </c>
    </row>
    <row r="7681" spans="1:6" x14ac:dyDescent="0.2">
      <c r="A7681" s="33">
        <v>101</v>
      </c>
      <c r="B7681" s="33" t="s">
        <v>894</v>
      </c>
      <c r="C7681" s="33">
        <v>1384</v>
      </c>
      <c r="D7681" s="33" t="s">
        <v>3977</v>
      </c>
      <c r="E7681" s="33"/>
      <c r="F7681" s="33">
        <v>0.2</v>
      </c>
    </row>
    <row r="7682" spans="1:6" x14ac:dyDescent="0.2">
      <c r="A7682" s="33">
        <v>101</v>
      </c>
      <c r="B7682" s="33" t="s">
        <v>894</v>
      </c>
      <c r="C7682" s="33">
        <v>1450</v>
      </c>
      <c r="D7682" s="33" t="s">
        <v>4247</v>
      </c>
      <c r="E7682" s="33"/>
      <c r="F7682" s="33">
        <v>0.2</v>
      </c>
    </row>
    <row r="7683" spans="1:6" x14ac:dyDescent="0.2">
      <c r="A7683" s="33">
        <v>101</v>
      </c>
      <c r="B7683" s="33" t="s">
        <v>894</v>
      </c>
      <c r="C7683" s="33">
        <v>7584</v>
      </c>
      <c r="D7683" s="33" t="s">
        <v>4248</v>
      </c>
      <c r="E7683" s="33"/>
      <c r="F7683" s="33">
        <v>0.2</v>
      </c>
    </row>
    <row r="7684" spans="1:6" x14ac:dyDescent="0.2">
      <c r="A7684" s="33">
        <v>101</v>
      </c>
      <c r="B7684" s="33" t="s">
        <v>894</v>
      </c>
      <c r="C7684" s="33">
        <v>1533</v>
      </c>
      <c r="D7684" s="33" t="s">
        <v>4249</v>
      </c>
      <c r="E7684" s="33">
        <v>4</v>
      </c>
      <c r="F7684" s="33">
        <v>0.2</v>
      </c>
    </row>
    <row r="7685" spans="1:6" x14ac:dyDescent="0.2">
      <c r="A7685" s="33">
        <v>101</v>
      </c>
      <c r="B7685" s="33" t="s">
        <v>894</v>
      </c>
      <c r="C7685" s="33">
        <v>13257</v>
      </c>
      <c r="D7685" s="33" t="s">
        <v>4250</v>
      </c>
      <c r="E7685" s="33"/>
      <c r="F7685" s="33">
        <v>1</v>
      </c>
    </row>
    <row r="7686" spans="1:6" x14ac:dyDescent="0.2">
      <c r="A7686" s="33">
        <v>101</v>
      </c>
      <c r="B7686" s="33" t="s">
        <v>894</v>
      </c>
      <c r="C7686" s="33">
        <v>1821</v>
      </c>
      <c r="D7686" s="33" t="s">
        <v>4251</v>
      </c>
      <c r="E7686" s="33"/>
      <c r="F7686" s="33">
        <v>0.2</v>
      </c>
    </row>
    <row r="7687" spans="1:6" x14ac:dyDescent="0.2">
      <c r="A7687" s="33">
        <v>101</v>
      </c>
      <c r="B7687" s="33" t="s">
        <v>894</v>
      </c>
      <c r="C7687" s="33">
        <v>7594</v>
      </c>
      <c r="D7687" s="33" t="s">
        <v>1978</v>
      </c>
      <c r="E7687" s="33"/>
      <c r="F7687" s="33">
        <v>1</v>
      </c>
    </row>
    <row r="7688" spans="1:6" x14ac:dyDescent="0.2">
      <c r="A7688" s="33">
        <v>101</v>
      </c>
      <c r="B7688" s="33" t="s">
        <v>894</v>
      </c>
      <c r="C7688" s="33">
        <v>1911</v>
      </c>
      <c r="D7688" s="33" t="s">
        <v>4252</v>
      </c>
      <c r="E7688" s="33"/>
      <c r="F7688" s="33">
        <v>0.2</v>
      </c>
    </row>
    <row r="7689" spans="1:6" x14ac:dyDescent="0.2">
      <c r="A7689" s="33">
        <v>101</v>
      </c>
      <c r="B7689" s="33" t="s">
        <v>894</v>
      </c>
      <c r="C7689" s="33">
        <v>1664</v>
      </c>
      <c r="D7689" s="33" t="s">
        <v>4253</v>
      </c>
      <c r="E7689" s="33"/>
      <c r="F7689" s="33">
        <v>0.2</v>
      </c>
    </row>
    <row r="7690" spans="1:6" x14ac:dyDescent="0.2">
      <c r="A7690" s="33">
        <v>101</v>
      </c>
      <c r="B7690" s="33" t="s">
        <v>894</v>
      </c>
      <c r="C7690" s="33">
        <v>7593</v>
      </c>
      <c r="D7690" s="33" t="s">
        <v>4254</v>
      </c>
      <c r="E7690" s="33"/>
      <c r="F7690" s="33">
        <v>0.2</v>
      </c>
    </row>
    <row r="7691" spans="1:6" x14ac:dyDescent="0.2">
      <c r="A7691" s="33">
        <v>101</v>
      </c>
      <c r="B7691" s="33" t="s">
        <v>894</v>
      </c>
      <c r="C7691" s="33">
        <v>1454</v>
      </c>
      <c r="D7691" s="33" t="s">
        <v>4255</v>
      </c>
      <c r="E7691" s="33">
        <v>4</v>
      </c>
      <c r="F7691" s="33">
        <v>0.2</v>
      </c>
    </row>
    <row r="7692" spans="1:6" x14ac:dyDescent="0.2">
      <c r="A7692" s="33">
        <v>101</v>
      </c>
      <c r="B7692" s="33" t="s">
        <v>894</v>
      </c>
      <c r="C7692" s="33">
        <v>1829</v>
      </c>
      <c r="D7692" s="33" t="s">
        <v>4256</v>
      </c>
      <c r="E7692" s="33"/>
      <c r="F7692" s="33">
        <v>0.2</v>
      </c>
    </row>
    <row r="7693" spans="1:6" x14ac:dyDescent="0.2">
      <c r="A7693" s="33">
        <v>101</v>
      </c>
      <c r="B7693" s="33" t="s">
        <v>894</v>
      </c>
      <c r="C7693" s="33">
        <v>1883</v>
      </c>
      <c r="D7693" s="33" t="s">
        <v>4257</v>
      </c>
      <c r="E7693" s="33"/>
      <c r="F7693" s="33">
        <v>0.2</v>
      </c>
    </row>
    <row r="7694" spans="1:6" x14ac:dyDescent="0.2">
      <c r="A7694" s="33">
        <v>101</v>
      </c>
      <c r="B7694" s="33" t="s">
        <v>894</v>
      </c>
      <c r="C7694" s="33">
        <v>1705</v>
      </c>
      <c r="D7694" s="33" t="s">
        <v>4258</v>
      </c>
      <c r="E7694" s="33"/>
      <c r="F7694" s="33">
        <v>0.2</v>
      </c>
    </row>
    <row r="7695" spans="1:6" x14ac:dyDescent="0.2">
      <c r="A7695" s="33">
        <v>101</v>
      </c>
      <c r="B7695" s="33" t="s">
        <v>894</v>
      </c>
      <c r="C7695" s="33">
        <v>1747</v>
      </c>
      <c r="D7695" s="33" t="s">
        <v>1980</v>
      </c>
      <c r="E7695" s="33">
        <v>4</v>
      </c>
      <c r="F7695" s="33">
        <v>0.2</v>
      </c>
    </row>
    <row r="7696" spans="1:6" x14ac:dyDescent="0.2">
      <c r="A7696" s="33">
        <v>101</v>
      </c>
      <c r="B7696" s="33" t="s">
        <v>894</v>
      </c>
      <c r="C7696" s="33">
        <v>1388</v>
      </c>
      <c r="D7696" s="33" t="s">
        <v>4259</v>
      </c>
      <c r="E7696" s="33"/>
      <c r="F7696" s="33">
        <v>0.2</v>
      </c>
    </row>
    <row r="7697" spans="1:6" x14ac:dyDescent="0.2">
      <c r="A7697" s="33">
        <v>101</v>
      </c>
      <c r="B7697" s="33" t="s">
        <v>894</v>
      </c>
      <c r="C7697" s="33">
        <v>1427</v>
      </c>
      <c r="D7697" s="33" t="s">
        <v>4260</v>
      </c>
      <c r="E7697" s="33">
        <v>4</v>
      </c>
      <c r="F7697" s="33">
        <v>0.2</v>
      </c>
    </row>
    <row r="7698" spans="1:6" x14ac:dyDescent="0.2">
      <c r="A7698" s="33">
        <v>101</v>
      </c>
      <c r="B7698" s="33" t="s">
        <v>894</v>
      </c>
      <c r="C7698" s="33">
        <v>1577</v>
      </c>
      <c r="D7698" s="33" t="s">
        <v>4261</v>
      </c>
      <c r="E7698" s="33"/>
      <c r="F7698" s="33">
        <v>0.2</v>
      </c>
    </row>
    <row r="7699" spans="1:6" x14ac:dyDescent="0.2">
      <c r="A7699" s="33">
        <v>101</v>
      </c>
      <c r="B7699" s="33" t="s">
        <v>894</v>
      </c>
      <c r="C7699" s="33">
        <v>1578</v>
      </c>
      <c r="D7699" s="33" t="s">
        <v>4262</v>
      </c>
      <c r="E7699" s="33"/>
      <c r="F7699" s="33">
        <v>0.2</v>
      </c>
    </row>
    <row r="7700" spans="1:6" x14ac:dyDescent="0.2">
      <c r="A7700" s="33">
        <v>101</v>
      </c>
      <c r="B7700" s="33" t="s">
        <v>894</v>
      </c>
      <c r="C7700" s="33">
        <v>1586</v>
      </c>
      <c r="D7700" s="33" t="s">
        <v>4263</v>
      </c>
      <c r="E7700" s="33"/>
      <c r="F7700" s="33">
        <v>0.2</v>
      </c>
    </row>
    <row r="7701" spans="1:6" x14ac:dyDescent="0.2">
      <c r="A7701" s="33">
        <v>101</v>
      </c>
      <c r="B7701" s="33" t="s">
        <v>894</v>
      </c>
      <c r="C7701" s="33">
        <v>13255</v>
      </c>
      <c r="D7701" s="33" t="s">
        <v>4264</v>
      </c>
      <c r="E7701" s="33"/>
      <c r="F7701" s="33">
        <v>0.2</v>
      </c>
    </row>
    <row r="7702" spans="1:6" x14ac:dyDescent="0.2">
      <c r="A7702" s="33">
        <v>101</v>
      </c>
      <c r="B7702" s="33" t="s">
        <v>894</v>
      </c>
      <c r="C7702" s="33">
        <v>1602</v>
      </c>
      <c r="D7702" s="33" t="s">
        <v>4265</v>
      </c>
      <c r="E7702" s="33">
        <v>2</v>
      </c>
      <c r="F7702" s="33">
        <v>0.2</v>
      </c>
    </row>
    <row r="7703" spans="1:6" x14ac:dyDescent="0.2">
      <c r="A7703" s="33">
        <v>101</v>
      </c>
      <c r="B7703" s="33" t="s">
        <v>894</v>
      </c>
      <c r="C7703" s="33">
        <v>1617</v>
      </c>
      <c r="D7703" s="33" t="s">
        <v>4266</v>
      </c>
      <c r="E7703" s="33"/>
      <c r="F7703" s="33">
        <v>0.2</v>
      </c>
    </row>
    <row r="7704" spans="1:6" x14ac:dyDescent="0.2">
      <c r="A7704" s="33">
        <v>101</v>
      </c>
      <c r="B7704" s="33" t="s">
        <v>894</v>
      </c>
      <c r="C7704" s="33">
        <v>1752</v>
      </c>
      <c r="D7704" s="33" t="s">
        <v>4267</v>
      </c>
      <c r="E7704" s="33"/>
      <c r="F7704" s="33">
        <v>0.2</v>
      </c>
    </row>
    <row r="7705" spans="1:6" x14ac:dyDescent="0.2">
      <c r="A7705" s="33">
        <v>101</v>
      </c>
      <c r="B7705" s="33" t="s">
        <v>894</v>
      </c>
      <c r="C7705" s="33">
        <v>1858</v>
      </c>
      <c r="D7705" s="33" t="s">
        <v>4268</v>
      </c>
      <c r="E7705" s="33"/>
      <c r="F7705" s="33">
        <v>0.2</v>
      </c>
    </row>
    <row r="7706" spans="1:6" x14ac:dyDescent="0.2">
      <c r="A7706" s="33">
        <v>101</v>
      </c>
      <c r="B7706" s="33" t="s">
        <v>894</v>
      </c>
      <c r="C7706" s="33">
        <v>23004</v>
      </c>
      <c r="D7706" s="33" t="s">
        <v>4269</v>
      </c>
      <c r="E7706" s="33"/>
      <c r="F7706" s="33">
        <v>0.2</v>
      </c>
    </row>
    <row r="7707" spans="1:6" x14ac:dyDescent="0.2">
      <c r="A7707" s="33">
        <v>101</v>
      </c>
      <c r="B7707" s="33" t="s">
        <v>894</v>
      </c>
      <c r="C7707" s="33">
        <v>1848</v>
      </c>
      <c r="D7707" s="33" t="s">
        <v>4270</v>
      </c>
      <c r="E7707" s="33">
        <v>3</v>
      </c>
      <c r="F7707" s="33">
        <v>0.2</v>
      </c>
    </row>
    <row r="7708" spans="1:6" x14ac:dyDescent="0.2">
      <c r="A7708" s="33">
        <v>101</v>
      </c>
      <c r="B7708" s="33" t="s">
        <v>894</v>
      </c>
      <c r="C7708" s="33">
        <v>1902</v>
      </c>
      <c r="D7708" s="33" t="s">
        <v>4271</v>
      </c>
      <c r="E7708" s="33">
        <v>4</v>
      </c>
      <c r="F7708" s="33">
        <v>0.2</v>
      </c>
    </row>
    <row r="7709" spans="1:6" x14ac:dyDescent="0.2">
      <c r="A7709" s="33">
        <v>101</v>
      </c>
      <c r="B7709" s="33" t="s">
        <v>894</v>
      </c>
      <c r="C7709" s="33">
        <v>1964</v>
      </c>
      <c r="D7709" s="33" t="s">
        <v>3978</v>
      </c>
      <c r="E7709" s="33"/>
      <c r="F7709" s="33">
        <v>0.2</v>
      </c>
    </row>
    <row r="7710" spans="1:6" x14ac:dyDescent="0.2">
      <c r="A7710" s="33">
        <v>101</v>
      </c>
      <c r="B7710" s="33" t="s">
        <v>894</v>
      </c>
      <c r="C7710" s="33">
        <v>1973</v>
      </c>
      <c r="D7710" s="33" t="s">
        <v>3979</v>
      </c>
      <c r="E7710" s="33"/>
      <c r="F7710" s="33">
        <v>0.2</v>
      </c>
    </row>
    <row r="7711" spans="1:6" x14ac:dyDescent="0.2">
      <c r="A7711" s="33">
        <v>101</v>
      </c>
      <c r="B7711" s="33" t="s">
        <v>894</v>
      </c>
      <c r="C7711" s="33">
        <v>7601</v>
      </c>
      <c r="D7711" s="33" t="s">
        <v>3869</v>
      </c>
      <c r="E7711" s="33">
        <v>4</v>
      </c>
      <c r="F7711" s="33">
        <v>0.2</v>
      </c>
    </row>
    <row r="7712" spans="1:6" x14ac:dyDescent="0.2">
      <c r="A7712" s="33">
        <v>101</v>
      </c>
      <c r="B7712" s="33" t="s">
        <v>894</v>
      </c>
      <c r="C7712" s="33">
        <v>7603</v>
      </c>
      <c r="D7712" s="33" t="s">
        <v>3980</v>
      </c>
      <c r="E7712" s="33"/>
      <c r="F7712" s="33">
        <v>0.2</v>
      </c>
    </row>
    <row r="7713" spans="1:6" x14ac:dyDescent="0.2">
      <c r="A7713" s="33">
        <v>101</v>
      </c>
      <c r="B7713" s="33" t="s">
        <v>894</v>
      </c>
      <c r="C7713" s="33">
        <v>2062</v>
      </c>
      <c r="D7713" s="33" t="s">
        <v>3981</v>
      </c>
      <c r="E7713" s="33">
        <v>3</v>
      </c>
      <c r="F7713" s="33">
        <v>0.2</v>
      </c>
    </row>
    <row r="7714" spans="1:6" x14ac:dyDescent="0.2">
      <c r="A7714" s="33">
        <v>101</v>
      </c>
      <c r="B7714" s="33" t="s">
        <v>894</v>
      </c>
      <c r="C7714" s="33">
        <v>2063</v>
      </c>
      <c r="D7714" s="33" t="s">
        <v>3982</v>
      </c>
      <c r="E7714" s="33"/>
      <c r="F7714" s="33">
        <v>0.2</v>
      </c>
    </row>
    <row r="7715" spans="1:6" x14ac:dyDescent="0.2">
      <c r="A7715" s="33">
        <v>101</v>
      </c>
      <c r="B7715" s="33" t="s">
        <v>894</v>
      </c>
      <c r="C7715" s="33">
        <v>2067</v>
      </c>
      <c r="D7715" s="33" t="s">
        <v>3694</v>
      </c>
      <c r="E7715" s="33"/>
      <c r="F7715" s="33">
        <v>0.2</v>
      </c>
    </row>
    <row r="7716" spans="1:6" x14ac:dyDescent="0.2">
      <c r="A7716" s="33">
        <v>101</v>
      </c>
      <c r="B7716" s="33" t="s">
        <v>894</v>
      </c>
      <c r="C7716" s="33">
        <v>2080</v>
      </c>
      <c r="D7716" s="33" t="s">
        <v>3983</v>
      </c>
      <c r="E7716" s="33"/>
      <c r="F7716" s="33">
        <v>0.2</v>
      </c>
    </row>
    <row r="7717" spans="1:6" x14ac:dyDescent="0.2">
      <c r="A7717" s="33">
        <v>101</v>
      </c>
      <c r="B7717" s="33" t="s">
        <v>894</v>
      </c>
      <c r="C7717" s="33">
        <v>2082</v>
      </c>
      <c r="D7717" s="33" t="s">
        <v>3984</v>
      </c>
      <c r="E7717" s="33"/>
      <c r="F7717" s="33">
        <v>0.2</v>
      </c>
    </row>
    <row r="7718" spans="1:6" x14ac:dyDescent="0.2">
      <c r="A7718" s="33">
        <v>101</v>
      </c>
      <c r="B7718" s="33" t="s">
        <v>894</v>
      </c>
      <c r="C7718" s="33">
        <v>7611</v>
      </c>
      <c r="D7718" s="33" t="s">
        <v>3985</v>
      </c>
      <c r="E7718" s="33">
        <v>3</v>
      </c>
      <c r="F7718" s="33">
        <v>0.2</v>
      </c>
    </row>
    <row r="7719" spans="1:6" x14ac:dyDescent="0.2">
      <c r="A7719" s="33">
        <v>101</v>
      </c>
      <c r="B7719" s="33" t="s">
        <v>894</v>
      </c>
      <c r="C7719" s="33">
        <v>11662</v>
      </c>
      <c r="D7719" s="33" t="s">
        <v>3349</v>
      </c>
      <c r="E7719" s="33"/>
      <c r="F7719" s="33">
        <v>0.2</v>
      </c>
    </row>
    <row r="7720" spans="1:6" x14ac:dyDescent="0.2">
      <c r="A7720" s="33">
        <v>101</v>
      </c>
      <c r="B7720" s="33" t="s">
        <v>894</v>
      </c>
      <c r="C7720" s="33">
        <v>2171</v>
      </c>
      <c r="D7720" s="33" t="s">
        <v>3986</v>
      </c>
      <c r="E7720" s="33"/>
      <c r="F7720" s="33">
        <v>0.2</v>
      </c>
    </row>
    <row r="7721" spans="1:6" x14ac:dyDescent="0.2">
      <c r="A7721" s="33">
        <v>101</v>
      </c>
      <c r="B7721" s="33" t="s">
        <v>894</v>
      </c>
      <c r="C7721" s="33">
        <v>2180</v>
      </c>
      <c r="D7721" s="33" t="s">
        <v>3987</v>
      </c>
      <c r="E7721" s="33"/>
      <c r="F7721" s="33">
        <v>0.2</v>
      </c>
    </row>
    <row r="7722" spans="1:6" x14ac:dyDescent="0.2">
      <c r="A7722" s="33">
        <v>101</v>
      </c>
      <c r="B7722" s="33" t="s">
        <v>894</v>
      </c>
      <c r="C7722" s="33">
        <v>2240</v>
      </c>
      <c r="D7722" s="33" t="s">
        <v>3870</v>
      </c>
      <c r="E7722" s="33"/>
      <c r="F7722" s="33">
        <v>0.2</v>
      </c>
    </row>
    <row r="7723" spans="1:6" x14ac:dyDescent="0.2">
      <c r="A7723" s="33">
        <v>101</v>
      </c>
      <c r="B7723" s="33" t="s">
        <v>894</v>
      </c>
      <c r="C7723" s="33">
        <v>2253</v>
      </c>
      <c r="D7723" s="33" t="s">
        <v>3988</v>
      </c>
      <c r="E7723" s="33"/>
      <c r="F7723" s="33">
        <v>0.2</v>
      </c>
    </row>
    <row r="7724" spans="1:6" x14ac:dyDescent="0.2">
      <c r="A7724" s="33">
        <v>101</v>
      </c>
      <c r="B7724" s="33" t="s">
        <v>894</v>
      </c>
      <c r="C7724" s="33">
        <v>25799</v>
      </c>
      <c r="D7724" s="33" t="s">
        <v>3989</v>
      </c>
      <c r="E7724" s="33">
        <v>3</v>
      </c>
      <c r="F7724" s="33">
        <v>0.2</v>
      </c>
    </row>
    <row r="7725" spans="1:6" x14ac:dyDescent="0.2">
      <c r="A7725" s="33">
        <v>101</v>
      </c>
      <c r="B7725" s="33" t="s">
        <v>894</v>
      </c>
      <c r="C7725" s="33">
        <v>2303</v>
      </c>
      <c r="D7725" s="33" t="s">
        <v>3990</v>
      </c>
      <c r="E7725" s="33"/>
      <c r="F7725" s="33">
        <v>0.2</v>
      </c>
    </row>
    <row r="7726" spans="1:6" x14ac:dyDescent="0.2">
      <c r="A7726" s="33">
        <v>101</v>
      </c>
      <c r="B7726" s="33" t="s">
        <v>894</v>
      </c>
      <c r="C7726" s="33">
        <v>2370</v>
      </c>
      <c r="D7726" s="33" t="s">
        <v>3991</v>
      </c>
      <c r="E7726" s="33"/>
      <c r="F7726" s="33">
        <v>0.2</v>
      </c>
    </row>
    <row r="7727" spans="1:6" x14ac:dyDescent="0.2">
      <c r="A7727" s="33">
        <v>101</v>
      </c>
      <c r="B7727" s="33" t="s">
        <v>894</v>
      </c>
      <c r="C7727" s="33">
        <v>2478</v>
      </c>
      <c r="D7727" s="33" t="s">
        <v>4272</v>
      </c>
      <c r="E7727" s="33">
        <v>4</v>
      </c>
      <c r="F7727" s="33">
        <v>0.2</v>
      </c>
    </row>
    <row r="7728" spans="1:6" x14ac:dyDescent="0.2">
      <c r="A7728" s="33">
        <v>101</v>
      </c>
      <c r="B7728" s="33" t="s">
        <v>894</v>
      </c>
      <c r="C7728" s="33">
        <v>7385</v>
      </c>
      <c r="D7728" s="33" t="s">
        <v>4273</v>
      </c>
      <c r="E7728" s="33"/>
      <c r="F7728" s="33">
        <v>0.2</v>
      </c>
    </row>
    <row r="7729" spans="1:6" x14ac:dyDescent="0.2">
      <c r="A7729" s="33">
        <v>101</v>
      </c>
      <c r="B7729" s="33" t="s">
        <v>894</v>
      </c>
      <c r="C7729" s="33">
        <v>2364</v>
      </c>
      <c r="D7729" s="33" t="s">
        <v>3992</v>
      </c>
      <c r="E7729" s="33">
        <v>4</v>
      </c>
      <c r="F7729" s="33">
        <v>0.2</v>
      </c>
    </row>
    <row r="7730" spans="1:6" x14ac:dyDescent="0.2">
      <c r="A7730" s="33">
        <v>101</v>
      </c>
      <c r="B7730" s="33" t="s">
        <v>894</v>
      </c>
      <c r="C7730" s="33">
        <v>7372</v>
      </c>
      <c r="D7730" s="33" t="s">
        <v>3993</v>
      </c>
      <c r="E7730" s="33">
        <v>4</v>
      </c>
      <c r="F7730" s="33">
        <v>0.2</v>
      </c>
    </row>
    <row r="7731" spans="1:6" x14ac:dyDescent="0.2">
      <c r="A7731" s="33">
        <v>101</v>
      </c>
      <c r="B7731" s="33" t="s">
        <v>894</v>
      </c>
      <c r="C7731" s="33">
        <v>2492</v>
      </c>
      <c r="D7731" s="33" t="s">
        <v>4274</v>
      </c>
      <c r="E7731" s="33">
        <v>3</v>
      </c>
      <c r="F7731" s="33">
        <v>0.2</v>
      </c>
    </row>
    <row r="7732" spans="1:6" x14ac:dyDescent="0.2">
      <c r="A7732" s="33">
        <v>101</v>
      </c>
      <c r="B7732" s="33" t="s">
        <v>894</v>
      </c>
      <c r="C7732" s="33">
        <v>2498</v>
      </c>
      <c r="D7732" s="33" t="s">
        <v>3994</v>
      </c>
      <c r="E7732" s="33">
        <v>4</v>
      </c>
      <c r="F7732" s="33">
        <v>0.2</v>
      </c>
    </row>
    <row r="7733" spans="1:6" x14ac:dyDescent="0.2">
      <c r="A7733" s="33">
        <v>101</v>
      </c>
      <c r="B7733" s="33" t="s">
        <v>894</v>
      </c>
      <c r="C7733" s="33">
        <v>2339</v>
      </c>
      <c r="D7733" s="33" t="s">
        <v>4275</v>
      </c>
      <c r="E7733" s="33"/>
      <c r="F7733" s="33">
        <v>0.2</v>
      </c>
    </row>
    <row r="7734" spans="1:6" x14ac:dyDescent="0.2">
      <c r="A7734" s="33">
        <v>101</v>
      </c>
      <c r="B7734" s="33" t="s">
        <v>894</v>
      </c>
      <c r="C7734" s="33">
        <v>2359</v>
      </c>
      <c r="D7734" s="33" t="s">
        <v>4276</v>
      </c>
      <c r="E7734" s="33">
        <v>3</v>
      </c>
      <c r="F7734" s="33">
        <v>0.2</v>
      </c>
    </row>
    <row r="7735" spans="1:6" x14ac:dyDescent="0.2">
      <c r="A7735" s="33">
        <v>101</v>
      </c>
      <c r="B7735" s="33" t="s">
        <v>894</v>
      </c>
      <c r="C7735" s="33">
        <v>2448</v>
      </c>
      <c r="D7735" s="33" t="s">
        <v>3995</v>
      </c>
      <c r="E7735" s="33"/>
      <c r="F7735" s="33">
        <v>0.2</v>
      </c>
    </row>
    <row r="7736" spans="1:6" x14ac:dyDescent="0.2">
      <c r="A7736" s="33">
        <v>101</v>
      </c>
      <c r="B7736" s="33" t="s">
        <v>894</v>
      </c>
      <c r="C7736" s="33">
        <v>2366</v>
      </c>
      <c r="D7736" s="33" t="s">
        <v>3996</v>
      </c>
      <c r="E7736" s="33">
        <v>4</v>
      </c>
      <c r="F7736" s="33">
        <v>0.2</v>
      </c>
    </row>
    <row r="7737" spans="1:6" x14ac:dyDescent="0.2">
      <c r="A7737" s="33">
        <v>101</v>
      </c>
      <c r="B7737" s="33" t="s">
        <v>894</v>
      </c>
      <c r="C7737" s="33">
        <v>13318</v>
      </c>
      <c r="D7737" s="33" t="s">
        <v>4277</v>
      </c>
      <c r="E7737" s="33">
        <v>4</v>
      </c>
      <c r="F7737" s="33">
        <v>0.2</v>
      </c>
    </row>
    <row r="7738" spans="1:6" x14ac:dyDescent="0.2">
      <c r="A7738" s="33">
        <v>101</v>
      </c>
      <c r="B7738" s="33" t="s">
        <v>894</v>
      </c>
      <c r="C7738" s="33">
        <v>2380</v>
      </c>
      <c r="D7738" s="33" t="s">
        <v>4278</v>
      </c>
      <c r="E7738" s="33"/>
      <c r="F7738" s="33">
        <v>0.2</v>
      </c>
    </row>
    <row r="7739" spans="1:6" x14ac:dyDescent="0.2">
      <c r="A7739" s="33">
        <v>101</v>
      </c>
      <c r="B7739" s="33" t="s">
        <v>894</v>
      </c>
      <c r="C7739" s="33">
        <v>2354</v>
      </c>
      <c r="D7739" s="33" t="s">
        <v>3871</v>
      </c>
      <c r="E7739" s="33">
        <v>3</v>
      </c>
      <c r="F7739" s="33">
        <v>0.2</v>
      </c>
    </row>
    <row r="7740" spans="1:6" x14ac:dyDescent="0.2">
      <c r="A7740" s="33">
        <v>101</v>
      </c>
      <c r="B7740" s="33" t="s">
        <v>894</v>
      </c>
      <c r="C7740" s="33">
        <v>2386</v>
      </c>
      <c r="D7740" s="33" t="s">
        <v>3872</v>
      </c>
      <c r="E7740" s="33">
        <v>3</v>
      </c>
      <c r="F7740" s="33">
        <v>0.2</v>
      </c>
    </row>
    <row r="7741" spans="1:6" x14ac:dyDescent="0.2">
      <c r="A7741" s="33">
        <v>101</v>
      </c>
      <c r="B7741" s="33" t="s">
        <v>894</v>
      </c>
      <c r="C7741" s="33">
        <v>2420</v>
      </c>
      <c r="D7741" s="33" t="s">
        <v>3997</v>
      </c>
      <c r="E7741" s="33">
        <v>3</v>
      </c>
      <c r="F7741" s="33">
        <v>0.2</v>
      </c>
    </row>
    <row r="7742" spans="1:6" x14ac:dyDescent="0.2">
      <c r="A7742" s="33">
        <v>101</v>
      </c>
      <c r="B7742" s="33" t="s">
        <v>894</v>
      </c>
      <c r="C7742" s="33">
        <v>2447</v>
      </c>
      <c r="D7742" s="33" t="s">
        <v>3998</v>
      </c>
      <c r="E7742" s="33">
        <v>3</v>
      </c>
      <c r="F7742" s="33">
        <v>0.2</v>
      </c>
    </row>
    <row r="7743" spans="1:6" x14ac:dyDescent="0.2">
      <c r="A7743" s="33">
        <v>101</v>
      </c>
      <c r="B7743" s="33" t="s">
        <v>894</v>
      </c>
      <c r="C7743" s="33">
        <v>2463</v>
      </c>
      <c r="D7743" s="33" t="s">
        <v>3999</v>
      </c>
      <c r="E7743" s="33">
        <v>4</v>
      </c>
      <c r="F7743" s="33">
        <v>0.2</v>
      </c>
    </row>
    <row r="7744" spans="1:6" x14ac:dyDescent="0.2">
      <c r="A7744" s="33">
        <v>101</v>
      </c>
      <c r="B7744" s="33" t="s">
        <v>894</v>
      </c>
      <c r="C7744" s="33">
        <v>2475</v>
      </c>
      <c r="D7744" s="33" t="s">
        <v>4000</v>
      </c>
      <c r="E7744" s="33">
        <v>4</v>
      </c>
      <c r="F7744" s="33">
        <v>0.2</v>
      </c>
    </row>
    <row r="7745" spans="1:6" x14ac:dyDescent="0.2">
      <c r="A7745" s="33">
        <v>101</v>
      </c>
      <c r="B7745" s="33" t="s">
        <v>894</v>
      </c>
      <c r="C7745" s="33">
        <v>2523</v>
      </c>
      <c r="D7745" s="33" t="s">
        <v>3695</v>
      </c>
      <c r="E7745" s="33"/>
      <c r="F7745" s="33">
        <v>0.2</v>
      </c>
    </row>
    <row r="7746" spans="1:6" x14ac:dyDescent="0.2">
      <c r="A7746" s="33">
        <v>101</v>
      </c>
      <c r="B7746" s="33" t="s">
        <v>894</v>
      </c>
      <c r="C7746" s="33">
        <v>2535</v>
      </c>
      <c r="D7746" s="33" t="s">
        <v>4001</v>
      </c>
      <c r="E7746" s="33">
        <v>4</v>
      </c>
      <c r="F7746" s="33">
        <v>0.2</v>
      </c>
    </row>
    <row r="7747" spans="1:6" x14ac:dyDescent="0.2">
      <c r="A7747" s="33">
        <v>101</v>
      </c>
      <c r="B7747" s="33" t="s">
        <v>894</v>
      </c>
      <c r="C7747" s="33">
        <v>2540</v>
      </c>
      <c r="D7747" s="33" t="s">
        <v>4002</v>
      </c>
      <c r="E7747" s="33"/>
      <c r="F7747" s="33">
        <v>0.2</v>
      </c>
    </row>
    <row r="7748" spans="1:6" x14ac:dyDescent="0.2">
      <c r="A7748" s="33">
        <v>101</v>
      </c>
      <c r="B7748" s="33" t="s">
        <v>894</v>
      </c>
      <c r="C7748" s="33">
        <v>7646</v>
      </c>
      <c r="D7748" s="33" t="s">
        <v>4003</v>
      </c>
      <c r="E7748" s="33"/>
      <c r="F7748" s="33">
        <v>0.2</v>
      </c>
    </row>
    <row r="7749" spans="1:6" x14ac:dyDescent="0.2">
      <c r="A7749" s="33">
        <v>101</v>
      </c>
      <c r="B7749" s="33" t="s">
        <v>894</v>
      </c>
      <c r="C7749" s="33">
        <v>2548</v>
      </c>
      <c r="D7749" s="33" t="s">
        <v>4004</v>
      </c>
      <c r="E7749" s="33"/>
      <c r="F7749" s="33">
        <v>0.2</v>
      </c>
    </row>
    <row r="7750" spans="1:6" x14ac:dyDescent="0.2">
      <c r="A7750" s="33">
        <v>101</v>
      </c>
      <c r="B7750" s="33" t="s">
        <v>894</v>
      </c>
      <c r="C7750" s="33">
        <v>2571</v>
      </c>
      <c r="D7750" s="33" t="s">
        <v>4279</v>
      </c>
      <c r="E7750" s="33"/>
      <c r="F7750" s="33">
        <v>0.2</v>
      </c>
    </row>
    <row r="7751" spans="1:6" x14ac:dyDescent="0.2">
      <c r="A7751" s="33">
        <v>101</v>
      </c>
      <c r="B7751" s="33" t="s">
        <v>894</v>
      </c>
      <c r="C7751" s="33">
        <v>2572</v>
      </c>
      <c r="D7751" s="33" t="s">
        <v>4280</v>
      </c>
      <c r="E7751" s="33">
        <v>3</v>
      </c>
      <c r="F7751" s="33">
        <v>1</v>
      </c>
    </row>
    <row r="7752" spans="1:6" x14ac:dyDescent="0.2">
      <c r="A7752" s="33">
        <v>101</v>
      </c>
      <c r="B7752" s="33" t="s">
        <v>894</v>
      </c>
      <c r="C7752" s="33">
        <v>2573</v>
      </c>
      <c r="D7752" s="33" t="s">
        <v>4281</v>
      </c>
      <c r="E7752" s="33"/>
      <c r="F7752" s="33">
        <v>0.2</v>
      </c>
    </row>
    <row r="7753" spans="1:6" x14ac:dyDescent="0.2">
      <c r="A7753" s="33">
        <v>101</v>
      </c>
      <c r="B7753" s="33" t="s">
        <v>894</v>
      </c>
      <c r="C7753" s="33">
        <v>2574</v>
      </c>
      <c r="D7753" s="33" t="s">
        <v>4282</v>
      </c>
      <c r="E7753" s="33"/>
      <c r="F7753" s="33">
        <v>0.2</v>
      </c>
    </row>
    <row r="7754" spans="1:6" x14ac:dyDescent="0.2">
      <c r="A7754" s="33">
        <v>101</v>
      </c>
      <c r="B7754" s="33" t="s">
        <v>894</v>
      </c>
      <c r="C7754" s="33">
        <v>2575</v>
      </c>
      <c r="D7754" s="33" t="s">
        <v>4283</v>
      </c>
      <c r="E7754" s="33">
        <v>3</v>
      </c>
      <c r="F7754" s="33">
        <v>0.2</v>
      </c>
    </row>
    <row r="7755" spans="1:6" x14ac:dyDescent="0.2">
      <c r="A7755" s="33">
        <v>101</v>
      </c>
      <c r="B7755" s="33" t="s">
        <v>894</v>
      </c>
      <c r="C7755" s="33">
        <v>2577</v>
      </c>
      <c r="D7755" s="33" t="s">
        <v>4284</v>
      </c>
      <c r="E7755" s="33"/>
      <c r="F7755" s="33">
        <v>0.2</v>
      </c>
    </row>
    <row r="7756" spans="1:6" x14ac:dyDescent="0.2">
      <c r="A7756" s="33">
        <v>101</v>
      </c>
      <c r="B7756" s="33" t="s">
        <v>894</v>
      </c>
      <c r="C7756" s="33">
        <v>2579</v>
      </c>
      <c r="D7756" s="33" t="s">
        <v>4285</v>
      </c>
      <c r="E7756" s="33"/>
      <c r="F7756" s="33">
        <v>0.2</v>
      </c>
    </row>
    <row r="7757" spans="1:6" x14ac:dyDescent="0.2">
      <c r="A7757" s="33">
        <v>101</v>
      </c>
      <c r="B7757" s="33" t="s">
        <v>894</v>
      </c>
      <c r="C7757" s="33">
        <v>2580</v>
      </c>
      <c r="D7757" s="33" t="s">
        <v>4286</v>
      </c>
      <c r="E7757" s="33">
        <v>4</v>
      </c>
      <c r="F7757" s="33">
        <v>0.2</v>
      </c>
    </row>
    <row r="7758" spans="1:6" x14ac:dyDescent="0.2">
      <c r="A7758" s="33">
        <v>101</v>
      </c>
      <c r="B7758" s="33" t="s">
        <v>894</v>
      </c>
      <c r="C7758" s="33">
        <v>2618</v>
      </c>
      <c r="D7758" s="33" t="s">
        <v>4005</v>
      </c>
      <c r="E7758" s="33">
        <v>4</v>
      </c>
      <c r="F7758" s="33">
        <v>0.2</v>
      </c>
    </row>
    <row r="7759" spans="1:6" x14ac:dyDescent="0.2">
      <c r="A7759" s="33">
        <v>101</v>
      </c>
      <c r="B7759" s="33" t="s">
        <v>894</v>
      </c>
      <c r="C7759" s="33">
        <v>2623</v>
      </c>
      <c r="D7759" s="33" t="s">
        <v>4006</v>
      </c>
      <c r="E7759" s="33">
        <v>4</v>
      </c>
      <c r="F7759" s="33">
        <v>0.2</v>
      </c>
    </row>
    <row r="7760" spans="1:6" x14ac:dyDescent="0.2">
      <c r="A7760" s="33">
        <v>101</v>
      </c>
      <c r="B7760" s="33" t="s">
        <v>894</v>
      </c>
      <c r="C7760" s="33">
        <v>2662</v>
      </c>
      <c r="D7760" s="33" t="s">
        <v>4287</v>
      </c>
      <c r="E7760" s="33"/>
      <c r="F7760" s="33">
        <v>0.2</v>
      </c>
    </row>
    <row r="7761" spans="1:6" x14ac:dyDescent="0.2">
      <c r="A7761" s="33">
        <v>101</v>
      </c>
      <c r="B7761" s="33" t="s">
        <v>894</v>
      </c>
      <c r="C7761" s="33">
        <v>2669</v>
      </c>
      <c r="D7761" s="33" t="s">
        <v>3873</v>
      </c>
      <c r="E7761" s="33">
        <v>3</v>
      </c>
      <c r="F7761" s="33">
        <v>0.2</v>
      </c>
    </row>
    <row r="7762" spans="1:6" x14ac:dyDescent="0.2">
      <c r="A7762" s="33">
        <v>101</v>
      </c>
      <c r="B7762" s="33" t="s">
        <v>894</v>
      </c>
      <c r="C7762" s="33">
        <v>2671</v>
      </c>
      <c r="D7762" s="33" t="s">
        <v>4007</v>
      </c>
      <c r="E7762" s="33"/>
      <c r="F7762" s="33">
        <v>0.2</v>
      </c>
    </row>
    <row r="7763" spans="1:6" x14ac:dyDescent="0.2">
      <c r="A7763" s="33">
        <v>101</v>
      </c>
      <c r="B7763" s="33" t="s">
        <v>894</v>
      </c>
      <c r="C7763" s="33">
        <v>2677</v>
      </c>
      <c r="D7763" s="33" t="s">
        <v>4288</v>
      </c>
      <c r="E7763" s="33"/>
      <c r="F7763" s="33">
        <v>0.2</v>
      </c>
    </row>
    <row r="7764" spans="1:6" x14ac:dyDescent="0.2">
      <c r="A7764" s="33">
        <v>101</v>
      </c>
      <c r="B7764" s="33" t="s">
        <v>894</v>
      </c>
      <c r="C7764" s="33">
        <v>2682</v>
      </c>
      <c r="D7764" s="33" t="s">
        <v>4289</v>
      </c>
      <c r="E7764" s="33"/>
      <c r="F7764" s="33">
        <v>0.2</v>
      </c>
    </row>
    <row r="7765" spans="1:6" x14ac:dyDescent="0.2">
      <c r="A7765" s="33">
        <v>101</v>
      </c>
      <c r="B7765" s="33" t="s">
        <v>894</v>
      </c>
      <c r="C7765" s="33">
        <v>21028</v>
      </c>
      <c r="D7765" s="33" t="s">
        <v>4290</v>
      </c>
      <c r="E7765" s="33"/>
      <c r="F7765" s="33">
        <v>0.2</v>
      </c>
    </row>
    <row r="7766" spans="1:6" x14ac:dyDescent="0.2">
      <c r="A7766" s="33">
        <v>101</v>
      </c>
      <c r="B7766" s="33" t="s">
        <v>894</v>
      </c>
      <c r="C7766" s="33">
        <v>2694</v>
      </c>
      <c r="D7766" s="33" t="s">
        <v>4291</v>
      </c>
      <c r="E7766" s="33"/>
      <c r="F7766" s="33">
        <v>1</v>
      </c>
    </row>
    <row r="7767" spans="1:6" x14ac:dyDescent="0.2">
      <c r="A7767" s="33">
        <v>101</v>
      </c>
      <c r="B7767" s="33" t="s">
        <v>894</v>
      </c>
      <c r="C7767" s="33">
        <v>2701</v>
      </c>
      <c r="D7767" s="33" t="s">
        <v>4292</v>
      </c>
      <c r="E7767" s="33"/>
      <c r="F7767" s="33">
        <v>1</v>
      </c>
    </row>
    <row r="7768" spans="1:6" x14ac:dyDescent="0.2">
      <c r="A7768" s="33">
        <v>101</v>
      </c>
      <c r="B7768" s="33" t="s">
        <v>894</v>
      </c>
      <c r="C7768" s="33">
        <v>7656</v>
      </c>
      <c r="D7768" s="33" t="s">
        <v>3696</v>
      </c>
      <c r="E7768" s="33"/>
      <c r="F7768" s="33">
        <v>1</v>
      </c>
    </row>
    <row r="7769" spans="1:6" x14ac:dyDescent="0.2">
      <c r="A7769" s="33">
        <v>101</v>
      </c>
      <c r="B7769" s="33" t="s">
        <v>894</v>
      </c>
      <c r="C7769" s="33">
        <v>7656</v>
      </c>
      <c r="D7769" s="33" t="s">
        <v>3696</v>
      </c>
      <c r="E7769" s="33"/>
      <c r="F7769" s="33">
        <v>0.2</v>
      </c>
    </row>
    <row r="7770" spans="1:6" x14ac:dyDescent="0.2">
      <c r="A7770" s="33">
        <v>101</v>
      </c>
      <c r="B7770" s="33" t="s">
        <v>894</v>
      </c>
      <c r="C7770" s="33">
        <v>7657</v>
      </c>
      <c r="D7770" s="33" t="s">
        <v>1994</v>
      </c>
      <c r="E7770" s="33">
        <v>4</v>
      </c>
      <c r="F7770" s="33">
        <v>0.2</v>
      </c>
    </row>
    <row r="7771" spans="1:6" x14ac:dyDescent="0.2">
      <c r="A7771" s="33">
        <v>101</v>
      </c>
      <c r="B7771" s="33" t="s">
        <v>894</v>
      </c>
      <c r="C7771" s="33">
        <v>12076</v>
      </c>
      <c r="D7771" s="33" t="s">
        <v>2914</v>
      </c>
      <c r="E7771" s="33"/>
      <c r="F7771" s="33">
        <v>0.2</v>
      </c>
    </row>
    <row r="7772" spans="1:6" x14ac:dyDescent="0.2">
      <c r="A7772" s="33">
        <v>101</v>
      </c>
      <c r="B7772" s="33" t="s">
        <v>894</v>
      </c>
      <c r="C7772" s="33">
        <v>2764</v>
      </c>
      <c r="D7772" s="33" t="s">
        <v>4293</v>
      </c>
      <c r="E7772" s="33">
        <v>2</v>
      </c>
      <c r="F7772" s="33">
        <v>0.2</v>
      </c>
    </row>
    <row r="7773" spans="1:6" x14ac:dyDescent="0.2">
      <c r="A7773" s="33">
        <v>101</v>
      </c>
      <c r="B7773" s="33" t="s">
        <v>894</v>
      </c>
      <c r="C7773" s="33">
        <v>2854</v>
      </c>
      <c r="D7773" s="33" t="s">
        <v>4294</v>
      </c>
      <c r="E7773" s="33"/>
      <c r="F7773" s="33">
        <v>0.2</v>
      </c>
    </row>
    <row r="7774" spans="1:6" x14ac:dyDescent="0.2">
      <c r="A7774" s="33">
        <v>101</v>
      </c>
      <c r="B7774" s="33" t="s">
        <v>894</v>
      </c>
      <c r="C7774" s="33">
        <v>22235</v>
      </c>
      <c r="D7774" s="33" t="s">
        <v>4008</v>
      </c>
      <c r="E7774" s="33">
        <v>3</v>
      </c>
      <c r="F7774" s="33">
        <v>0.2</v>
      </c>
    </row>
    <row r="7775" spans="1:6" x14ac:dyDescent="0.2">
      <c r="A7775" s="33">
        <v>101</v>
      </c>
      <c r="B7775" s="33" t="s">
        <v>894</v>
      </c>
      <c r="C7775" s="33">
        <v>22227</v>
      </c>
      <c r="D7775" s="33" t="s">
        <v>4009</v>
      </c>
      <c r="E7775" s="33">
        <v>3</v>
      </c>
      <c r="F7775" s="33">
        <v>0.2</v>
      </c>
    </row>
    <row r="7776" spans="1:6" x14ac:dyDescent="0.2">
      <c r="A7776" s="33">
        <v>101</v>
      </c>
      <c r="B7776" s="33" t="s">
        <v>894</v>
      </c>
      <c r="C7776" s="33">
        <v>2867</v>
      </c>
      <c r="D7776" s="33" t="s">
        <v>1999</v>
      </c>
      <c r="E7776" s="33"/>
      <c r="F7776" s="33">
        <v>0.2</v>
      </c>
    </row>
    <row r="7777" spans="1:6" x14ac:dyDescent="0.2">
      <c r="A7777" s="33">
        <v>101</v>
      </c>
      <c r="B7777" s="33" t="s">
        <v>894</v>
      </c>
      <c r="C7777" s="33">
        <v>12022</v>
      </c>
      <c r="D7777" s="33" t="s">
        <v>4010</v>
      </c>
      <c r="E7777" s="33">
        <v>3</v>
      </c>
      <c r="F7777" s="33">
        <v>0.2</v>
      </c>
    </row>
    <row r="7778" spans="1:6" x14ac:dyDescent="0.2">
      <c r="A7778" s="33">
        <v>101</v>
      </c>
      <c r="B7778" s="33" t="s">
        <v>894</v>
      </c>
      <c r="C7778" s="33">
        <v>2875</v>
      </c>
      <c r="D7778" s="33" t="s">
        <v>4011</v>
      </c>
      <c r="E7778" s="33">
        <v>3</v>
      </c>
      <c r="F7778" s="33">
        <v>0.2</v>
      </c>
    </row>
    <row r="7779" spans="1:6" x14ac:dyDescent="0.2">
      <c r="A7779" s="33">
        <v>101</v>
      </c>
      <c r="B7779" s="33" t="s">
        <v>894</v>
      </c>
      <c r="C7779" s="33">
        <v>2898</v>
      </c>
      <c r="D7779" s="33" t="s">
        <v>4295</v>
      </c>
      <c r="E7779" s="33"/>
      <c r="F7779" s="33">
        <v>0.2</v>
      </c>
    </row>
    <row r="7780" spans="1:6" x14ac:dyDescent="0.2">
      <c r="A7780" s="33">
        <v>101</v>
      </c>
      <c r="B7780" s="33" t="s">
        <v>894</v>
      </c>
      <c r="C7780" s="33">
        <v>2934</v>
      </c>
      <c r="D7780" s="33" t="s">
        <v>3697</v>
      </c>
      <c r="E7780" s="33">
        <v>4</v>
      </c>
      <c r="F7780" s="33">
        <v>0.2</v>
      </c>
    </row>
    <row r="7781" spans="1:6" x14ac:dyDescent="0.2">
      <c r="A7781" s="33">
        <v>101</v>
      </c>
      <c r="B7781" s="33" t="s">
        <v>894</v>
      </c>
      <c r="C7781" s="33">
        <v>2934</v>
      </c>
      <c r="D7781" s="33" t="s">
        <v>3697</v>
      </c>
      <c r="E7781" s="33">
        <v>4</v>
      </c>
      <c r="F7781" s="33">
        <v>0.2</v>
      </c>
    </row>
    <row r="7782" spans="1:6" x14ac:dyDescent="0.2">
      <c r="A7782" s="33">
        <v>101</v>
      </c>
      <c r="B7782" s="33" t="s">
        <v>894</v>
      </c>
      <c r="C7782" s="33">
        <v>7686</v>
      </c>
      <c r="D7782" s="33" t="s">
        <v>4012</v>
      </c>
      <c r="E7782" s="33">
        <v>4</v>
      </c>
      <c r="F7782" s="33">
        <v>0.2</v>
      </c>
    </row>
    <row r="7783" spans="1:6" x14ac:dyDescent="0.2">
      <c r="A7783" s="33">
        <v>101</v>
      </c>
      <c r="B7783" s="33" t="s">
        <v>894</v>
      </c>
      <c r="C7783" s="33">
        <v>3004</v>
      </c>
      <c r="D7783" s="33" t="s">
        <v>4296</v>
      </c>
      <c r="E7783" s="33"/>
      <c r="F7783" s="33">
        <v>0.2</v>
      </c>
    </row>
    <row r="7784" spans="1:6" x14ac:dyDescent="0.2">
      <c r="A7784" s="33">
        <v>101</v>
      </c>
      <c r="B7784" s="33" t="s">
        <v>894</v>
      </c>
      <c r="C7784" s="33">
        <v>3013</v>
      </c>
      <c r="D7784" s="33" t="s">
        <v>4013</v>
      </c>
      <c r="E7784" s="33">
        <v>4</v>
      </c>
      <c r="F7784" s="33">
        <v>0.2</v>
      </c>
    </row>
    <row r="7785" spans="1:6" x14ac:dyDescent="0.2">
      <c r="A7785" s="33">
        <v>101</v>
      </c>
      <c r="B7785" s="33" t="s">
        <v>894</v>
      </c>
      <c r="C7785" s="33">
        <v>3019</v>
      </c>
      <c r="D7785" s="33" t="s">
        <v>4014</v>
      </c>
      <c r="E7785" s="33">
        <v>4</v>
      </c>
      <c r="F7785" s="33">
        <v>0.2</v>
      </c>
    </row>
    <row r="7786" spans="1:6" x14ac:dyDescent="0.2">
      <c r="A7786" s="33">
        <v>101</v>
      </c>
      <c r="B7786" s="33" t="s">
        <v>894</v>
      </c>
      <c r="C7786" s="33">
        <v>3035</v>
      </c>
      <c r="D7786" s="33" t="s">
        <v>4015</v>
      </c>
      <c r="E7786" s="33"/>
      <c r="F7786" s="33">
        <v>0.2</v>
      </c>
    </row>
    <row r="7787" spans="1:6" x14ac:dyDescent="0.2">
      <c r="A7787" s="33">
        <v>101</v>
      </c>
      <c r="B7787" s="33" t="s">
        <v>894</v>
      </c>
      <c r="C7787" s="33">
        <v>3064</v>
      </c>
      <c r="D7787" s="33" t="s">
        <v>3698</v>
      </c>
      <c r="E7787" s="33"/>
      <c r="F7787" s="33">
        <v>0.2</v>
      </c>
    </row>
    <row r="7788" spans="1:6" x14ac:dyDescent="0.2">
      <c r="A7788" s="33">
        <v>101</v>
      </c>
      <c r="B7788" s="33" t="s">
        <v>894</v>
      </c>
      <c r="C7788" s="33">
        <v>3075</v>
      </c>
      <c r="D7788" s="33" t="s">
        <v>3874</v>
      </c>
      <c r="E7788" s="33">
        <v>2</v>
      </c>
      <c r="F7788" s="33">
        <v>0.2</v>
      </c>
    </row>
    <row r="7789" spans="1:6" x14ac:dyDescent="0.2">
      <c r="A7789" s="33">
        <v>101</v>
      </c>
      <c r="B7789" s="33" t="s">
        <v>894</v>
      </c>
      <c r="C7789" s="33">
        <v>7700</v>
      </c>
      <c r="D7789" s="33" t="s">
        <v>4016</v>
      </c>
      <c r="E7789" s="33">
        <v>4</v>
      </c>
      <c r="F7789" s="33">
        <v>0.2</v>
      </c>
    </row>
    <row r="7790" spans="1:6" x14ac:dyDescent="0.2">
      <c r="A7790" s="33">
        <v>101</v>
      </c>
      <c r="B7790" s="33" t="s">
        <v>894</v>
      </c>
      <c r="C7790" s="33">
        <v>3160</v>
      </c>
      <c r="D7790" s="33" t="s">
        <v>4017</v>
      </c>
      <c r="E7790" s="33">
        <v>3</v>
      </c>
      <c r="F7790" s="33">
        <v>0.2</v>
      </c>
    </row>
    <row r="7791" spans="1:6" x14ac:dyDescent="0.2">
      <c r="A7791" s="33">
        <v>101</v>
      </c>
      <c r="B7791" s="33" t="s">
        <v>894</v>
      </c>
      <c r="C7791" s="33">
        <v>3183</v>
      </c>
      <c r="D7791" s="33" t="s">
        <v>4297</v>
      </c>
      <c r="E7791" s="33">
        <v>3</v>
      </c>
      <c r="F7791" s="33">
        <v>1</v>
      </c>
    </row>
    <row r="7792" spans="1:6" x14ac:dyDescent="0.2">
      <c r="A7792" s="33">
        <v>101</v>
      </c>
      <c r="B7792" s="33" t="s">
        <v>894</v>
      </c>
      <c r="C7792" s="33">
        <v>3190</v>
      </c>
      <c r="D7792" s="33" t="s">
        <v>4298</v>
      </c>
      <c r="E7792" s="33">
        <v>4</v>
      </c>
      <c r="F7792" s="33">
        <v>0.2</v>
      </c>
    </row>
    <row r="7793" spans="1:6" x14ac:dyDescent="0.2">
      <c r="A7793" s="33">
        <v>101</v>
      </c>
      <c r="B7793" s="33" t="s">
        <v>894</v>
      </c>
      <c r="C7793" s="33">
        <v>3198</v>
      </c>
      <c r="D7793" s="33" t="s">
        <v>4299</v>
      </c>
      <c r="E7793" s="33"/>
      <c r="F7793" s="33">
        <v>0.2</v>
      </c>
    </row>
    <row r="7794" spans="1:6" x14ac:dyDescent="0.2">
      <c r="A7794" s="33">
        <v>101</v>
      </c>
      <c r="B7794" s="33" t="s">
        <v>894</v>
      </c>
      <c r="C7794" s="33">
        <v>3226</v>
      </c>
      <c r="D7794" s="33" t="s">
        <v>4300</v>
      </c>
      <c r="E7794" s="33"/>
      <c r="F7794" s="33">
        <v>0.2</v>
      </c>
    </row>
    <row r="7795" spans="1:6" x14ac:dyDescent="0.2">
      <c r="A7795" s="33">
        <v>101</v>
      </c>
      <c r="B7795" s="33" t="s">
        <v>894</v>
      </c>
      <c r="C7795" s="33">
        <v>3351</v>
      </c>
      <c r="D7795" s="33" t="s">
        <v>3875</v>
      </c>
      <c r="E7795" s="33">
        <v>4</v>
      </c>
      <c r="F7795" s="33">
        <v>0.2</v>
      </c>
    </row>
    <row r="7796" spans="1:6" x14ac:dyDescent="0.2">
      <c r="A7796" s="33">
        <v>101</v>
      </c>
      <c r="B7796" s="33" t="s">
        <v>894</v>
      </c>
      <c r="C7796" s="33">
        <v>22367</v>
      </c>
      <c r="D7796" s="33" t="s">
        <v>4018</v>
      </c>
      <c r="E7796" s="33"/>
      <c r="F7796" s="33">
        <v>0.2</v>
      </c>
    </row>
    <row r="7797" spans="1:6" x14ac:dyDescent="0.2">
      <c r="A7797" s="33">
        <v>101</v>
      </c>
      <c r="B7797" s="33" t="s">
        <v>894</v>
      </c>
      <c r="C7797" s="33">
        <v>3387</v>
      </c>
      <c r="D7797" s="33" t="s">
        <v>3876</v>
      </c>
      <c r="E7797" s="33">
        <v>4</v>
      </c>
      <c r="F7797" s="33">
        <v>0.2</v>
      </c>
    </row>
    <row r="7798" spans="1:6" x14ac:dyDescent="0.2">
      <c r="A7798" s="33">
        <v>101</v>
      </c>
      <c r="B7798" s="33" t="s">
        <v>894</v>
      </c>
      <c r="C7798" s="33">
        <v>3431</v>
      </c>
      <c r="D7798" s="33" t="s">
        <v>4019</v>
      </c>
      <c r="E7798" s="33">
        <v>4</v>
      </c>
      <c r="F7798" s="33">
        <v>0.2</v>
      </c>
    </row>
    <row r="7799" spans="1:6" x14ac:dyDescent="0.2">
      <c r="A7799" s="33">
        <v>101</v>
      </c>
      <c r="B7799" s="33" t="s">
        <v>894</v>
      </c>
      <c r="C7799" s="33">
        <v>2824</v>
      </c>
      <c r="D7799" s="33" t="s">
        <v>4020</v>
      </c>
      <c r="E7799" s="33"/>
      <c r="F7799" s="33">
        <v>0.2</v>
      </c>
    </row>
    <row r="7800" spans="1:6" x14ac:dyDescent="0.2">
      <c r="A7800" s="33">
        <v>101</v>
      </c>
      <c r="B7800" s="33" t="s">
        <v>894</v>
      </c>
      <c r="C7800" s="33">
        <v>3435</v>
      </c>
      <c r="D7800" s="33" t="s">
        <v>4301</v>
      </c>
      <c r="E7800" s="33"/>
      <c r="F7800" s="33">
        <v>1</v>
      </c>
    </row>
    <row r="7801" spans="1:6" x14ac:dyDescent="0.2">
      <c r="A7801" s="33">
        <v>101</v>
      </c>
      <c r="B7801" s="33" t="s">
        <v>894</v>
      </c>
      <c r="C7801" s="33">
        <v>3436</v>
      </c>
      <c r="D7801" s="33" t="s">
        <v>3877</v>
      </c>
      <c r="E7801" s="33">
        <v>3</v>
      </c>
      <c r="F7801" s="33">
        <v>0.2</v>
      </c>
    </row>
    <row r="7802" spans="1:6" x14ac:dyDescent="0.2">
      <c r="A7802" s="33">
        <v>101</v>
      </c>
      <c r="B7802" s="33" t="s">
        <v>894</v>
      </c>
      <c r="C7802" s="33">
        <v>3440</v>
      </c>
      <c r="D7802" s="33" t="s">
        <v>4302</v>
      </c>
      <c r="E7802" s="33">
        <v>3</v>
      </c>
      <c r="F7802" s="33">
        <v>0.2</v>
      </c>
    </row>
    <row r="7803" spans="1:6" x14ac:dyDescent="0.2">
      <c r="A7803" s="33">
        <v>101</v>
      </c>
      <c r="B7803" s="33" t="s">
        <v>894</v>
      </c>
      <c r="C7803" s="33">
        <v>3444</v>
      </c>
      <c r="D7803" s="33" t="s">
        <v>3699</v>
      </c>
      <c r="E7803" s="33">
        <v>3</v>
      </c>
      <c r="F7803" s="33">
        <v>0.2</v>
      </c>
    </row>
    <row r="7804" spans="1:6" x14ac:dyDescent="0.2">
      <c r="A7804" s="33">
        <v>101</v>
      </c>
      <c r="B7804" s="33" t="s">
        <v>894</v>
      </c>
      <c r="C7804" s="33">
        <v>3446</v>
      </c>
      <c r="D7804" s="33" t="s">
        <v>4303</v>
      </c>
      <c r="E7804" s="33"/>
      <c r="F7804" s="33">
        <v>0.2</v>
      </c>
    </row>
    <row r="7805" spans="1:6" x14ac:dyDescent="0.2">
      <c r="A7805" s="33">
        <v>101</v>
      </c>
      <c r="B7805" s="33" t="s">
        <v>894</v>
      </c>
      <c r="C7805" s="33">
        <v>3470</v>
      </c>
      <c r="D7805" s="33" t="s">
        <v>4021</v>
      </c>
      <c r="E7805" s="33">
        <v>3</v>
      </c>
      <c r="F7805" s="33">
        <v>0.2</v>
      </c>
    </row>
    <row r="7806" spans="1:6" x14ac:dyDescent="0.2">
      <c r="A7806" s="33">
        <v>101</v>
      </c>
      <c r="B7806" s="33" t="s">
        <v>894</v>
      </c>
      <c r="C7806" s="33">
        <v>3489</v>
      </c>
      <c r="D7806" s="33" t="s">
        <v>4022</v>
      </c>
      <c r="E7806" s="33"/>
      <c r="F7806" s="33">
        <v>0.2</v>
      </c>
    </row>
    <row r="7807" spans="1:6" x14ac:dyDescent="0.2">
      <c r="A7807" s="33">
        <v>101</v>
      </c>
      <c r="B7807" s="33" t="s">
        <v>894</v>
      </c>
      <c r="C7807" s="33">
        <v>3517</v>
      </c>
      <c r="D7807" s="33" t="s">
        <v>4023</v>
      </c>
      <c r="E7807" s="33"/>
      <c r="F7807" s="33">
        <v>0.2</v>
      </c>
    </row>
    <row r="7808" spans="1:6" x14ac:dyDescent="0.2">
      <c r="A7808" s="33">
        <v>101</v>
      </c>
      <c r="B7808" s="33" t="s">
        <v>894</v>
      </c>
      <c r="C7808" s="33">
        <v>7726</v>
      </c>
      <c r="D7808" s="33" t="s">
        <v>4024</v>
      </c>
      <c r="E7808" s="33"/>
      <c r="F7808" s="33">
        <v>0.2</v>
      </c>
    </row>
    <row r="7809" spans="1:6" x14ac:dyDescent="0.2">
      <c r="A7809" s="33">
        <v>101</v>
      </c>
      <c r="B7809" s="33" t="s">
        <v>894</v>
      </c>
      <c r="C7809" s="33">
        <v>3548</v>
      </c>
      <c r="D7809" s="33" t="s">
        <v>4025</v>
      </c>
      <c r="E7809" s="33">
        <v>3</v>
      </c>
      <c r="F7809" s="33">
        <v>0.2</v>
      </c>
    </row>
    <row r="7810" spans="1:6" x14ac:dyDescent="0.2">
      <c r="A7810" s="33">
        <v>101</v>
      </c>
      <c r="B7810" s="33" t="s">
        <v>894</v>
      </c>
      <c r="C7810" s="33">
        <v>3564</v>
      </c>
      <c r="D7810" s="33" t="s">
        <v>4026</v>
      </c>
      <c r="E7810" s="33">
        <v>4</v>
      </c>
      <c r="F7810" s="33">
        <v>0.2</v>
      </c>
    </row>
    <row r="7811" spans="1:6" x14ac:dyDescent="0.2">
      <c r="A7811" s="33">
        <v>101</v>
      </c>
      <c r="B7811" s="33" t="s">
        <v>894</v>
      </c>
      <c r="C7811" s="33">
        <v>3570</v>
      </c>
      <c r="D7811" s="33" t="s">
        <v>4027</v>
      </c>
      <c r="E7811" s="33">
        <v>4</v>
      </c>
      <c r="F7811" s="33">
        <v>0.2</v>
      </c>
    </row>
    <row r="7812" spans="1:6" x14ac:dyDescent="0.2">
      <c r="A7812" s="33">
        <v>101</v>
      </c>
      <c r="B7812" s="33" t="s">
        <v>894</v>
      </c>
      <c r="C7812" s="33">
        <v>3659</v>
      </c>
      <c r="D7812" s="33" t="s">
        <v>4304</v>
      </c>
      <c r="E7812" s="33"/>
      <c r="F7812" s="33">
        <v>0.2</v>
      </c>
    </row>
    <row r="7813" spans="1:6" x14ac:dyDescent="0.2">
      <c r="A7813" s="33">
        <v>101</v>
      </c>
      <c r="B7813" s="33" t="s">
        <v>894</v>
      </c>
      <c r="C7813" s="33">
        <v>3589</v>
      </c>
      <c r="D7813" s="33" t="s">
        <v>2005</v>
      </c>
      <c r="E7813" s="33"/>
      <c r="F7813" s="33">
        <v>0.2</v>
      </c>
    </row>
    <row r="7814" spans="1:6" x14ac:dyDescent="0.2">
      <c r="A7814" s="33">
        <v>101</v>
      </c>
      <c r="B7814" s="33" t="s">
        <v>894</v>
      </c>
      <c r="C7814" s="33">
        <v>3603</v>
      </c>
      <c r="D7814" s="33" t="s">
        <v>4028</v>
      </c>
      <c r="E7814" s="33"/>
      <c r="F7814" s="33">
        <v>0.2</v>
      </c>
    </row>
    <row r="7815" spans="1:6" x14ac:dyDescent="0.2">
      <c r="A7815" s="33">
        <v>101</v>
      </c>
      <c r="B7815" s="33" t="s">
        <v>894</v>
      </c>
      <c r="C7815" s="33">
        <v>3638</v>
      </c>
      <c r="D7815" s="33" t="s">
        <v>4029</v>
      </c>
      <c r="E7815" s="33">
        <v>3</v>
      </c>
      <c r="F7815" s="33">
        <v>0.2</v>
      </c>
    </row>
    <row r="7816" spans="1:6" x14ac:dyDescent="0.2">
      <c r="A7816" s="33">
        <v>101</v>
      </c>
      <c r="B7816" s="33" t="s">
        <v>894</v>
      </c>
      <c r="C7816" s="33">
        <v>3658</v>
      </c>
      <c r="D7816" s="33" t="s">
        <v>2006</v>
      </c>
      <c r="E7816" s="33"/>
      <c r="F7816" s="33">
        <v>0.2</v>
      </c>
    </row>
    <row r="7817" spans="1:6" x14ac:dyDescent="0.2">
      <c r="A7817" s="33">
        <v>101</v>
      </c>
      <c r="B7817" s="33" t="s">
        <v>894</v>
      </c>
      <c r="C7817" s="33">
        <v>3663</v>
      </c>
      <c r="D7817" s="33" t="s">
        <v>3700</v>
      </c>
      <c r="E7817" s="33">
        <v>3</v>
      </c>
      <c r="F7817" s="33">
        <v>1</v>
      </c>
    </row>
    <row r="7818" spans="1:6" x14ac:dyDescent="0.2">
      <c r="A7818" s="33">
        <v>101</v>
      </c>
      <c r="B7818" s="33" t="s">
        <v>894</v>
      </c>
      <c r="C7818" s="33">
        <v>3684</v>
      </c>
      <c r="D7818" s="33" t="s">
        <v>4305</v>
      </c>
      <c r="E7818" s="33"/>
      <c r="F7818" s="33">
        <v>0.2</v>
      </c>
    </row>
    <row r="7819" spans="1:6" x14ac:dyDescent="0.2">
      <c r="A7819" s="33">
        <v>101</v>
      </c>
      <c r="B7819" s="33" t="s">
        <v>894</v>
      </c>
      <c r="C7819" s="33">
        <v>3660</v>
      </c>
      <c r="D7819" s="33" t="s">
        <v>4306</v>
      </c>
      <c r="E7819" s="33">
        <v>4</v>
      </c>
      <c r="F7819" s="33">
        <v>0.2</v>
      </c>
    </row>
    <row r="7820" spans="1:6" x14ac:dyDescent="0.2">
      <c r="A7820" s="33">
        <v>101</v>
      </c>
      <c r="B7820" s="33" t="s">
        <v>894</v>
      </c>
      <c r="C7820" s="33">
        <v>3697</v>
      </c>
      <c r="D7820" s="33" t="s">
        <v>4307</v>
      </c>
      <c r="E7820" s="33"/>
      <c r="F7820" s="33">
        <v>0.2</v>
      </c>
    </row>
    <row r="7821" spans="1:6" x14ac:dyDescent="0.2">
      <c r="A7821" s="33">
        <v>101</v>
      </c>
      <c r="B7821" s="33" t="s">
        <v>894</v>
      </c>
      <c r="C7821" s="33">
        <v>3706</v>
      </c>
      <c r="D7821" s="33" t="s">
        <v>4030</v>
      </c>
      <c r="E7821" s="33">
        <v>4</v>
      </c>
      <c r="F7821" s="33">
        <v>0.2</v>
      </c>
    </row>
    <row r="7822" spans="1:6" x14ac:dyDescent="0.2">
      <c r="A7822" s="33">
        <v>101</v>
      </c>
      <c r="B7822" s="33" t="s">
        <v>894</v>
      </c>
      <c r="C7822" s="33">
        <v>3714</v>
      </c>
      <c r="D7822" s="33" t="s">
        <v>4308</v>
      </c>
      <c r="E7822" s="33">
        <v>3</v>
      </c>
      <c r="F7822" s="33">
        <v>0.2</v>
      </c>
    </row>
    <row r="7823" spans="1:6" x14ac:dyDescent="0.2">
      <c r="A7823" s="33">
        <v>101</v>
      </c>
      <c r="B7823" s="33" t="s">
        <v>894</v>
      </c>
      <c r="C7823" s="33">
        <v>3730</v>
      </c>
      <c r="D7823" s="33" t="s">
        <v>3701</v>
      </c>
      <c r="E7823" s="33">
        <v>2</v>
      </c>
      <c r="F7823" s="33">
        <v>0.2</v>
      </c>
    </row>
    <row r="7824" spans="1:6" x14ac:dyDescent="0.2">
      <c r="A7824" s="33">
        <v>101</v>
      </c>
      <c r="B7824" s="33" t="s">
        <v>894</v>
      </c>
      <c r="C7824" s="33">
        <v>3741</v>
      </c>
      <c r="D7824" s="33" t="s">
        <v>3702</v>
      </c>
      <c r="E7824" s="33">
        <v>3</v>
      </c>
      <c r="F7824" s="33">
        <v>1</v>
      </c>
    </row>
    <row r="7825" spans="1:6" x14ac:dyDescent="0.2">
      <c r="A7825" s="33">
        <v>101</v>
      </c>
      <c r="B7825" s="33" t="s">
        <v>894</v>
      </c>
      <c r="C7825" s="33">
        <v>3741</v>
      </c>
      <c r="D7825" s="33" t="s">
        <v>3702</v>
      </c>
      <c r="E7825" s="33">
        <v>3</v>
      </c>
      <c r="F7825" s="33">
        <v>0.2</v>
      </c>
    </row>
    <row r="7826" spans="1:6" x14ac:dyDescent="0.2">
      <c r="A7826" s="33">
        <v>101</v>
      </c>
      <c r="B7826" s="33" t="s">
        <v>894</v>
      </c>
      <c r="C7826" s="33">
        <v>3749</v>
      </c>
      <c r="D7826" s="33" t="s">
        <v>4031</v>
      </c>
      <c r="E7826" s="33"/>
      <c r="F7826" s="33">
        <v>0.2</v>
      </c>
    </row>
    <row r="7827" spans="1:6" x14ac:dyDescent="0.2">
      <c r="A7827" s="33">
        <v>101</v>
      </c>
      <c r="B7827" s="33" t="s">
        <v>894</v>
      </c>
      <c r="C7827" s="33">
        <v>3761</v>
      </c>
      <c r="D7827" s="33" t="s">
        <v>4032</v>
      </c>
      <c r="E7827" s="33">
        <v>3</v>
      </c>
      <c r="F7827" s="33">
        <v>0.2</v>
      </c>
    </row>
    <row r="7828" spans="1:6" x14ac:dyDescent="0.2">
      <c r="A7828" s="33">
        <v>101</v>
      </c>
      <c r="B7828" s="33" t="s">
        <v>894</v>
      </c>
      <c r="C7828" s="33">
        <v>3770</v>
      </c>
      <c r="D7828" s="33" t="s">
        <v>4309</v>
      </c>
      <c r="E7828" s="33"/>
      <c r="F7828" s="33">
        <v>0.2</v>
      </c>
    </row>
    <row r="7829" spans="1:6" x14ac:dyDescent="0.2">
      <c r="A7829" s="33">
        <v>101</v>
      </c>
      <c r="B7829" s="33" t="s">
        <v>894</v>
      </c>
      <c r="C7829" s="33">
        <v>3789</v>
      </c>
      <c r="D7829" s="33" t="s">
        <v>4033</v>
      </c>
      <c r="E7829" s="33"/>
      <c r="F7829" s="33">
        <v>0.2</v>
      </c>
    </row>
    <row r="7830" spans="1:6" x14ac:dyDescent="0.2">
      <c r="A7830" s="33">
        <v>101</v>
      </c>
      <c r="B7830" s="33" t="s">
        <v>894</v>
      </c>
      <c r="C7830" s="33">
        <v>3827</v>
      </c>
      <c r="D7830" s="33" t="s">
        <v>4310</v>
      </c>
      <c r="E7830" s="33"/>
      <c r="F7830" s="33">
        <v>0.2</v>
      </c>
    </row>
    <row r="7831" spans="1:6" x14ac:dyDescent="0.2">
      <c r="A7831" s="33">
        <v>101</v>
      </c>
      <c r="B7831" s="33" t="s">
        <v>894</v>
      </c>
      <c r="C7831" s="33">
        <v>3884</v>
      </c>
      <c r="D7831" s="33" t="s">
        <v>3350</v>
      </c>
      <c r="E7831" s="33"/>
      <c r="F7831" s="33">
        <v>0.2</v>
      </c>
    </row>
    <row r="7832" spans="1:6" x14ac:dyDescent="0.2">
      <c r="A7832" s="33">
        <v>101</v>
      </c>
      <c r="B7832" s="33" t="s">
        <v>894</v>
      </c>
      <c r="C7832" s="33">
        <v>11696</v>
      </c>
      <c r="D7832" s="33" t="s">
        <v>3703</v>
      </c>
      <c r="E7832" s="33">
        <v>4</v>
      </c>
      <c r="F7832" s="33">
        <v>0.2</v>
      </c>
    </row>
    <row r="7833" spans="1:6" x14ac:dyDescent="0.2">
      <c r="A7833" s="33">
        <v>101</v>
      </c>
      <c r="B7833" s="33" t="s">
        <v>894</v>
      </c>
      <c r="C7833" s="33">
        <v>3958</v>
      </c>
      <c r="D7833" s="33" t="s">
        <v>4034</v>
      </c>
      <c r="E7833" s="33">
        <v>3</v>
      </c>
      <c r="F7833" s="33">
        <v>0.2</v>
      </c>
    </row>
    <row r="7834" spans="1:6" x14ac:dyDescent="0.2">
      <c r="A7834" s="33">
        <v>101</v>
      </c>
      <c r="B7834" s="33" t="s">
        <v>894</v>
      </c>
      <c r="C7834" s="33">
        <v>3994</v>
      </c>
      <c r="D7834" s="33" t="s">
        <v>4311</v>
      </c>
      <c r="E7834" s="33">
        <v>4</v>
      </c>
      <c r="F7834" s="33">
        <v>0.2</v>
      </c>
    </row>
    <row r="7835" spans="1:6" x14ac:dyDescent="0.2">
      <c r="A7835" s="33">
        <v>101</v>
      </c>
      <c r="B7835" s="33" t="s">
        <v>894</v>
      </c>
      <c r="C7835" s="33">
        <v>4004</v>
      </c>
      <c r="D7835" s="33" t="s">
        <v>4035</v>
      </c>
      <c r="E7835" s="33"/>
      <c r="F7835" s="33">
        <v>0.2</v>
      </c>
    </row>
    <row r="7836" spans="1:6" x14ac:dyDescent="0.2">
      <c r="A7836" s="33">
        <v>101</v>
      </c>
      <c r="B7836" s="33" t="s">
        <v>894</v>
      </c>
      <c r="C7836" s="33">
        <v>4024</v>
      </c>
      <c r="D7836" s="33" t="s">
        <v>4312</v>
      </c>
      <c r="E7836" s="33">
        <v>4</v>
      </c>
      <c r="F7836" s="33">
        <v>0.2</v>
      </c>
    </row>
    <row r="7837" spans="1:6" x14ac:dyDescent="0.2">
      <c r="A7837" s="33">
        <v>101</v>
      </c>
      <c r="B7837" s="33" t="s">
        <v>894</v>
      </c>
      <c r="C7837" s="33">
        <v>4028</v>
      </c>
      <c r="D7837" s="33" t="s">
        <v>4313</v>
      </c>
      <c r="E7837" s="33"/>
      <c r="F7837" s="33">
        <v>0.2</v>
      </c>
    </row>
    <row r="7838" spans="1:6" x14ac:dyDescent="0.2">
      <c r="A7838" s="33">
        <v>101</v>
      </c>
      <c r="B7838" s="33" t="s">
        <v>894</v>
      </c>
      <c r="C7838" s="33">
        <v>13541</v>
      </c>
      <c r="D7838" s="33" t="s">
        <v>3704</v>
      </c>
      <c r="E7838" s="33">
        <v>4</v>
      </c>
      <c r="F7838" s="33">
        <v>0.2</v>
      </c>
    </row>
    <row r="7839" spans="1:6" x14ac:dyDescent="0.2">
      <c r="A7839" s="33">
        <v>101</v>
      </c>
      <c r="B7839" s="33" t="s">
        <v>894</v>
      </c>
      <c r="C7839" s="33">
        <v>13541</v>
      </c>
      <c r="D7839" s="33" t="s">
        <v>3704</v>
      </c>
      <c r="E7839" s="33">
        <v>4</v>
      </c>
      <c r="F7839" s="33">
        <v>1</v>
      </c>
    </row>
    <row r="7840" spans="1:6" x14ac:dyDescent="0.2">
      <c r="A7840" s="33">
        <v>101</v>
      </c>
      <c r="B7840" s="33" t="s">
        <v>894</v>
      </c>
      <c r="C7840" s="33">
        <v>4039</v>
      </c>
      <c r="D7840" s="33" t="s">
        <v>2012</v>
      </c>
      <c r="E7840" s="33"/>
      <c r="F7840" s="33">
        <v>1</v>
      </c>
    </row>
    <row r="7841" spans="1:6" x14ac:dyDescent="0.2">
      <c r="A7841" s="33">
        <v>101</v>
      </c>
      <c r="B7841" s="33" t="s">
        <v>894</v>
      </c>
      <c r="C7841" s="33">
        <v>7749</v>
      </c>
      <c r="D7841" s="33" t="s">
        <v>4314</v>
      </c>
      <c r="E7841" s="33">
        <v>3</v>
      </c>
      <c r="F7841" s="33">
        <v>0.2</v>
      </c>
    </row>
    <row r="7842" spans="1:6" x14ac:dyDescent="0.2">
      <c r="A7842" s="33">
        <v>101</v>
      </c>
      <c r="B7842" s="33" t="s">
        <v>894</v>
      </c>
      <c r="C7842" s="33">
        <v>4046</v>
      </c>
      <c r="D7842" s="33" t="s">
        <v>4315</v>
      </c>
      <c r="E7842" s="33"/>
      <c r="F7842" s="33">
        <v>0.2</v>
      </c>
    </row>
    <row r="7843" spans="1:6" x14ac:dyDescent="0.2">
      <c r="A7843" s="33">
        <v>101</v>
      </c>
      <c r="B7843" s="33" t="s">
        <v>894</v>
      </c>
      <c r="C7843" s="33">
        <v>4049</v>
      </c>
      <c r="D7843" s="33" t="s">
        <v>4316</v>
      </c>
      <c r="E7843" s="33"/>
      <c r="F7843" s="33">
        <v>0.2</v>
      </c>
    </row>
    <row r="7844" spans="1:6" x14ac:dyDescent="0.2">
      <c r="A7844" s="33">
        <v>101</v>
      </c>
      <c r="B7844" s="33" t="s">
        <v>894</v>
      </c>
      <c r="C7844" s="33">
        <v>4051</v>
      </c>
      <c r="D7844" s="33" t="s">
        <v>4317</v>
      </c>
      <c r="E7844" s="33"/>
      <c r="F7844" s="33">
        <v>0.2</v>
      </c>
    </row>
    <row r="7845" spans="1:6" x14ac:dyDescent="0.2">
      <c r="A7845" s="33">
        <v>101</v>
      </c>
      <c r="B7845" s="33" t="s">
        <v>894</v>
      </c>
      <c r="C7845" s="33">
        <v>4053</v>
      </c>
      <c r="D7845" s="33" t="s">
        <v>4318</v>
      </c>
      <c r="E7845" s="33"/>
      <c r="F7845" s="33">
        <v>0.2</v>
      </c>
    </row>
    <row r="7846" spans="1:6" x14ac:dyDescent="0.2">
      <c r="A7846" s="33">
        <v>101</v>
      </c>
      <c r="B7846" s="33" t="s">
        <v>894</v>
      </c>
      <c r="C7846" s="33">
        <v>8237</v>
      </c>
      <c r="D7846" s="33" t="s">
        <v>4319</v>
      </c>
      <c r="E7846" s="33"/>
      <c r="F7846" s="33">
        <v>1</v>
      </c>
    </row>
    <row r="7847" spans="1:6" x14ac:dyDescent="0.2">
      <c r="A7847" s="33">
        <v>101</v>
      </c>
      <c r="B7847" s="33" t="s">
        <v>894</v>
      </c>
      <c r="C7847" s="33">
        <v>13526</v>
      </c>
      <c r="D7847" s="33" t="s">
        <v>4320</v>
      </c>
      <c r="E7847" s="33">
        <v>4</v>
      </c>
      <c r="F7847" s="33">
        <v>1</v>
      </c>
    </row>
    <row r="7848" spans="1:6" x14ac:dyDescent="0.2">
      <c r="A7848" s="33">
        <v>101</v>
      </c>
      <c r="B7848" s="33" t="s">
        <v>894</v>
      </c>
      <c r="C7848" s="33">
        <v>8241</v>
      </c>
      <c r="D7848" s="33" t="s">
        <v>4321</v>
      </c>
      <c r="E7848" s="33">
        <v>4</v>
      </c>
      <c r="F7848" s="33">
        <v>0.2</v>
      </c>
    </row>
    <row r="7849" spans="1:6" x14ac:dyDescent="0.2">
      <c r="A7849" s="33">
        <v>101</v>
      </c>
      <c r="B7849" s="33" t="s">
        <v>894</v>
      </c>
      <c r="C7849" s="33">
        <v>4174</v>
      </c>
      <c r="D7849" s="33" t="s">
        <v>4322</v>
      </c>
      <c r="E7849" s="33"/>
      <c r="F7849" s="33">
        <v>0.2</v>
      </c>
    </row>
    <row r="7850" spans="1:6" x14ac:dyDescent="0.2">
      <c r="A7850" s="33">
        <v>101</v>
      </c>
      <c r="B7850" s="33" t="s">
        <v>894</v>
      </c>
      <c r="C7850" s="33">
        <v>4189</v>
      </c>
      <c r="D7850" s="33" t="s">
        <v>4036</v>
      </c>
      <c r="E7850" s="33"/>
      <c r="F7850" s="33">
        <v>0.2</v>
      </c>
    </row>
    <row r="7851" spans="1:6" x14ac:dyDescent="0.2">
      <c r="A7851" s="33">
        <v>101</v>
      </c>
      <c r="B7851" s="33" t="s">
        <v>894</v>
      </c>
      <c r="C7851" s="33">
        <v>13497</v>
      </c>
      <c r="D7851" s="33" t="s">
        <v>4037</v>
      </c>
      <c r="E7851" s="33">
        <v>3</v>
      </c>
      <c r="F7851" s="33">
        <v>0.2</v>
      </c>
    </row>
    <row r="7852" spans="1:6" x14ac:dyDescent="0.2">
      <c r="A7852" s="33">
        <v>101</v>
      </c>
      <c r="B7852" s="33" t="s">
        <v>894</v>
      </c>
      <c r="C7852" s="33">
        <v>4233</v>
      </c>
      <c r="D7852" s="33" t="s">
        <v>4038</v>
      </c>
      <c r="E7852" s="33">
        <v>4</v>
      </c>
      <c r="F7852" s="33">
        <v>0.2</v>
      </c>
    </row>
    <row r="7853" spans="1:6" x14ac:dyDescent="0.2">
      <c r="A7853" s="33">
        <v>101</v>
      </c>
      <c r="B7853" s="33" t="s">
        <v>894</v>
      </c>
      <c r="C7853" s="33">
        <v>4243</v>
      </c>
      <c r="D7853" s="33" t="s">
        <v>4039</v>
      </c>
      <c r="E7853" s="33">
        <v>3</v>
      </c>
      <c r="F7853" s="33">
        <v>0.2</v>
      </c>
    </row>
    <row r="7854" spans="1:6" x14ac:dyDescent="0.2">
      <c r="A7854" s="33">
        <v>101</v>
      </c>
      <c r="B7854" s="33" t="s">
        <v>894</v>
      </c>
      <c r="C7854" s="33">
        <v>4252</v>
      </c>
      <c r="D7854" s="33" t="s">
        <v>4040</v>
      </c>
      <c r="E7854" s="33">
        <v>3</v>
      </c>
      <c r="F7854" s="33">
        <v>0.2</v>
      </c>
    </row>
    <row r="7855" spans="1:6" x14ac:dyDescent="0.2">
      <c r="A7855" s="33">
        <v>101</v>
      </c>
      <c r="B7855" s="33" t="s">
        <v>894</v>
      </c>
      <c r="C7855" s="33">
        <v>4263</v>
      </c>
      <c r="D7855" s="33" t="s">
        <v>4041</v>
      </c>
      <c r="E7855" s="33">
        <v>3</v>
      </c>
      <c r="F7855" s="33">
        <v>0.2</v>
      </c>
    </row>
    <row r="7856" spans="1:6" x14ac:dyDescent="0.2">
      <c r="A7856" s="33">
        <v>101</v>
      </c>
      <c r="B7856" s="33" t="s">
        <v>894</v>
      </c>
      <c r="C7856" s="33">
        <v>4288</v>
      </c>
      <c r="D7856" s="33" t="s">
        <v>4042</v>
      </c>
      <c r="E7856" s="33"/>
      <c r="F7856" s="33">
        <v>0.2</v>
      </c>
    </row>
    <row r="7857" spans="1:6" x14ac:dyDescent="0.2">
      <c r="A7857" s="33">
        <v>101</v>
      </c>
      <c r="B7857" s="33" t="s">
        <v>894</v>
      </c>
      <c r="C7857" s="33">
        <v>13205</v>
      </c>
      <c r="D7857" s="33" t="s">
        <v>4043</v>
      </c>
      <c r="E7857" s="33">
        <v>4</v>
      </c>
      <c r="F7857" s="33">
        <v>0.2</v>
      </c>
    </row>
    <row r="7858" spans="1:6" x14ac:dyDescent="0.2">
      <c r="A7858" s="33">
        <v>101</v>
      </c>
      <c r="B7858" s="33" t="s">
        <v>894</v>
      </c>
      <c r="C7858" s="33">
        <v>4356</v>
      </c>
      <c r="D7858" s="33" t="s">
        <v>4044</v>
      </c>
      <c r="E7858" s="33">
        <v>3</v>
      </c>
      <c r="F7858" s="33">
        <v>0.2</v>
      </c>
    </row>
    <row r="7859" spans="1:6" x14ac:dyDescent="0.2">
      <c r="A7859" s="33">
        <v>101</v>
      </c>
      <c r="B7859" s="33" t="s">
        <v>894</v>
      </c>
      <c r="C7859" s="33">
        <v>20987</v>
      </c>
      <c r="D7859" s="33" t="s">
        <v>4323</v>
      </c>
      <c r="E7859" s="33"/>
      <c r="F7859" s="33">
        <v>0.2</v>
      </c>
    </row>
    <row r="7860" spans="1:6" x14ac:dyDescent="0.2">
      <c r="A7860" s="33">
        <v>101</v>
      </c>
      <c r="B7860" s="33" t="s">
        <v>894</v>
      </c>
      <c r="C7860" s="33">
        <v>7489</v>
      </c>
      <c r="D7860" s="33" t="s">
        <v>4045</v>
      </c>
      <c r="E7860" s="33">
        <v>3</v>
      </c>
      <c r="F7860" s="33">
        <v>0.2</v>
      </c>
    </row>
    <row r="7861" spans="1:6" x14ac:dyDescent="0.2">
      <c r="A7861" s="33">
        <v>101</v>
      </c>
      <c r="B7861" s="33" t="s">
        <v>894</v>
      </c>
      <c r="C7861" s="33">
        <v>4384</v>
      </c>
      <c r="D7861" s="33" t="s">
        <v>4046</v>
      </c>
      <c r="E7861" s="33">
        <v>4</v>
      </c>
      <c r="F7861" s="33">
        <v>0.2</v>
      </c>
    </row>
    <row r="7862" spans="1:6" x14ac:dyDescent="0.2">
      <c r="A7862" s="33">
        <v>101</v>
      </c>
      <c r="B7862" s="33" t="s">
        <v>894</v>
      </c>
      <c r="C7862" s="33">
        <v>7779</v>
      </c>
      <c r="D7862" s="33" t="s">
        <v>4324</v>
      </c>
      <c r="E7862" s="33"/>
      <c r="F7862" s="33">
        <v>0.2</v>
      </c>
    </row>
    <row r="7863" spans="1:6" x14ac:dyDescent="0.2">
      <c r="A7863" s="33">
        <v>101</v>
      </c>
      <c r="B7863" s="33" t="s">
        <v>894</v>
      </c>
      <c r="C7863" s="33">
        <v>10384</v>
      </c>
      <c r="D7863" s="33" t="s">
        <v>4325</v>
      </c>
      <c r="E7863" s="33"/>
      <c r="F7863" s="33">
        <v>0.2</v>
      </c>
    </row>
    <row r="7864" spans="1:6" x14ac:dyDescent="0.2">
      <c r="A7864" s="33">
        <v>101</v>
      </c>
      <c r="B7864" s="33" t="s">
        <v>894</v>
      </c>
      <c r="C7864" s="33">
        <v>4398</v>
      </c>
      <c r="D7864" s="33" t="s">
        <v>3351</v>
      </c>
      <c r="E7864" s="33"/>
      <c r="F7864" s="33">
        <v>0.2</v>
      </c>
    </row>
    <row r="7865" spans="1:6" x14ac:dyDescent="0.2">
      <c r="A7865" s="33">
        <v>101</v>
      </c>
      <c r="B7865" s="33" t="s">
        <v>894</v>
      </c>
      <c r="C7865" s="33">
        <v>12229</v>
      </c>
      <c r="D7865" s="33" t="s">
        <v>4326</v>
      </c>
      <c r="E7865" s="33"/>
      <c r="F7865" s="33">
        <v>0.2</v>
      </c>
    </row>
    <row r="7866" spans="1:6" x14ac:dyDescent="0.2">
      <c r="A7866" s="33">
        <v>101</v>
      </c>
      <c r="B7866" s="33" t="s">
        <v>894</v>
      </c>
      <c r="C7866" s="33">
        <v>4456</v>
      </c>
      <c r="D7866" s="33" t="s">
        <v>2018</v>
      </c>
      <c r="E7866" s="33">
        <v>1</v>
      </c>
      <c r="F7866" s="33">
        <v>0.2</v>
      </c>
    </row>
    <row r="7867" spans="1:6" x14ac:dyDescent="0.2">
      <c r="A7867" s="33">
        <v>101</v>
      </c>
      <c r="B7867" s="33" t="s">
        <v>894</v>
      </c>
      <c r="C7867" s="33">
        <v>4470</v>
      </c>
      <c r="D7867" s="33" t="s">
        <v>4047</v>
      </c>
      <c r="E7867" s="33">
        <v>2</v>
      </c>
      <c r="F7867" s="33">
        <v>0.2</v>
      </c>
    </row>
    <row r="7868" spans="1:6" x14ac:dyDescent="0.2">
      <c r="A7868" s="33">
        <v>101</v>
      </c>
      <c r="B7868" s="33" t="s">
        <v>894</v>
      </c>
      <c r="C7868" s="33">
        <v>4518</v>
      </c>
      <c r="D7868" s="33" t="s">
        <v>4048</v>
      </c>
      <c r="E7868" s="33">
        <v>3</v>
      </c>
      <c r="F7868" s="33">
        <v>0.2</v>
      </c>
    </row>
    <row r="7869" spans="1:6" x14ac:dyDescent="0.2">
      <c r="A7869" s="33">
        <v>101</v>
      </c>
      <c r="B7869" s="33" t="s">
        <v>894</v>
      </c>
      <c r="C7869" s="33">
        <v>4541</v>
      </c>
      <c r="D7869" s="33" t="s">
        <v>3352</v>
      </c>
      <c r="E7869" s="33"/>
      <c r="F7869" s="33">
        <v>0.2</v>
      </c>
    </row>
    <row r="7870" spans="1:6" x14ac:dyDescent="0.2">
      <c r="A7870" s="33">
        <v>101</v>
      </c>
      <c r="B7870" s="33" t="s">
        <v>894</v>
      </c>
      <c r="C7870" s="33">
        <v>4554</v>
      </c>
      <c r="D7870" s="33" t="s">
        <v>4049</v>
      </c>
      <c r="E7870" s="33">
        <v>1</v>
      </c>
      <c r="F7870" s="33">
        <v>0.2</v>
      </c>
    </row>
    <row r="7871" spans="1:6" x14ac:dyDescent="0.2">
      <c r="A7871" s="33">
        <v>101</v>
      </c>
      <c r="B7871" s="33" t="s">
        <v>894</v>
      </c>
      <c r="C7871" s="33">
        <v>10559</v>
      </c>
      <c r="D7871" s="33" t="s">
        <v>3353</v>
      </c>
      <c r="E7871" s="33"/>
      <c r="F7871" s="33">
        <v>0.2</v>
      </c>
    </row>
    <row r="7872" spans="1:6" x14ac:dyDescent="0.2">
      <c r="A7872" s="33">
        <v>101</v>
      </c>
      <c r="B7872" s="33" t="s">
        <v>894</v>
      </c>
      <c r="C7872" s="33">
        <v>4603</v>
      </c>
      <c r="D7872" s="33" t="s">
        <v>4050</v>
      </c>
      <c r="E7872" s="33"/>
      <c r="F7872" s="33">
        <v>0.2</v>
      </c>
    </row>
    <row r="7873" spans="1:6" x14ac:dyDescent="0.2">
      <c r="A7873" s="33">
        <v>101</v>
      </c>
      <c r="B7873" s="33" t="s">
        <v>894</v>
      </c>
      <c r="C7873" s="33">
        <v>4633</v>
      </c>
      <c r="D7873" s="33" t="s">
        <v>4051</v>
      </c>
      <c r="E7873" s="33"/>
      <c r="F7873" s="33">
        <v>0.2</v>
      </c>
    </row>
    <row r="7874" spans="1:6" x14ac:dyDescent="0.2">
      <c r="A7874" s="33">
        <v>101</v>
      </c>
      <c r="B7874" s="33" t="s">
        <v>894</v>
      </c>
      <c r="C7874" s="33">
        <v>3607</v>
      </c>
      <c r="D7874" s="33" t="s">
        <v>4052</v>
      </c>
      <c r="E7874" s="33"/>
      <c r="F7874" s="33">
        <v>0.2</v>
      </c>
    </row>
    <row r="7875" spans="1:6" x14ac:dyDescent="0.2">
      <c r="A7875" s="33">
        <v>101</v>
      </c>
      <c r="B7875" s="33" t="s">
        <v>894</v>
      </c>
      <c r="C7875" s="33">
        <v>4646</v>
      </c>
      <c r="D7875" s="33" t="s">
        <v>4053</v>
      </c>
      <c r="E7875" s="33"/>
      <c r="F7875" s="33">
        <v>0.2</v>
      </c>
    </row>
    <row r="7876" spans="1:6" x14ac:dyDescent="0.2">
      <c r="A7876" s="33">
        <v>101</v>
      </c>
      <c r="B7876" s="33" t="s">
        <v>894</v>
      </c>
      <c r="C7876" s="33">
        <v>7811</v>
      </c>
      <c r="D7876" s="33" t="s">
        <v>4054</v>
      </c>
      <c r="E7876" s="33"/>
      <c r="F7876" s="33">
        <v>0.2</v>
      </c>
    </row>
    <row r="7877" spans="1:6" x14ac:dyDescent="0.2">
      <c r="A7877" s="33">
        <v>101</v>
      </c>
      <c r="B7877" s="33" t="s">
        <v>894</v>
      </c>
      <c r="C7877" s="33">
        <v>4729</v>
      </c>
      <c r="D7877" s="33" t="s">
        <v>4327</v>
      </c>
      <c r="E7877" s="33"/>
      <c r="F7877" s="33">
        <v>0.2</v>
      </c>
    </row>
    <row r="7878" spans="1:6" x14ac:dyDescent="0.2">
      <c r="A7878" s="33">
        <v>101</v>
      </c>
      <c r="B7878" s="33" t="s">
        <v>894</v>
      </c>
      <c r="C7878" s="33">
        <v>4730</v>
      </c>
      <c r="D7878" s="33" t="s">
        <v>4328</v>
      </c>
      <c r="E7878" s="33"/>
      <c r="F7878" s="33">
        <v>0.2</v>
      </c>
    </row>
    <row r="7879" spans="1:6" x14ac:dyDescent="0.2">
      <c r="A7879" s="33">
        <v>101</v>
      </c>
      <c r="B7879" s="33" t="s">
        <v>894</v>
      </c>
      <c r="C7879" s="33">
        <v>4737</v>
      </c>
      <c r="D7879" s="33" t="s">
        <v>4055</v>
      </c>
      <c r="E7879" s="33"/>
      <c r="F7879" s="33">
        <v>0.2</v>
      </c>
    </row>
    <row r="7880" spans="1:6" x14ac:dyDescent="0.2">
      <c r="A7880" s="33">
        <v>101</v>
      </c>
      <c r="B7880" s="33" t="s">
        <v>894</v>
      </c>
      <c r="C7880" s="33">
        <v>12032</v>
      </c>
      <c r="D7880" s="33" t="s">
        <v>4056</v>
      </c>
      <c r="E7880" s="33"/>
      <c r="F7880" s="33">
        <v>0.2</v>
      </c>
    </row>
    <row r="7881" spans="1:6" x14ac:dyDescent="0.2">
      <c r="A7881" s="33">
        <v>101</v>
      </c>
      <c r="B7881" s="33" t="s">
        <v>894</v>
      </c>
      <c r="C7881" s="33">
        <v>4750</v>
      </c>
      <c r="D7881" s="33" t="s">
        <v>4057</v>
      </c>
      <c r="E7881" s="33">
        <v>4</v>
      </c>
      <c r="F7881" s="33">
        <v>0.2</v>
      </c>
    </row>
    <row r="7882" spans="1:6" x14ac:dyDescent="0.2">
      <c r="A7882" s="33">
        <v>101</v>
      </c>
      <c r="B7882" s="33" t="s">
        <v>894</v>
      </c>
      <c r="C7882" s="33">
        <v>4751</v>
      </c>
      <c r="D7882" s="33" t="s">
        <v>4058</v>
      </c>
      <c r="E7882" s="33">
        <v>4</v>
      </c>
      <c r="F7882" s="33">
        <v>0.2</v>
      </c>
    </row>
    <row r="7883" spans="1:6" x14ac:dyDescent="0.2">
      <c r="A7883" s="33">
        <v>101</v>
      </c>
      <c r="B7883" s="33" t="s">
        <v>894</v>
      </c>
      <c r="C7883" s="33">
        <v>4758</v>
      </c>
      <c r="D7883" s="33" t="s">
        <v>4059</v>
      </c>
      <c r="E7883" s="33">
        <v>3</v>
      </c>
      <c r="F7883" s="33">
        <v>0.2</v>
      </c>
    </row>
    <row r="7884" spans="1:6" x14ac:dyDescent="0.2">
      <c r="A7884" s="33">
        <v>101</v>
      </c>
      <c r="B7884" s="33" t="s">
        <v>894</v>
      </c>
      <c r="C7884" s="33">
        <v>4791</v>
      </c>
      <c r="D7884" s="33" t="s">
        <v>4060</v>
      </c>
      <c r="E7884" s="33">
        <v>3</v>
      </c>
      <c r="F7884" s="33">
        <v>0.2</v>
      </c>
    </row>
    <row r="7885" spans="1:6" x14ac:dyDescent="0.2">
      <c r="A7885" s="33">
        <v>101</v>
      </c>
      <c r="B7885" s="33" t="s">
        <v>894</v>
      </c>
      <c r="C7885" s="33">
        <v>4800</v>
      </c>
      <c r="D7885" s="33" t="s">
        <v>4061</v>
      </c>
      <c r="E7885" s="33"/>
      <c r="F7885" s="33">
        <v>0.2</v>
      </c>
    </row>
    <row r="7886" spans="1:6" x14ac:dyDescent="0.2">
      <c r="A7886" s="33">
        <v>101</v>
      </c>
      <c r="B7886" s="33" t="s">
        <v>894</v>
      </c>
      <c r="C7886" s="33">
        <v>4805</v>
      </c>
      <c r="D7886" s="33" t="s">
        <v>3878</v>
      </c>
      <c r="E7886" s="33">
        <v>2</v>
      </c>
      <c r="F7886" s="33">
        <v>0.2</v>
      </c>
    </row>
    <row r="7887" spans="1:6" x14ac:dyDescent="0.2">
      <c r="A7887" s="33">
        <v>101</v>
      </c>
      <c r="B7887" s="33" t="s">
        <v>894</v>
      </c>
      <c r="C7887" s="33">
        <v>4811</v>
      </c>
      <c r="D7887" s="33" t="s">
        <v>4329</v>
      </c>
      <c r="E7887" s="33"/>
      <c r="F7887" s="33">
        <v>0.2</v>
      </c>
    </row>
    <row r="7888" spans="1:6" x14ac:dyDescent="0.2">
      <c r="A7888" s="33">
        <v>101</v>
      </c>
      <c r="B7888" s="33" t="s">
        <v>894</v>
      </c>
      <c r="C7888" s="33">
        <v>4817</v>
      </c>
      <c r="D7888" s="33" t="s">
        <v>4062</v>
      </c>
      <c r="E7888" s="33">
        <v>4</v>
      </c>
      <c r="F7888" s="33">
        <v>0.2</v>
      </c>
    </row>
    <row r="7889" spans="1:6" x14ac:dyDescent="0.2">
      <c r="A7889" s="33">
        <v>101</v>
      </c>
      <c r="B7889" s="33" t="s">
        <v>894</v>
      </c>
      <c r="C7889" s="33">
        <v>4872</v>
      </c>
      <c r="D7889" s="33" t="s">
        <v>4063</v>
      </c>
      <c r="E7889" s="33"/>
      <c r="F7889" s="33">
        <v>0.2</v>
      </c>
    </row>
    <row r="7890" spans="1:6" x14ac:dyDescent="0.2">
      <c r="A7890" s="33">
        <v>101</v>
      </c>
      <c r="B7890" s="33" t="s">
        <v>894</v>
      </c>
      <c r="C7890" s="33">
        <v>23706</v>
      </c>
      <c r="D7890" s="33" t="s">
        <v>4330</v>
      </c>
      <c r="E7890" s="33"/>
      <c r="F7890" s="33">
        <v>0.2</v>
      </c>
    </row>
    <row r="7891" spans="1:6" x14ac:dyDescent="0.2">
      <c r="A7891" s="33">
        <v>101</v>
      </c>
      <c r="B7891" s="33" t="s">
        <v>894</v>
      </c>
      <c r="C7891" s="33">
        <v>4930</v>
      </c>
      <c r="D7891" s="33" t="s">
        <v>4064</v>
      </c>
      <c r="E7891" s="33">
        <v>4</v>
      </c>
      <c r="F7891" s="33">
        <v>0.2</v>
      </c>
    </row>
    <row r="7892" spans="1:6" x14ac:dyDescent="0.2">
      <c r="A7892" s="33">
        <v>101</v>
      </c>
      <c r="B7892" s="33" t="s">
        <v>894</v>
      </c>
      <c r="C7892" s="33">
        <v>4932</v>
      </c>
      <c r="D7892" s="33" t="s">
        <v>2020</v>
      </c>
      <c r="E7892" s="33">
        <v>3</v>
      </c>
      <c r="F7892" s="33">
        <v>0.2</v>
      </c>
    </row>
    <row r="7893" spans="1:6" x14ac:dyDescent="0.2">
      <c r="A7893" s="33">
        <v>101</v>
      </c>
      <c r="B7893" s="33" t="s">
        <v>894</v>
      </c>
      <c r="C7893" s="33">
        <v>4936</v>
      </c>
      <c r="D7893" s="33" t="s">
        <v>4065</v>
      </c>
      <c r="E7893" s="33"/>
      <c r="F7893" s="33">
        <v>0.2</v>
      </c>
    </row>
    <row r="7894" spans="1:6" x14ac:dyDescent="0.2">
      <c r="A7894" s="33">
        <v>101</v>
      </c>
      <c r="B7894" s="33" t="s">
        <v>894</v>
      </c>
      <c r="C7894" s="33">
        <v>4943</v>
      </c>
      <c r="D7894" s="33" t="s">
        <v>2672</v>
      </c>
      <c r="E7894" s="33"/>
      <c r="F7894" s="33">
        <v>0.2</v>
      </c>
    </row>
    <row r="7895" spans="1:6" x14ac:dyDescent="0.2">
      <c r="A7895" s="33">
        <v>101</v>
      </c>
      <c r="B7895" s="33" t="s">
        <v>894</v>
      </c>
      <c r="C7895" s="33">
        <v>4983</v>
      </c>
      <c r="D7895" s="33" t="s">
        <v>3705</v>
      </c>
      <c r="E7895" s="33"/>
      <c r="F7895" s="33">
        <v>0.2</v>
      </c>
    </row>
    <row r="7896" spans="1:6" x14ac:dyDescent="0.2">
      <c r="A7896" s="33">
        <v>101</v>
      </c>
      <c r="B7896" s="33" t="s">
        <v>894</v>
      </c>
      <c r="C7896" s="33">
        <v>4995</v>
      </c>
      <c r="D7896" s="33" t="s">
        <v>4331</v>
      </c>
      <c r="E7896" s="33"/>
      <c r="F7896" s="33">
        <v>0.2</v>
      </c>
    </row>
    <row r="7897" spans="1:6" x14ac:dyDescent="0.2">
      <c r="A7897" s="33">
        <v>101</v>
      </c>
      <c r="B7897" s="33" t="s">
        <v>894</v>
      </c>
      <c r="C7897" s="33">
        <v>5054</v>
      </c>
      <c r="D7897" s="33" t="s">
        <v>4332</v>
      </c>
      <c r="E7897" s="33"/>
      <c r="F7897" s="33">
        <v>0.2</v>
      </c>
    </row>
    <row r="7898" spans="1:6" x14ac:dyDescent="0.2">
      <c r="A7898" s="33">
        <v>101</v>
      </c>
      <c r="B7898" s="33" t="s">
        <v>894</v>
      </c>
      <c r="C7898" s="33">
        <v>5077</v>
      </c>
      <c r="D7898" s="33" t="s">
        <v>4333</v>
      </c>
      <c r="E7898" s="33">
        <v>2</v>
      </c>
      <c r="F7898" s="33">
        <v>0.2</v>
      </c>
    </row>
    <row r="7899" spans="1:6" x14ac:dyDescent="0.2">
      <c r="A7899" s="33">
        <v>101</v>
      </c>
      <c r="B7899" s="33" t="s">
        <v>894</v>
      </c>
      <c r="C7899" s="33">
        <v>25218</v>
      </c>
      <c r="D7899" s="33" t="s">
        <v>4334</v>
      </c>
      <c r="E7899" s="33">
        <v>4</v>
      </c>
      <c r="F7899" s="33">
        <v>0.2</v>
      </c>
    </row>
    <row r="7900" spans="1:6" x14ac:dyDescent="0.2">
      <c r="A7900" s="33">
        <v>101</v>
      </c>
      <c r="B7900" s="33" t="s">
        <v>894</v>
      </c>
      <c r="C7900" s="33">
        <v>25219</v>
      </c>
      <c r="D7900" s="33" t="s">
        <v>4335</v>
      </c>
      <c r="E7900" s="33">
        <v>3</v>
      </c>
      <c r="F7900" s="33">
        <v>0.2</v>
      </c>
    </row>
    <row r="7901" spans="1:6" x14ac:dyDescent="0.2">
      <c r="A7901" s="33">
        <v>101</v>
      </c>
      <c r="B7901" s="33" t="s">
        <v>894</v>
      </c>
      <c r="C7901" s="33">
        <v>5179</v>
      </c>
      <c r="D7901" s="33" t="s">
        <v>4066</v>
      </c>
      <c r="E7901" s="33">
        <v>3</v>
      </c>
      <c r="F7901" s="33">
        <v>0.2</v>
      </c>
    </row>
    <row r="7902" spans="1:6" x14ac:dyDescent="0.2">
      <c r="A7902" s="33">
        <v>101</v>
      </c>
      <c r="B7902" s="33" t="s">
        <v>894</v>
      </c>
      <c r="C7902" s="33">
        <v>5203</v>
      </c>
      <c r="D7902" s="33" t="s">
        <v>4067</v>
      </c>
      <c r="E7902" s="33">
        <v>3</v>
      </c>
      <c r="F7902" s="33">
        <v>0.2</v>
      </c>
    </row>
    <row r="7903" spans="1:6" x14ac:dyDescent="0.2">
      <c r="A7903" s="33">
        <v>101</v>
      </c>
      <c r="B7903" s="33" t="s">
        <v>894</v>
      </c>
      <c r="C7903" s="33">
        <v>5204</v>
      </c>
      <c r="D7903" s="33" t="s">
        <v>4068</v>
      </c>
      <c r="E7903" s="33">
        <v>4</v>
      </c>
      <c r="F7903" s="33">
        <v>0.2</v>
      </c>
    </row>
    <row r="7904" spans="1:6" x14ac:dyDescent="0.2">
      <c r="A7904" s="33">
        <v>101</v>
      </c>
      <c r="B7904" s="33" t="s">
        <v>894</v>
      </c>
      <c r="C7904" s="33">
        <v>5212</v>
      </c>
      <c r="D7904" s="33" t="s">
        <v>4069</v>
      </c>
      <c r="E7904" s="33">
        <v>4</v>
      </c>
      <c r="F7904" s="33">
        <v>0.2</v>
      </c>
    </row>
    <row r="7905" spans="1:6" x14ac:dyDescent="0.2">
      <c r="A7905" s="33">
        <v>101</v>
      </c>
      <c r="B7905" s="33" t="s">
        <v>894</v>
      </c>
      <c r="C7905" s="33">
        <v>5217</v>
      </c>
      <c r="D7905" s="33" t="s">
        <v>4070</v>
      </c>
      <c r="E7905" s="33">
        <v>3</v>
      </c>
      <c r="F7905" s="33">
        <v>0.2</v>
      </c>
    </row>
    <row r="7906" spans="1:6" x14ac:dyDescent="0.2">
      <c r="A7906" s="33">
        <v>101</v>
      </c>
      <c r="B7906" s="33" t="s">
        <v>894</v>
      </c>
      <c r="C7906" s="33">
        <v>5218</v>
      </c>
      <c r="D7906" s="33" t="s">
        <v>2026</v>
      </c>
      <c r="E7906" s="33">
        <v>4</v>
      </c>
      <c r="F7906" s="33">
        <v>0.2</v>
      </c>
    </row>
    <row r="7907" spans="1:6" x14ac:dyDescent="0.2">
      <c r="A7907" s="33">
        <v>101</v>
      </c>
      <c r="B7907" s="33" t="s">
        <v>894</v>
      </c>
      <c r="C7907" s="33">
        <v>1291</v>
      </c>
      <c r="D7907" s="33" t="s">
        <v>4071</v>
      </c>
      <c r="E7907" s="33"/>
      <c r="F7907" s="33">
        <v>0.2</v>
      </c>
    </row>
    <row r="7908" spans="1:6" x14ac:dyDescent="0.2">
      <c r="A7908" s="33">
        <v>101</v>
      </c>
      <c r="B7908" s="33" t="s">
        <v>894</v>
      </c>
      <c r="C7908" s="33">
        <v>5244</v>
      </c>
      <c r="D7908" s="33" t="s">
        <v>4072</v>
      </c>
      <c r="E7908" s="33"/>
      <c r="F7908" s="33">
        <v>0.2</v>
      </c>
    </row>
    <row r="7909" spans="1:6" x14ac:dyDescent="0.2">
      <c r="A7909" s="33">
        <v>101</v>
      </c>
      <c r="B7909" s="33" t="s">
        <v>894</v>
      </c>
      <c r="C7909" s="33">
        <v>5257</v>
      </c>
      <c r="D7909" s="33" t="s">
        <v>4073</v>
      </c>
      <c r="E7909" s="33"/>
      <c r="F7909" s="33">
        <v>0.2</v>
      </c>
    </row>
    <row r="7910" spans="1:6" x14ac:dyDescent="0.2">
      <c r="A7910" s="33">
        <v>101</v>
      </c>
      <c r="B7910" s="33" t="s">
        <v>894</v>
      </c>
      <c r="C7910" s="33">
        <v>5264</v>
      </c>
      <c r="D7910" s="33" t="s">
        <v>4074</v>
      </c>
      <c r="E7910" s="33">
        <v>3</v>
      </c>
      <c r="F7910" s="33">
        <v>0.2</v>
      </c>
    </row>
    <row r="7911" spans="1:6" x14ac:dyDescent="0.2">
      <c r="A7911" s="33">
        <v>101</v>
      </c>
      <c r="B7911" s="33" t="s">
        <v>894</v>
      </c>
      <c r="C7911" s="33">
        <v>5268</v>
      </c>
      <c r="D7911" s="33" t="s">
        <v>4075</v>
      </c>
      <c r="E7911" s="33">
        <v>3</v>
      </c>
      <c r="F7911" s="33">
        <v>0.2</v>
      </c>
    </row>
    <row r="7912" spans="1:6" x14ac:dyDescent="0.2">
      <c r="A7912" s="33">
        <v>101</v>
      </c>
      <c r="B7912" s="33" t="s">
        <v>894</v>
      </c>
      <c r="C7912" s="33">
        <v>5332</v>
      </c>
      <c r="D7912" s="33" t="s">
        <v>4336</v>
      </c>
      <c r="E7912" s="33">
        <v>4</v>
      </c>
      <c r="F7912" s="33">
        <v>0.2</v>
      </c>
    </row>
    <row r="7913" spans="1:6" x14ac:dyDescent="0.2">
      <c r="A7913" s="33">
        <v>101</v>
      </c>
      <c r="B7913" s="33" t="s">
        <v>894</v>
      </c>
      <c r="C7913" s="33">
        <v>5338</v>
      </c>
      <c r="D7913" s="33" t="s">
        <v>4076</v>
      </c>
      <c r="E7913" s="33"/>
      <c r="F7913" s="33">
        <v>0.2</v>
      </c>
    </row>
    <row r="7914" spans="1:6" x14ac:dyDescent="0.2">
      <c r="A7914" s="33">
        <v>101</v>
      </c>
      <c r="B7914" s="33" t="s">
        <v>894</v>
      </c>
      <c r="C7914" s="33">
        <v>5451</v>
      </c>
      <c r="D7914" s="33" t="s">
        <v>4077</v>
      </c>
      <c r="E7914" s="33">
        <v>4</v>
      </c>
      <c r="F7914" s="33">
        <v>0.2</v>
      </c>
    </row>
    <row r="7915" spans="1:6" x14ac:dyDescent="0.2">
      <c r="A7915" s="33">
        <v>101</v>
      </c>
      <c r="B7915" s="33" t="s">
        <v>894</v>
      </c>
      <c r="C7915" s="33">
        <v>5452</v>
      </c>
      <c r="D7915" s="33" t="s">
        <v>2029</v>
      </c>
      <c r="E7915" s="33">
        <v>3</v>
      </c>
      <c r="F7915" s="33">
        <v>1</v>
      </c>
    </row>
    <row r="7916" spans="1:6" x14ac:dyDescent="0.2">
      <c r="A7916" s="33">
        <v>101</v>
      </c>
      <c r="B7916" s="33" t="s">
        <v>894</v>
      </c>
      <c r="C7916" s="33">
        <v>5486</v>
      </c>
      <c r="D7916" s="33" t="s">
        <v>4078</v>
      </c>
      <c r="E7916" s="33">
        <v>4</v>
      </c>
      <c r="F7916" s="33">
        <v>0.2</v>
      </c>
    </row>
    <row r="7917" spans="1:6" x14ac:dyDescent="0.2">
      <c r="A7917" s="33">
        <v>101</v>
      </c>
      <c r="B7917" s="33" t="s">
        <v>894</v>
      </c>
      <c r="C7917" s="33">
        <v>5495</v>
      </c>
      <c r="D7917" s="33" t="s">
        <v>4079</v>
      </c>
      <c r="E7917" s="33"/>
      <c r="F7917" s="33">
        <v>0.2</v>
      </c>
    </row>
    <row r="7918" spans="1:6" x14ac:dyDescent="0.2">
      <c r="A7918" s="33">
        <v>101</v>
      </c>
      <c r="B7918" s="33" t="s">
        <v>894</v>
      </c>
      <c r="C7918" s="33">
        <v>5502</v>
      </c>
      <c r="D7918" s="33" t="s">
        <v>2031</v>
      </c>
      <c r="E7918" s="33"/>
      <c r="F7918" s="33">
        <v>0.2</v>
      </c>
    </row>
    <row r="7919" spans="1:6" x14ac:dyDescent="0.2">
      <c r="A7919" s="33">
        <v>101</v>
      </c>
      <c r="B7919" s="33" t="s">
        <v>894</v>
      </c>
      <c r="C7919" s="33">
        <v>5505</v>
      </c>
      <c r="D7919" s="33" t="s">
        <v>4337</v>
      </c>
      <c r="E7919" s="33">
        <v>3</v>
      </c>
      <c r="F7919" s="33">
        <v>0.2</v>
      </c>
    </row>
    <row r="7920" spans="1:6" x14ac:dyDescent="0.2">
      <c r="A7920" s="33">
        <v>101</v>
      </c>
      <c r="B7920" s="33" t="s">
        <v>894</v>
      </c>
      <c r="C7920" s="33">
        <v>5507</v>
      </c>
      <c r="D7920" s="33" t="s">
        <v>4338</v>
      </c>
      <c r="E7920" s="33">
        <v>2</v>
      </c>
      <c r="F7920" s="33">
        <v>0.2</v>
      </c>
    </row>
    <row r="7921" spans="1:6" x14ac:dyDescent="0.2">
      <c r="A7921" s="33">
        <v>101</v>
      </c>
      <c r="B7921" s="33" t="s">
        <v>894</v>
      </c>
      <c r="C7921" s="33">
        <v>5510</v>
      </c>
      <c r="D7921" s="33" t="s">
        <v>4080</v>
      </c>
      <c r="E7921" s="33"/>
      <c r="F7921" s="33">
        <v>0.2</v>
      </c>
    </row>
    <row r="7922" spans="1:6" x14ac:dyDescent="0.2">
      <c r="A7922" s="33">
        <v>101</v>
      </c>
      <c r="B7922" s="33" t="s">
        <v>894</v>
      </c>
      <c r="C7922" s="33">
        <v>5512</v>
      </c>
      <c r="D7922" s="33" t="s">
        <v>4081</v>
      </c>
      <c r="E7922" s="33"/>
      <c r="F7922" s="33">
        <v>0.2</v>
      </c>
    </row>
    <row r="7923" spans="1:6" x14ac:dyDescent="0.2">
      <c r="A7923" s="33">
        <v>101</v>
      </c>
      <c r="B7923" s="33" t="s">
        <v>894</v>
      </c>
      <c r="C7923" s="33">
        <v>5516</v>
      </c>
      <c r="D7923" s="33" t="s">
        <v>4082</v>
      </c>
      <c r="E7923" s="33"/>
      <c r="F7923" s="33">
        <v>0.2</v>
      </c>
    </row>
    <row r="7924" spans="1:6" x14ac:dyDescent="0.2">
      <c r="A7924" s="33">
        <v>101</v>
      </c>
      <c r="B7924" s="33" t="s">
        <v>894</v>
      </c>
      <c r="C7924" s="33">
        <v>5570</v>
      </c>
      <c r="D7924" s="33" t="s">
        <v>4339</v>
      </c>
      <c r="E7924" s="33">
        <v>2</v>
      </c>
      <c r="F7924" s="33">
        <v>0.2</v>
      </c>
    </row>
    <row r="7925" spans="1:6" x14ac:dyDescent="0.2">
      <c r="A7925" s="33">
        <v>101</v>
      </c>
      <c r="B7925" s="33" t="s">
        <v>894</v>
      </c>
      <c r="C7925" s="33">
        <v>5571</v>
      </c>
      <c r="D7925" s="33" t="s">
        <v>4083</v>
      </c>
      <c r="E7925" s="33">
        <v>3</v>
      </c>
      <c r="F7925" s="33">
        <v>0.2</v>
      </c>
    </row>
    <row r="7926" spans="1:6" x14ac:dyDescent="0.2">
      <c r="A7926" s="33">
        <v>101</v>
      </c>
      <c r="B7926" s="33" t="s">
        <v>894</v>
      </c>
      <c r="C7926" s="33">
        <v>5575</v>
      </c>
      <c r="D7926" s="33" t="s">
        <v>4084</v>
      </c>
      <c r="E7926" s="33">
        <v>4</v>
      </c>
      <c r="F7926" s="33">
        <v>0.2</v>
      </c>
    </row>
    <row r="7927" spans="1:6" x14ac:dyDescent="0.2">
      <c r="A7927" s="33">
        <v>101</v>
      </c>
      <c r="B7927" s="33" t="s">
        <v>894</v>
      </c>
      <c r="C7927" s="33">
        <v>5577</v>
      </c>
      <c r="D7927" s="33" t="s">
        <v>4340</v>
      </c>
      <c r="E7927" s="33">
        <v>4</v>
      </c>
      <c r="F7927" s="33">
        <v>0.2</v>
      </c>
    </row>
    <row r="7928" spans="1:6" x14ac:dyDescent="0.2">
      <c r="A7928" s="33">
        <v>101</v>
      </c>
      <c r="B7928" s="33" t="s">
        <v>894</v>
      </c>
      <c r="C7928" s="33">
        <v>5578</v>
      </c>
      <c r="D7928" s="33" t="s">
        <v>4341</v>
      </c>
      <c r="E7928" s="33">
        <v>4</v>
      </c>
      <c r="F7928" s="33">
        <v>0.2</v>
      </c>
    </row>
    <row r="7929" spans="1:6" x14ac:dyDescent="0.2">
      <c r="A7929" s="33">
        <v>101</v>
      </c>
      <c r="B7929" s="33" t="s">
        <v>894</v>
      </c>
      <c r="C7929" s="33">
        <v>5580</v>
      </c>
      <c r="D7929" s="33" t="s">
        <v>4085</v>
      </c>
      <c r="E7929" s="33"/>
      <c r="F7929" s="33">
        <v>0.2</v>
      </c>
    </row>
    <row r="7930" spans="1:6" x14ac:dyDescent="0.2">
      <c r="A7930" s="33">
        <v>101</v>
      </c>
      <c r="B7930" s="33" t="s">
        <v>894</v>
      </c>
      <c r="C7930" s="33">
        <v>5601</v>
      </c>
      <c r="D7930" s="33" t="s">
        <v>4086</v>
      </c>
      <c r="E7930" s="33"/>
      <c r="F7930" s="33">
        <v>0.2</v>
      </c>
    </row>
    <row r="7931" spans="1:6" x14ac:dyDescent="0.2">
      <c r="A7931" s="33">
        <v>101</v>
      </c>
      <c r="B7931" s="33" t="s">
        <v>894</v>
      </c>
      <c r="C7931" s="33">
        <v>5682</v>
      </c>
      <c r="D7931" s="33" t="s">
        <v>4087</v>
      </c>
      <c r="E7931" s="33">
        <v>4</v>
      </c>
      <c r="F7931" s="33">
        <v>0.2</v>
      </c>
    </row>
    <row r="7932" spans="1:6" x14ac:dyDescent="0.2">
      <c r="A7932" s="33">
        <v>101</v>
      </c>
      <c r="B7932" s="33" t="s">
        <v>894</v>
      </c>
      <c r="C7932" s="33">
        <v>5696</v>
      </c>
      <c r="D7932" s="33" t="s">
        <v>2033</v>
      </c>
      <c r="E7932" s="33">
        <v>3</v>
      </c>
      <c r="F7932" s="33">
        <v>0.2</v>
      </c>
    </row>
    <row r="7933" spans="1:6" x14ac:dyDescent="0.2">
      <c r="A7933" s="33">
        <v>101</v>
      </c>
      <c r="B7933" s="33" t="s">
        <v>894</v>
      </c>
      <c r="C7933" s="33">
        <v>5701</v>
      </c>
      <c r="D7933" s="33" t="s">
        <v>4088</v>
      </c>
      <c r="E7933" s="33"/>
      <c r="F7933" s="33">
        <v>0.2</v>
      </c>
    </row>
    <row r="7934" spans="1:6" x14ac:dyDescent="0.2">
      <c r="A7934" s="33">
        <v>101</v>
      </c>
      <c r="B7934" s="33" t="s">
        <v>894</v>
      </c>
      <c r="C7934" s="33">
        <v>5774</v>
      </c>
      <c r="D7934" s="33" t="s">
        <v>4089</v>
      </c>
      <c r="E7934" s="33"/>
      <c r="F7934" s="33">
        <v>0.2</v>
      </c>
    </row>
    <row r="7935" spans="1:6" x14ac:dyDescent="0.2">
      <c r="A7935" s="33">
        <v>101</v>
      </c>
      <c r="B7935" s="33" t="s">
        <v>894</v>
      </c>
      <c r="C7935" s="33">
        <v>5775</v>
      </c>
      <c r="D7935" s="33" t="s">
        <v>4090</v>
      </c>
      <c r="E7935" s="33"/>
      <c r="F7935" s="33">
        <v>0.2</v>
      </c>
    </row>
    <row r="7936" spans="1:6" x14ac:dyDescent="0.2">
      <c r="A7936" s="33">
        <v>101</v>
      </c>
      <c r="B7936" s="33" t="s">
        <v>894</v>
      </c>
      <c r="C7936" s="33">
        <v>8314</v>
      </c>
      <c r="D7936" s="33" t="s">
        <v>4091</v>
      </c>
      <c r="E7936" s="33"/>
      <c r="F7936" s="33">
        <v>0.2</v>
      </c>
    </row>
    <row r="7937" spans="1:6" x14ac:dyDescent="0.2">
      <c r="A7937" s="33">
        <v>101</v>
      </c>
      <c r="B7937" s="33" t="s">
        <v>894</v>
      </c>
      <c r="C7937" s="33">
        <v>5777</v>
      </c>
      <c r="D7937" s="33" t="s">
        <v>4092</v>
      </c>
      <c r="E7937" s="33"/>
      <c r="F7937" s="33">
        <v>0.2</v>
      </c>
    </row>
    <row r="7938" spans="1:6" x14ac:dyDescent="0.2">
      <c r="A7938" s="33">
        <v>101</v>
      </c>
      <c r="B7938" s="33" t="s">
        <v>894</v>
      </c>
      <c r="C7938" s="33">
        <v>5779</v>
      </c>
      <c r="D7938" s="33" t="s">
        <v>4093</v>
      </c>
      <c r="E7938" s="33"/>
      <c r="F7938" s="33">
        <v>0.2</v>
      </c>
    </row>
    <row r="7939" spans="1:6" x14ac:dyDescent="0.2">
      <c r="A7939" s="33">
        <v>101</v>
      </c>
      <c r="B7939" s="33" t="s">
        <v>894</v>
      </c>
      <c r="C7939" s="33">
        <v>5815</v>
      </c>
      <c r="D7939" s="33" t="s">
        <v>4094</v>
      </c>
      <c r="E7939" s="33">
        <v>4</v>
      </c>
      <c r="F7939" s="33">
        <v>0.2</v>
      </c>
    </row>
    <row r="7940" spans="1:6" x14ac:dyDescent="0.2">
      <c r="A7940" s="33">
        <v>101</v>
      </c>
      <c r="B7940" s="33" t="s">
        <v>894</v>
      </c>
      <c r="C7940" s="33">
        <v>5893</v>
      </c>
      <c r="D7940" s="33" t="s">
        <v>4095</v>
      </c>
      <c r="E7940" s="33"/>
      <c r="F7940" s="33">
        <v>0.2</v>
      </c>
    </row>
    <row r="7941" spans="1:6" x14ac:dyDescent="0.2">
      <c r="A7941" s="33">
        <v>101</v>
      </c>
      <c r="B7941" s="33" t="s">
        <v>894</v>
      </c>
      <c r="C7941" s="33">
        <v>5911</v>
      </c>
      <c r="D7941" s="33" t="s">
        <v>4096</v>
      </c>
      <c r="E7941" s="33"/>
      <c r="F7941" s="33">
        <v>0.2</v>
      </c>
    </row>
    <row r="7942" spans="1:6" x14ac:dyDescent="0.2">
      <c r="A7942" s="33">
        <v>101</v>
      </c>
      <c r="B7942" s="33" t="s">
        <v>894</v>
      </c>
      <c r="C7942" s="33">
        <v>5915</v>
      </c>
      <c r="D7942" s="33" t="s">
        <v>4342</v>
      </c>
      <c r="E7942" s="33">
        <v>3</v>
      </c>
      <c r="F7942" s="33">
        <v>1</v>
      </c>
    </row>
    <row r="7943" spans="1:6" x14ac:dyDescent="0.2">
      <c r="A7943" s="33">
        <v>101</v>
      </c>
      <c r="B7943" s="33" t="s">
        <v>894</v>
      </c>
      <c r="C7943" s="33">
        <v>5929</v>
      </c>
      <c r="D7943" s="33" t="s">
        <v>2034</v>
      </c>
      <c r="E7943" s="33">
        <v>3</v>
      </c>
      <c r="F7943" s="33">
        <v>0.2</v>
      </c>
    </row>
    <row r="7944" spans="1:6" x14ac:dyDescent="0.2">
      <c r="A7944" s="33">
        <v>101</v>
      </c>
      <c r="B7944" s="33" t="s">
        <v>894</v>
      </c>
      <c r="C7944" s="33">
        <v>12130</v>
      </c>
      <c r="D7944" s="33" t="s">
        <v>4097</v>
      </c>
      <c r="E7944" s="33"/>
      <c r="F7944" s="33">
        <v>0.2</v>
      </c>
    </row>
    <row r="7945" spans="1:6" x14ac:dyDescent="0.2">
      <c r="A7945" s="33">
        <v>101</v>
      </c>
      <c r="B7945" s="33" t="s">
        <v>894</v>
      </c>
      <c r="C7945" s="33">
        <v>22248</v>
      </c>
      <c r="D7945" s="33" t="s">
        <v>4343</v>
      </c>
      <c r="E7945" s="33">
        <v>4</v>
      </c>
      <c r="F7945" s="33">
        <v>0.2</v>
      </c>
    </row>
    <row r="7946" spans="1:6" x14ac:dyDescent="0.2">
      <c r="A7946" s="33">
        <v>101</v>
      </c>
      <c r="B7946" s="33" t="s">
        <v>894</v>
      </c>
      <c r="C7946" s="33">
        <v>6188</v>
      </c>
      <c r="D7946" s="33" t="s">
        <v>4098</v>
      </c>
      <c r="E7946" s="33">
        <v>3</v>
      </c>
      <c r="F7946" s="33">
        <v>0.2</v>
      </c>
    </row>
    <row r="7947" spans="1:6" x14ac:dyDescent="0.2">
      <c r="A7947" s="33">
        <v>101</v>
      </c>
      <c r="B7947" s="33" t="s">
        <v>894</v>
      </c>
      <c r="C7947" s="33">
        <v>6191</v>
      </c>
      <c r="D7947" s="33" t="s">
        <v>4099</v>
      </c>
      <c r="E7947" s="33">
        <v>3</v>
      </c>
      <c r="F7947" s="33">
        <v>0.2</v>
      </c>
    </row>
    <row r="7948" spans="1:6" x14ac:dyDescent="0.2">
      <c r="A7948" s="33">
        <v>101</v>
      </c>
      <c r="B7948" s="33" t="s">
        <v>894</v>
      </c>
      <c r="C7948" s="33">
        <v>6194</v>
      </c>
      <c r="D7948" s="33" t="s">
        <v>4100</v>
      </c>
      <c r="E7948" s="33">
        <v>3</v>
      </c>
      <c r="F7948" s="33">
        <v>0.2</v>
      </c>
    </row>
    <row r="7949" spans="1:6" x14ac:dyDescent="0.2">
      <c r="A7949" s="33">
        <v>101</v>
      </c>
      <c r="B7949" s="33" t="s">
        <v>894</v>
      </c>
      <c r="C7949" s="33">
        <v>6206</v>
      </c>
      <c r="D7949" s="33" t="s">
        <v>4344</v>
      </c>
      <c r="E7949" s="33"/>
      <c r="F7949" s="33">
        <v>1</v>
      </c>
    </row>
    <row r="7950" spans="1:6" x14ac:dyDescent="0.2">
      <c r="A7950" s="33">
        <v>101</v>
      </c>
      <c r="B7950" s="33" t="s">
        <v>894</v>
      </c>
      <c r="C7950" s="33">
        <v>6211</v>
      </c>
      <c r="D7950" s="33" t="s">
        <v>3706</v>
      </c>
      <c r="E7950" s="33">
        <v>3</v>
      </c>
      <c r="F7950" s="33">
        <v>0.2</v>
      </c>
    </row>
    <row r="7951" spans="1:6" x14ac:dyDescent="0.2">
      <c r="A7951" s="33">
        <v>101</v>
      </c>
      <c r="B7951" s="33" t="s">
        <v>894</v>
      </c>
      <c r="C7951" s="33">
        <v>6219</v>
      </c>
      <c r="D7951" s="33" t="s">
        <v>4101</v>
      </c>
      <c r="E7951" s="33">
        <v>2</v>
      </c>
      <c r="F7951" s="33">
        <v>0.2</v>
      </c>
    </row>
    <row r="7952" spans="1:6" x14ac:dyDescent="0.2">
      <c r="A7952" s="33">
        <v>101</v>
      </c>
      <c r="B7952" s="33" t="s">
        <v>894</v>
      </c>
      <c r="C7952" s="33">
        <v>22252</v>
      </c>
      <c r="D7952" s="33" t="s">
        <v>4102</v>
      </c>
      <c r="E7952" s="33"/>
      <c r="F7952" s="33">
        <v>0.2</v>
      </c>
    </row>
    <row r="7953" spans="1:6" x14ac:dyDescent="0.2">
      <c r="A7953" s="33">
        <v>101</v>
      </c>
      <c r="B7953" s="33" t="s">
        <v>894</v>
      </c>
      <c r="C7953" s="33">
        <v>6239</v>
      </c>
      <c r="D7953" s="33" t="s">
        <v>4103</v>
      </c>
      <c r="E7953" s="33"/>
      <c r="F7953" s="33">
        <v>0.2</v>
      </c>
    </row>
    <row r="7954" spans="1:6" x14ac:dyDescent="0.2">
      <c r="A7954" s="33">
        <v>101</v>
      </c>
      <c r="B7954" s="33" t="s">
        <v>894</v>
      </c>
      <c r="C7954" s="33">
        <v>6248</v>
      </c>
      <c r="D7954" s="33" t="s">
        <v>4345</v>
      </c>
      <c r="E7954" s="33"/>
      <c r="F7954" s="33">
        <v>0.2</v>
      </c>
    </row>
    <row r="7955" spans="1:6" x14ac:dyDescent="0.2">
      <c r="A7955" s="33">
        <v>101</v>
      </c>
      <c r="B7955" s="33" t="s">
        <v>894</v>
      </c>
      <c r="C7955" s="33">
        <v>6251</v>
      </c>
      <c r="D7955" s="33" t="s">
        <v>4346</v>
      </c>
      <c r="E7955" s="33"/>
      <c r="F7955" s="33">
        <v>0.2</v>
      </c>
    </row>
    <row r="7956" spans="1:6" x14ac:dyDescent="0.2">
      <c r="A7956" s="33">
        <v>101</v>
      </c>
      <c r="B7956" s="33" t="s">
        <v>894</v>
      </c>
      <c r="C7956" s="33">
        <v>6284</v>
      </c>
      <c r="D7956" s="33" t="s">
        <v>4347</v>
      </c>
      <c r="E7956" s="33"/>
      <c r="F7956" s="33">
        <v>1</v>
      </c>
    </row>
    <row r="7957" spans="1:6" x14ac:dyDescent="0.2">
      <c r="A7957" s="33">
        <v>101</v>
      </c>
      <c r="B7957" s="33" t="s">
        <v>894</v>
      </c>
      <c r="C7957" s="33">
        <v>13545</v>
      </c>
      <c r="D7957" s="33" t="s">
        <v>2037</v>
      </c>
      <c r="E7957" s="33">
        <v>4</v>
      </c>
      <c r="F7957" s="33">
        <v>1</v>
      </c>
    </row>
    <row r="7958" spans="1:6" x14ac:dyDescent="0.2">
      <c r="A7958" s="33">
        <v>101</v>
      </c>
      <c r="B7958" s="33" t="s">
        <v>894</v>
      </c>
      <c r="C7958" s="33">
        <v>6278</v>
      </c>
      <c r="D7958" s="33" t="s">
        <v>4348</v>
      </c>
      <c r="E7958" s="33"/>
      <c r="F7958" s="33">
        <v>0.2</v>
      </c>
    </row>
    <row r="7959" spans="1:6" x14ac:dyDescent="0.2">
      <c r="A7959" s="33">
        <v>101</v>
      </c>
      <c r="B7959" s="33" t="s">
        <v>894</v>
      </c>
      <c r="C7959" s="33">
        <v>6283</v>
      </c>
      <c r="D7959" s="33" t="s">
        <v>4349</v>
      </c>
      <c r="E7959" s="33"/>
      <c r="F7959" s="33">
        <v>0.2</v>
      </c>
    </row>
    <row r="7960" spans="1:6" x14ac:dyDescent="0.2">
      <c r="A7960" s="33">
        <v>101</v>
      </c>
      <c r="B7960" s="33" t="s">
        <v>894</v>
      </c>
      <c r="C7960" s="33">
        <v>6307</v>
      </c>
      <c r="D7960" s="33" t="s">
        <v>4350</v>
      </c>
      <c r="E7960" s="33"/>
      <c r="F7960" s="33">
        <v>0.2</v>
      </c>
    </row>
    <row r="7961" spans="1:6" x14ac:dyDescent="0.2">
      <c r="A7961" s="33">
        <v>101</v>
      </c>
      <c r="B7961" s="33" t="s">
        <v>894</v>
      </c>
      <c r="C7961" s="33">
        <v>6311</v>
      </c>
      <c r="D7961" s="33" t="s">
        <v>4351</v>
      </c>
      <c r="E7961" s="33"/>
      <c r="F7961" s="33">
        <v>0.2</v>
      </c>
    </row>
    <row r="7962" spans="1:6" x14ac:dyDescent="0.2">
      <c r="A7962" s="33">
        <v>101</v>
      </c>
      <c r="B7962" s="33" t="s">
        <v>894</v>
      </c>
      <c r="C7962" s="33">
        <v>6287</v>
      </c>
      <c r="D7962" s="33" t="s">
        <v>4352</v>
      </c>
      <c r="E7962" s="33">
        <v>4</v>
      </c>
      <c r="F7962" s="33">
        <v>0.2</v>
      </c>
    </row>
    <row r="7963" spans="1:6" x14ac:dyDescent="0.2">
      <c r="A7963" s="33">
        <v>101</v>
      </c>
      <c r="B7963" s="33" t="s">
        <v>894</v>
      </c>
      <c r="C7963" s="33">
        <v>6349</v>
      </c>
      <c r="D7963" s="33" t="s">
        <v>4353</v>
      </c>
      <c r="E7963" s="33"/>
      <c r="F7963" s="33">
        <v>0.2</v>
      </c>
    </row>
    <row r="7964" spans="1:6" x14ac:dyDescent="0.2">
      <c r="A7964" s="33">
        <v>101</v>
      </c>
      <c r="B7964" s="33" t="s">
        <v>894</v>
      </c>
      <c r="C7964" s="33">
        <v>6356</v>
      </c>
      <c r="D7964" s="33" t="s">
        <v>4354</v>
      </c>
      <c r="E7964" s="33"/>
      <c r="F7964" s="33">
        <v>0.2</v>
      </c>
    </row>
    <row r="7965" spans="1:6" x14ac:dyDescent="0.2">
      <c r="A7965" s="33">
        <v>101</v>
      </c>
      <c r="B7965" s="33" t="s">
        <v>894</v>
      </c>
      <c r="C7965" s="33">
        <v>13556</v>
      </c>
      <c r="D7965" s="33" t="s">
        <v>4355</v>
      </c>
      <c r="E7965" s="33"/>
      <c r="F7965" s="33">
        <v>0.2</v>
      </c>
    </row>
    <row r="7966" spans="1:6" x14ac:dyDescent="0.2">
      <c r="A7966" s="33">
        <v>101</v>
      </c>
      <c r="B7966" s="33" t="s">
        <v>894</v>
      </c>
      <c r="C7966" s="33">
        <v>6405</v>
      </c>
      <c r="D7966" s="33" t="s">
        <v>4356</v>
      </c>
      <c r="E7966" s="33"/>
      <c r="F7966" s="33">
        <v>0.2</v>
      </c>
    </row>
    <row r="7967" spans="1:6" x14ac:dyDescent="0.2">
      <c r="A7967" s="33">
        <v>101</v>
      </c>
      <c r="B7967" s="33" t="s">
        <v>894</v>
      </c>
      <c r="C7967" s="33">
        <v>6456</v>
      </c>
      <c r="D7967" s="33" t="s">
        <v>4357</v>
      </c>
      <c r="E7967" s="33">
        <v>3</v>
      </c>
      <c r="F7967" s="33">
        <v>0.2</v>
      </c>
    </row>
    <row r="7968" spans="1:6" x14ac:dyDescent="0.2">
      <c r="A7968" s="33">
        <v>101</v>
      </c>
      <c r="B7968" s="33" t="s">
        <v>894</v>
      </c>
      <c r="C7968" s="33">
        <v>6460</v>
      </c>
      <c r="D7968" s="33" t="s">
        <v>4104</v>
      </c>
      <c r="E7968" s="33"/>
      <c r="F7968" s="33">
        <v>0.2</v>
      </c>
    </row>
    <row r="7969" spans="1:6" x14ac:dyDescent="0.2">
      <c r="A7969" s="33">
        <v>101</v>
      </c>
      <c r="B7969" s="33" t="s">
        <v>894</v>
      </c>
      <c r="C7969" s="33">
        <v>6470</v>
      </c>
      <c r="D7969" s="33" t="s">
        <v>3356</v>
      </c>
      <c r="E7969" s="33"/>
      <c r="F7969" s="33">
        <v>0.2</v>
      </c>
    </row>
    <row r="7970" spans="1:6" x14ac:dyDescent="0.2">
      <c r="A7970" s="33">
        <v>101</v>
      </c>
      <c r="B7970" s="33" t="s">
        <v>894</v>
      </c>
      <c r="C7970" s="33">
        <v>6572</v>
      </c>
      <c r="D7970" s="33" t="s">
        <v>4105</v>
      </c>
      <c r="E7970" s="33"/>
      <c r="F7970" s="33">
        <v>0.2</v>
      </c>
    </row>
    <row r="7971" spans="1:6" x14ac:dyDescent="0.2">
      <c r="A7971" s="33">
        <v>101</v>
      </c>
      <c r="B7971" s="33" t="s">
        <v>894</v>
      </c>
      <c r="C7971" s="33">
        <v>6580</v>
      </c>
      <c r="D7971" s="33" t="s">
        <v>4106</v>
      </c>
      <c r="E7971" s="33">
        <v>4</v>
      </c>
      <c r="F7971" s="33">
        <v>0.2</v>
      </c>
    </row>
    <row r="7972" spans="1:6" x14ac:dyDescent="0.2">
      <c r="A7972" s="33">
        <v>101</v>
      </c>
      <c r="B7972" s="33" t="s">
        <v>894</v>
      </c>
      <c r="C7972" s="33">
        <v>6589</v>
      </c>
      <c r="D7972" s="33" t="s">
        <v>2039</v>
      </c>
      <c r="E7972" s="33">
        <v>3</v>
      </c>
      <c r="F7972" s="33">
        <v>1</v>
      </c>
    </row>
    <row r="7973" spans="1:6" x14ac:dyDescent="0.2">
      <c r="A7973" s="33">
        <v>101</v>
      </c>
      <c r="B7973" s="33" t="s">
        <v>894</v>
      </c>
      <c r="C7973" s="33">
        <v>6595</v>
      </c>
      <c r="D7973" s="33" t="s">
        <v>4107</v>
      </c>
      <c r="E7973" s="33">
        <v>3</v>
      </c>
      <c r="F7973" s="33">
        <v>0.2</v>
      </c>
    </row>
    <row r="7974" spans="1:6" x14ac:dyDescent="0.2">
      <c r="A7974" s="33">
        <v>101</v>
      </c>
      <c r="B7974" s="33" t="s">
        <v>894</v>
      </c>
      <c r="C7974" s="33">
        <v>8023</v>
      </c>
      <c r="D7974" s="33" t="s">
        <v>4108</v>
      </c>
      <c r="E7974" s="33">
        <v>4</v>
      </c>
      <c r="F7974" s="33">
        <v>0.2</v>
      </c>
    </row>
    <row r="7975" spans="1:6" x14ac:dyDescent="0.2">
      <c r="A7975" s="33">
        <v>101</v>
      </c>
      <c r="B7975" s="33" t="s">
        <v>894</v>
      </c>
      <c r="C7975" s="33">
        <v>6658</v>
      </c>
      <c r="D7975" s="33" t="s">
        <v>4109</v>
      </c>
      <c r="E7975" s="33">
        <v>2</v>
      </c>
      <c r="F7975" s="33">
        <v>0.2</v>
      </c>
    </row>
    <row r="7976" spans="1:6" x14ac:dyDescent="0.2">
      <c r="A7976" s="33">
        <v>101</v>
      </c>
      <c r="B7976" s="33" t="s">
        <v>894</v>
      </c>
      <c r="C7976" s="33">
        <v>6659</v>
      </c>
      <c r="D7976" s="33" t="s">
        <v>4110</v>
      </c>
      <c r="E7976" s="33"/>
      <c r="F7976" s="33">
        <v>0.2</v>
      </c>
    </row>
    <row r="7977" spans="1:6" x14ac:dyDescent="0.2">
      <c r="A7977" s="33">
        <v>101</v>
      </c>
      <c r="B7977" s="33" t="s">
        <v>894</v>
      </c>
      <c r="C7977" s="33">
        <v>6665</v>
      </c>
      <c r="D7977" s="33" t="s">
        <v>4111</v>
      </c>
      <c r="E7977" s="33">
        <v>4</v>
      </c>
      <c r="F7977" s="33">
        <v>0.2</v>
      </c>
    </row>
    <row r="7978" spans="1:6" x14ac:dyDescent="0.2">
      <c r="A7978" s="33">
        <v>101</v>
      </c>
      <c r="B7978" s="33" t="s">
        <v>894</v>
      </c>
      <c r="C7978" s="33">
        <v>22527</v>
      </c>
      <c r="D7978" s="33" t="s">
        <v>4112</v>
      </c>
      <c r="E7978" s="33"/>
      <c r="F7978" s="33">
        <v>0.2</v>
      </c>
    </row>
    <row r="7979" spans="1:6" x14ac:dyDescent="0.2">
      <c r="A7979" s="33">
        <v>101</v>
      </c>
      <c r="B7979" s="33" t="s">
        <v>894</v>
      </c>
      <c r="C7979" s="33">
        <v>6698</v>
      </c>
      <c r="D7979" s="33" t="s">
        <v>4113</v>
      </c>
      <c r="E7979" s="33"/>
      <c r="F7979" s="33">
        <v>0.2</v>
      </c>
    </row>
    <row r="7980" spans="1:6" x14ac:dyDescent="0.2">
      <c r="A7980" s="33">
        <v>101</v>
      </c>
      <c r="B7980" s="33" t="s">
        <v>894</v>
      </c>
      <c r="C7980" s="33">
        <v>6703</v>
      </c>
      <c r="D7980" s="33" t="s">
        <v>4114</v>
      </c>
      <c r="E7980" s="33">
        <v>4</v>
      </c>
      <c r="F7980" s="33">
        <v>0.2</v>
      </c>
    </row>
    <row r="7981" spans="1:6" x14ac:dyDescent="0.2">
      <c r="A7981" s="33">
        <v>101</v>
      </c>
      <c r="B7981" s="33" t="s">
        <v>894</v>
      </c>
      <c r="C7981" s="33">
        <v>6735</v>
      </c>
      <c r="D7981" s="33" t="s">
        <v>4358</v>
      </c>
      <c r="E7981" s="33">
        <v>3</v>
      </c>
      <c r="F7981" s="33">
        <v>1</v>
      </c>
    </row>
    <row r="7982" spans="1:6" x14ac:dyDescent="0.2">
      <c r="A7982" s="33">
        <v>101</v>
      </c>
      <c r="B7982" s="33" t="s">
        <v>894</v>
      </c>
      <c r="C7982" s="33">
        <v>6745</v>
      </c>
      <c r="D7982" s="33" t="s">
        <v>4359</v>
      </c>
      <c r="E7982" s="33"/>
      <c r="F7982" s="33">
        <v>0.2</v>
      </c>
    </row>
    <row r="7983" spans="1:6" x14ac:dyDescent="0.2">
      <c r="A7983" s="33">
        <v>101</v>
      </c>
      <c r="B7983" s="33" t="s">
        <v>894</v>
      </c>
      <c r="C7983" s="33">
        <v>6766</v>
      </c>
      <c r="D7983" s="33" t="s">
        <v>4115</v>
      </c>
      <c r="E7983" s="33"/>
      <c r="F7983" s="33">
        <v>0.2</v>
      </c>
    </row>
    <row r="7984" spans="1:6" x14ac:dyDescent="0.2">
      <c r="A7984" s="33">
        <v>101</v>
      </c>
      <c r="B7984" s="33" t="s">
        <v>894</v>
      </c>
      <c r="C7984" s="33">
        <v>8358</v>
      </c>
      <c r="D7984" s="33" t="s">
        <v>3359</v>
      </c>
      <c r="E7984" s="33"/>
      <c r="F7984" s="33">
        <v>0.2</v>
      </c>
    </row>
    <row r="7985" spans="1:6" x14ac:dyDescent="0.2">
      <c r="A7985" s="33">
        <v>101</v>
      </c>
      <c r="B7985" s="33" t="s">
        <v>894</v>
      </c>
      <c r="C7985" s="33">
        <v>6777</v>
      </c>
      <c r="D7985" s="33" t="s">
        <v>3707</v>
      </c>
      <c r="E7985" s="33"/>
      <c r="F7985" s="33">
        <v>0.2</v>
      </c>
    </row>
    <row r="7986" spans="1:6" x14ac:dyDescent="0.2">
      <c r="A7986" s="33">
        <v>101</v>
      </c>
      <c r="B7986" s="33" t="s">
        <v>894</v>
      </c>
      <c r="C7986" s="33">
        <v>6788</v>
      </c>
      <c r="D7986" s="33" t="s">
        <v>4116</v>
      </c>
      <c r="E7986" s="33"/>
      <c r="F7986" s="33">
        <v>0.2</v>
      </c>
    </row>
    <row r="7987" spans="1:6" x14ac:dyDescent="0.2">
      <c r="A7987" s="33">
        <v>101</v>
      </c>
      <c r="B7987" s="33" t="s">
        <v>894</v>
      </c>
      <c r="C7987" s="33">
        <v>6789</v>
      </c>
      <c r="D7987" s="33" t="s">
        <v>4117</v>
      </c>
      <c r="E7987" s="33"/>
      <c r="F7987" s="33">
        <v>0.2</v>
      </c>
    </row>
    <row r="7988" spans="1:6" x14ac:dyDescent="0.2">
      <c r="A7988" s="33">
        <v>101</v>
      </c>
      <c r="B7988" s="33" t="s">
        <v>894</v>
      </c>
      <c r="C7988" s="33">
        <v>4475</v>
      </c>
      <c r="D7988" s="33" t="s">
        <v>3708</v>
      </c>
      <c r="E7988" s="33">
        <v>4</v>
      </c>
      <c r="F7988" s="33">
        <v>0.2</v>
      </c>
    </row>
    <row r="7989" spans="1:6" x14ac:dyDescent="0.2">
      <c r="A7989" s="33">
        <v>101</v>
      </c>
      <c r="B7989" s="33" t="s">
        <v>894</v>
      </c>
      <c r="C7989" s="33">
        <v>4475</v>
      </c>
      <c r="D7989" s="33" t="s">
        <v>3708</v>
      </c>
      <c r="E7989" s="33">
        <v>4</v>
      </c>
      <c r="F7989" s="33">
        <v>1</v>
      </c>
    </row>
    <row r="7990" spans="1:6" x14ac:dyDescent="0.2">
      <c r="A7990" s="33">
        <v>101</v>
      </c>
      <c r="B7990" s="33" t="s">
        <v>894</v>
      </c>
      <c r="C7990" s="33">
        <v>4393</v>
      </c>
      <c r="D7990" s="33" t="s">
        <v>4118</v>
      </c>
      <c r="E7990" s="33"/>
      <c r="F7990" s="33">
        <v>0.2</v>
      </c>
    </row>
    <row r="7991" spans="1:6" x14ac:dyDescent="0.2">
      <c r="A7991" s="33">
        <v>101</v>
      </c>
      <c r="B7991" s="33" t="s">
        <v>894</v>
      </c>
      <c r="C7991" s="33">
        <v>6872</v>
      </c>
      <c r="D7991" s="33" t="s">
        <v>4119</v>
      </c>
      <c r="E7991" s="33"/>
      <c r="F7991" s="33">
        <v>0.2</v>
      </c>
    </row>
    <row r="7992" spans="1:6" x14ac:dyDescent="0.2">
      <c r="A7992" s="33">
        <v>101</v>
      </c>
      <c r="B7992" s="33" t="s">
        <v>894</v>
      </c>
      <c r="C7992" s="33">
        <v>6893</v>
      </c>
      <c r="D7992" s="33" t="s">
        <v>4120</v>
      </c>
      <c r="E7992" s="33"/>
      <c r="F7992" s="33">
        <v>0.2</v>
      </c>
    </row>
    <row r="7993" spans="1:6" x14ac:dyDescent="0.2">
      <c r="A7993" s="33">
        <v>101</v>
      </c>
      <c r="B7993" s="33" t="s">
        <v>894</v>
      </c>
      <c r="C7993" s="33">
        <v>6948</v>
      </c>
      <c r="D7993" s="33" t="s">
        <v>2042</v>
      </c>
      <c r="E7993" s="33"/>
      <c r="F7993" s="33">
        <v>0.2</v>
      </c>
    </row>
    <row r="7994" spans="1:6" x14ac:dyDescent="0.2">
      <c r="A7994" s="33">
        <v>101</v>
      </c>
      <c r="B7994" s="33" t="s">
        <v>894</v>
      </c>
      <c r="C7994" s="33">
        <v>6948</v>
      </c>
      <c r="D7994" s="33" t="s">
        <v>2042</v>
      </c>
      <c r="E7994" s="33"/>
      <c r="F7994" s="33">
        <v>0.2</v>
      </c>
    </row>
    <row r="7995" spans="1:6" x14ac:dyDescent="0.2">
      <c r="A7995" s="33">
        <v>101</v>
      </c>
      <c r="B7995" s="33" t="s">
        <v>894</v>
      </c>
      <c r="C7995" s="33">
        <v>6974</v>
      </c>
      <c r="D7995" s="33" t="s">
        <v>4360</v>
      </c>
      <c r="E7995" s="33"/>
      <c r="F7995" s="33">
        <v>0.2</v>
      </c>
    </row>
    <row r="7996" spans="1:6" x14ac:dyDescent="0.2">
      <c r="A7996" s="33">
        <v>101</v>
      </c>
      <c r="B7996" s="33" t="s">
        <v>894</v>
      </c>
      <c r="C7996" s="33">
        <v>7049</v>
      </c>
      <c r="D7996" s="33" t="s">
        <v>4121</v>
      </c>
      <c r="E7996" s="33"/>
      <c r="F7996" s="33">
        <v>0.2</v>
      </c>
    </row>
    <row r="7997" spans="1:6" x14ac:dyDescent="0.2">
      <c r="A7997" s="33">
        <v>101</v>
      </c>
      <c r="B7997" s="33" t="s">
        <v>894</v>
      </c>
      <c r="C7997" s="33">
        <v>7068</v>
      </c>
      <c r="D7997" s="33" t="s">
        <v>3879</v>
      </c>
      <c r="E7997" s="33"/>
      <c r="F7997" s="33">
        <v>0.2</v>
      </c>
    </row>
    <row r="7998" spans="1:6" x14ac:dyDescent="0.2">
      <c r="A7998" s="33">
        <v>101</v>
      </c>
      <c r="B7998" s="33" t="s">
        <v>894</v>
      </c>
      <c r="C7998" s="33">
        <v>7078</v>
      </c>
      <c r="D7998" s="33" t="s">
        <v>4122</v>
      </c>
      <c r="E7998" s="33"/>
      <c r="F7998" s="33">
        <v>0.2</v>
      </c>
    </row>
    <row r="7999" spans="1:6" x14ac:dyDescent="0.2">
      <c r="A7999" s="33">
        <v>101</v>
      </c>
      <c r="B7999" s="33" t="s">
        <v>894</v>
      </c>
      <c r="C7999" s="33">
        <v>7083</v>
      </c>
      <c r="D7999" s="33" t="s">
        <v>4123</v>
      </c>
      <c r="E7999" s="33">
        <v>4</v>
      </c>
      <c r="F7999" s="33">
        <v>0.2</v>
      </c>
    </row>
    <row r="8000" spans="1:6" x14ac:dyDescent="0.2">
      <c r="A8000" s="33">
        <v>101</v>
      </c>
      <c r="B8000" s="33" t="s">
        <v>894</v>
      </c>
      <c r="C8000" s="33">
        <v>7454</v>
      </c>
      <c r="D8000" s="33" t="s">
        <v>2923</v>
      </c>
      <c r="E8000" s="33">
        <v>4</v>
      </c>
      <c r="F8000" s="33">
        <v>0.2</v>
      </c>
    </row>
    <row r="8001" spans="1:6" x14ac:dyDescent="0.2">
      <c r="A8001" s="33">
        <v>101</v>
      </c>
      <c r="B8001" s="33" t="s">
        <v>894</v>
      </c>
      <c r="C8001" s="33">
        <v>7264</v>
      </c>
      <c r="D8001" s="33" t="s">
        <v>2051</v>
      </c>
      <c r="E8001" s="33"/>
      <c r="F8001" s="33">
        <v>0.2</v>
      </c>
    </row>
    <row r="8002" spans="1:6" x14ac:dyDescent="0.2">
      <c r="A8002" s="33">
        <v>101</v>
      </c>
      <c r="B8002" s="33" t="s">
        <v>894</v>
      </c>
      <c r="C8002" s="33">
        <v>7266</v>
      </c>
      <c r="D8002" s="33" t="s">
        <v>3880</v>
      </c>
      <c r="E8002" s="33"/>
      <c r="F8002" s="33">
        <v>0.2</v>
      </c>
    </row>
    <row r="8003" spans="1:6" x14ac:dyDescent="0.2">
      <c r="A8003" s="33">
        <v>101</v>
      </c>
      <c r="B8003" s="33" t="s">
        <v>894</v>
      </c>
      <c r="C8003" s="33">
        <v>8376</v>
      </c>
      <c r="D8003" s="33" t="s">
        <v>4124</v>
      </c>
      <c r="E8003" s="33"/>
      <c r="F8003" s="33">
        <v>0.2</v>
      </c>
    </row>
    <row r="8004" spans="1:6" x14ac:dyDescent="0.2">
      <c r="A8004" s="33">
        <v>101</v>
      </c>
      <c r="B8004" s="33" t="s">
        <v>894</v>
      </c>
      <c r="C8004" s="33">
        <v>7305</v>
      </c>
      <c r="D8004" s="33" t="s">
        <v>4125</v>
      </c>
      <c r="E8004" s="33">
        <v>4</v>
      </c>
      <c r="F8004" s="33">
        <v>0.2</v>
      </c>
    </row>
    <row r="8005" spans="1:6" x14ac:dyDescent="0.2">
      <c r="A8005" s="33">
        <v>101</v>
      </c>
      <c r="B8005" s="33" t="s">
        <v>894</v>
      </c>
      <c r="C8005" s="33">
        <v>7329</v>
      </c>
      <c r="D8005" s="33" t="s">
        <v>4361</v>
      </c>
      <c r="E8005" s="33"/>
      <c r="F8005" s="33">
        <v>0.2</v>
      </c>
    </row>
    <row r="8006" spans="1:6" x14ac:dyDescent="0.2">
      <c r="A8006" s="33">
        <v>101</v>
      </c>
      <c r="B8006" s="33" t="s">
        <v>436</v>
      </c>
      <c r="C8006" s="33">
        <v>31152</v>
      </c>
      <c r="D8006" s="33" t="s">
        <v>4126</v>
      </c>
      <c r="E8006" s="33">
        <v>4</v>
      </c>
      <c r="F8006" s="33">
        <v>0.2</v>
      </c>
    </row>
    <row r="8007" spans="1:6" x14ac:dyDescent="0.2">
      <c r="A8007" s="33">
        <v>101</v>
      </c>
      <c r="B8007" s="33" t="s">
        <v>436</v>
      </c>
      <c r="C8007" s="33">
        <v>31156</v>
      </c>
      <c r="D8007" s="33" t="s">
        <v>502</v>
      </c>
      <c r="E8007" s="33">
        <v>2</v>
      </c>
      <c r="F8007" s="33">
        <v>1</v>
      </c>
    </row>
    <row r="8008" spans="1:6" x14ac:dyDescent="0.2">
      <c r="A8008" s="33">
        <v>101</v>
      </c>
      <c r="B8008" s="33" t="s">
        <v>436</v>
      </c>
      <c r="C8008" s="33">
        <v>31165</v>
      </c>
      <c r="D8008" s="33" t="s">
        <v>435</v>
      </c>
      <c r="E8008" s="33"/>
      <c r="F8008" s="33">
        <v>0.2</v>
      </c>
    </row>
    <row r="8009" spans="1:6" x14ac:dyDescent="0.2">
      <c r="A8009" s="33">
        <v>101</v>
      </c>
      <c r="B8009" s="33" t="s">
        <v>436</v>
      </c>
      <c r="C8009" s="33">
        <v>31160</v>
      </c>
      <c r="D8009" s="33" t="s">
        <v>439</v>
      </c>
      <c r="E8009" s="33"/>
      <c r="F8009" s="33">
        <v>0.2</v>
      </c>
    </row>
    <row r="8010" spans="1:6" x14ac:dyDescent="0.2">
      <c r="A8010" s="33">
        <v>101</v>
      </c>
      <c r="B8010" s="33" t="s">
        <v>436</v>
      </c>
      <c r="C8010" s="33">
        <v>31002</v>
      </c>
      <c r="D8010" s="33" t="s">
        <v>3709</v>
      </c>
      <c r="E8010" s="33">
        <v>2</v>
      </c>
      <c r="F8010" s="33">
        <v>1</v>
      </c>
    </row>
    <row r="8011" spans="1:6" x14ac:dyDescent="0.2">
      <c r="A8011" s="33">
        <v>101</v>
      </c>
      <c r="B8011" s="33" t="s">
        <v>436</v>
      </c>
      <c r="C8011" s="33">
        <v>31900</v>
      </c>
      <c r="D8011" s="33" t="s">
        <v>4127</v>
      </c>
      <c r="E8011" s="33">
        <v>4</v>
      </c>
      <c r="F8011" s="33">
        <v>0.2</v>
      </c>
    </row>
    <row r="8012" spans="1:6" x14ac:dyDescent="0.2">
      <c r="A8012" s="33">
        <v>101</v>
      </c>
      <c r="B8012" s="33" t="s">
        <v>436</v>
      </c>
      <c r="C8012" s="33">
        <v>31902</v>
      </c>
      <c r="D8012" s="33" t="s">
        <v>4128</v>
      </c>
      <c r="E8012" s="33">
        <v>4</v>
      </c>
      <c r="F8012" s="33">
        <v>0.2</v>
      </c>
    </row>
    <row r="8013" spans="1:6" x14ac:dyDescent="0.2">
      <c r="A8013" s="33">
        <v>101</v>
      </c>
      <c r="B8013" s="33" t="s">
        <v>436</v>
      </c>
      <c r="C8013" s="33">
        <v>31209</v>
      </c>
      <c r="D8013" s="33" t="s">
        <v>3710</v>
      </c>
      <c r="E8013" s="33">
        <v>1</v>
      </c>
      <c r="F8013" s="33">
        <v>1</v>
      </c>
    </row>
    <row r="8014" spans="1:6" x14ac:dyDescent="0.2">
      <c r="A8014" s="33">
        <v>101</v>
      </c>
      <c r="B8014" s="33" t="s">
        <v>436</v>
      </c>
      <c r="C8014" s="33">
        <v>31210</v>
      </c>
      <c r="D8014" s="33" t="s">
        <v>3711</v>
      </c>
      <c r="E8014" s="33">
        <v>1</v>
      </c>
      <c r="F8014" s="33">
        <v>1</v>
      </c>
    </row>
    <row r="8015" spans="1:6" x14ac:dyDescent="0.2">
      <c r="A8015" s="33">
        <v>101</v>
      </c>
      <c r="B8015" s="33" t="s">
        <v>436</v>
      </c>
      <c r="C8015" s="33">
        <v>31212</v>
      </c>
      <c r="D8015" s="33" t="s">
        <v>509</v>
      </c>
      <c r="E8015" s="33">
        <v>1</v>
      </c>
      <c r="F8015" s="33">
        <v>1</v>
      </c>
    </row>
    <row r="8016" spans="1:6" x14ac:dyDescent="0.2">
      <c r="A8016" s="33">
        <v>101</v>
      </c>
      <c r="B8016" s="33" t="s">
        <v>436</v>
      </c>
      <c r="C8016" s="33">
        <v>32921</v>
      </c>
      <c r="D8016" s="33" t="s">
        <v>4129</v>
      </c>
      <c r="E8016" s="33">
        <v>4</v>
      </c>
      <c r="F8016" s="33">
        <v>0.2</v>
      </c>
    </row>
    <row r="8017" spans="1:6" x14ac:dyDescent="0.2">
      <c r="A8017" s="33">
        <v>101</v>
      </c>
      <c r="B8017" s="33" t="s">
        <v>436</v>
      </c>
      <c r="C8017" s="33">
        <v>31906</v>
      </c>
      <c r="D8017" s="33" t="s">
        <v>4130</v>
      </c>
      <c r="E8017" s="33">
        <v>1</v>
      </c>
      <c r="F8017" s="33">
        <v>0.2</v>
      </c>
    </row>
    <row r="8018" spans="1:6" x14ac:dyDescent="0.2">
      <c r="A8018" s="33">
        <v>101</v>
      </c>
      <c r="B8018" s="33" t="s">
        <v>436</v>
      </c>
      <c r="C8018" s="33">
        <v>31281</v>
      </c>
      <c r="D8018" s="33" t="s">
        <v>4131</v>
      </c>
      <c r="E8018" s="33">
        <v>2</v>
      </c>
      <c r="F8018" s="33">
        <v>0.2</v>
      </c>
    </row>
    <row r="8019" spans="1:6" x14ac:dyDescent="0.2">
      <c r="A8019" s="33">
        <v>101</v>
      </c>
      <c r="B8019" s="33" t="s">
        <v>436</v>
      </c>
      <c r="C8019" s="33">
        <v>31167</v>
      </c>
      <c r="D8019" s="33" t="s">
        <v>3712</v>
      </c>
      <c r="E8019" s="33">
        <v>2</v>
      </c>
      <c r="F8019" s="33">
        <v>1</v>
      </c>
    </row>
    <row r="8020" spans="1:6" x14ac:dyDescent="0.2">
      <c r="A8020" s="33">
        <v>101</v>
      </c>
      <c r="B8020" s="33" t="s">
        <v>436</v>
      </c>
      <c r="C8020" s="33">
        <v>32819</v>
      </c>
      <c r="D8020" s="33" t="s">
        <v>4132</v>
      </c>
      <c r="E8020" s="33"/>
      <c r="F8020" s="33">
        <v>0.2</v>
      </c>
    </row>
    <row r="8021" spans="1:6" x14ac:dyDescent="0.2">
      <c r="A8021" s="33">
        <v>101</v>
      </c>
      <c r="B8021" s="33" t="s">
        <v>436</v>
      </c>
      <c r="C8021" s="33">
        <v>30906</v>
      </c>
      <c r="D8021" s="33" t="s">
        <v>3713</v>
      </c>
      <c r="E8021" s="33">
        <v>4</v>
      </c>
      <c r="F8021" s="33">
        <v>0.2</v>
      </c>
    </row>
    <row r="8022" spans="1:6" x14ac:dyDescent="0.2">
      <c r="A8022" s="33">
        <v>101</v>
      </c>
      <c r="B8022" s="33" t="s">
        <v>436</v>
      </c>
      <c r="C8022" s="33">
        <v>31283</v>
      </c>
      <c r="D8022" s="33" t="s">
        <v>4133</v>
      </c>
      <c r="E8022" s="33">
        <v>4</v>
      </c>
      <c r="F8022" s="33">
        <v>0.2</v>
      </c>
    </row>
    <row r="8023" spans="1:6" x14ac:dyDescent="0.2">
      <c r="A8023" s="33">
        <v>101</v>
      </c>
      <c r="B8023" s="33" t="s">
        <v>436</v>
      </c>
      <c r="C8023" s="33">
        <v>30907</v>
      </c>
      <c r="D8023" s="33" t="s">
        <v>4134</v>
      </c>
      <c r="E8023" s="33">
        <v>1</v>
      </c>
      <c r="F8023" s="33">
        <v>1</v>
      </c>
    </row>
    <row r="8024" spans="1:6" x14ac:dyDescent="0.2">
      <c r="A8024" s="33">
        <v>101</v>
      </c>
      <c r="B8024" s="33" t="s">
        <v>436</v>
      </c>
      <c r="C8024" s="33">
        <v>31915</v>
      </c>
      <c r="D8024" s="33" t="s">
        <v>4135</v>
      </c>
      <c r="E8024" s="33"/>
      <c r="F8024" s="33">
        <v>0.2</v>
      </c>
    </row>
    <row r="8025" spans="1:6" x14ac:dyDescent="0.2">
      <c r="A8025" s="33">
        <v>101</v>
      </c>
      <c r="B8025" s="33" t="s">
        <v>436</v>
      </c>
      <c r="C8025" s="33">
        <v>30985</v>
      </c>
      <c r="D8025" s="33" t="s">
        <v>4136</v>
      </c>
      <c r="E8025" s="33"/>
      <c r="F8025" s="33">
        <v>0.2</v>
      </c>
    </row>
    <row r="8026" spans="1:6" x14ac:dyDescent="0.2">
      <c r="A8026" s="33">
        <v>101</v>
      </c>
      <c r="B8026" s="33" t="s">
        <v>436</v>
      </c>
      <c r="C8026" s="33">
        <v>32814</v>
      </c>
      <c r="D8026" s="33" t="s">
        <v>4137</v>
      </c>
      <c r="E8026" s="33"/>
      <c r="F8026" s="33">
        <v>0.2</v>
      </c>
    </row>
    <row r="8027" spans="1:6" x14ac:dyDescent="0.2">
      <c r="A8027" s="33">
        <v>101</v>
      </c>
      <c r="B8027" s="33" t="s">
        <v>436</v>
      </c>
      <c r="C8027" s="33">
        <v>31102</v>
      </c>
      <c r="D8027" s="33" t="s">
        <v>453</v>
      </c>
      <c r="E8027" s="33">
        <v>3</v>
      </c>
      <c r="F8027" s="33">
        <v>1</v>
      </c>
    </row>
    <row r="8028" spans="1:6" x14ac:dyDescent="0.2">
      <c r="A8028" s="33">
        <v>101</v>
      </c>
      <c r="B8028" s="33" t="s">
        <v>436</v>
      </c>
      <c r="C8028" s="33">
        <v>31920</v>
      </c>
      <c r="D8028" s="33" t="s">
        <v>4138</v>
      </c>
      <c r="E8028" s="33">
        <v>4</v>
      </c>
      <c r="F8028" s="33">
        <v>0.2</v>
      </c>
    </row>
    <row r="8029" spans="1:6" x14ac:dyDescent="0.2">
      <c r="A8029" s="33">
        <v>101</v>
      </c>
      <c r="B8029" s="33" t="s">
        <v>436</v>
      </c>
      <c r="C8029" s="33">
        <v>32820</v>
      </c>
      <c r="D8029" s="33" t="s">
        <v>4139</v>
      </c>
      <c r="E8029" s="33">
        <v>1</v>
      </c>
      <c r="F8029" s="33">
        <v>1</v>
      </c>
    </row>
    <row r="8030" spans="1:6" x14ac:dyDescent="0.2">
      <c r="A8030" s="33">
        <v>101</v>
      </c>
      <c r="B8030" s="33" t="s">
        <v>436</v>
      </c>
      <c r="C8030" s="33">
        <v>32949</v>
      </c>
      <c r="D8030" s="33" t="s">
        <v>4140</v>
      </c>
      <c r="E8030" s="33">
        <v>3</v>
      </c>
      <c r="F8030" s="33">
        <v>0.2</v>
      </c>
    </row>
    <row r="8031" spans="1:6" x14ac:dyDescent="0.2">
      <c r="A8031" s="33">
        <v>101</v>
      </c>
      <c r="B8031" s="33" t="s">
        <v>436</v>
      </c>
      <c r="C8031" s="33">
        <v>32950</v>
      </c>
      <c r="D8031" s="33" t="s">
        <v>3714</v>
      </c>
      <c r="E8031" s="33">
        <v>2</v>
      </c>
      <c r="F8031" s="33">
        <v>0.2</v>
      </c>
    </row>
    <row r="8032" spans="1:6" x14ac:dyDescent="0.2">
      <c r="A8032" s="33">
        <v>101</v>
      </c>
      <c r="B8032" s="33" t="s">
        <v>436</v>
      </c>
      <c r="C8032" s="33">
        <v>31110</v>
      </c>
      <c r="D8032" s="33" t="s">
        <v>3715</v>
      </c>
      <c r="E8032" s="33">
        <v>2</v>
      </c>
      <c r="F8032" s="33">
        <v>1</v>
      </c>
    </row>
    <row r="8033" spans="1:6" x14ac:dyDescent="0.2">
      <c r="A8033" s="33">
        <v>101</v>
      </c>
      <c r="B8033" s="33" t="s">
        <v>436</v>
      </c>
      <c r="C8033" s="33">
        <v>31112</v>
      </c>
      <c r="D8033" s="33" t="s">
        <v>3716</v>
      </c>
      <c r="E8033" s="33">
        <v>2</v>
      </c>
      <c r="F8033" s="33">
        <v>1</v>
      </c>
    </row>
    <row r="8034" spans="1:6" x14ac:dyDescent="0.2">
      <c r="A8034" s="33">
        <v>101</v>
      </c>
      <c r="B8034" s="33" t="s">
        <v>436</v>
      </c>
      <c r="C8034" s="33">
        <v>31114</v>
      </c>
      <c r="D8034" s="33" t="s">
        <v>3717</v>
      </c>
      <c r="E8034" s="33">
        <v>2</v>
      </c>
      <c r="F8034" s="33">
        <v>1</v>
      </c>
    </row>
    <row r="8035" spans="1:6" x14ac:dyDescent="0.2">
      <c r="A8035" s="33">
        <v>101</v>
      </c>
      <c r="B8035" s="33" t="s">
        <v>436</v>
      </c>
      <c r="C8035" s="33">
        <v>29433</v>
      </c>
      <c r="D8035" s="33" t="s">
        <v>3718</v>
      </c>
      <c r="E8035" s="33"/>
      <c r="F8035" s="33">
        <v>0.2</v>
      </c>
    </row>
    <row r="8036" spans="1:6" x14ac:dyDescent="0.2">
      <c r="A8036" s="33">
        <v>101</v>
      </c>
      <c r="B8036" s="33" t="s">
        <v>436</v>
      </c>
      <c r="C8036" s="33">
        <v>30917</v>
      </c>
      <c r="D8036" s="33" t="s">
        <v>2090</v>
      </c>
      <c r="E8036" s="33">
        <v>1</v>
      </c>
      <c r="F8036" s="33">
        <v>1</v>
      </c>
    </row>
    <row r="8037" spans="1:6" x14ac:dyDescent="0.2">
      <c r="A8037" s="33">
        <v>101</v>
      </c>
      <c r="B8037" s="33" t="s">
        <v>436</v>
      </c>
      <c r="C8037" s="33">
        <v>29379</v>
      </c>
      <c r="D8037" s="33" t="s">
        <v>4141</v>
      </c>
      <c r="E8037" s="33"/>
      <c r="F8037" s="33">
        <v>0.2</v>
      </c>
    </row>
    <row r="8038" spans="1:6" x14ac:dyDescent="0.2">
      <c r="A8038" s="33">
        <v>101</v>
      </c>
      <c r="B8038" s="33" t="s">
        <v>436</v>
      </c>
      <c r="C8038" s="33">
        <v>30990</v>
      </c>
      <c r="D8038" s="33" t="s">
        <v>4142</v>
      </c>
      <c r="E8038" s="33">
        <v>4</v>
      </c>
      <c r="F8038" s="33">
        <v>0.2</v>
      </c>
    </row>
    <row r="8039" spans="1:6" x14ac:dyDescent="0.2">
      <c r="A8039" s="33">
        <v>101</v>
      </c>
      <c r="B8039" s="33" t="s">
        <v>436</v>
      </c>
      <c r="C8039" s="33">
        <v>32962</v>
      </c>
      <c r="D8039" s="33" t="s">
        <v>3719</v>
      </c>
      <c r="E8039" s="33">
        <v>2</v>
      </c>
      <c r="F8039" s="33">
        <v>1</v>
      </c>
    </row>
    <row r="8040" spans="1:6" x14ac:dyDescent="0.2">
      <c r="A8040" s="33">
        <v>101</v>
      </c>
      <c r="B8040" s="33" t="s">
        <v>436</v>
      </c>
      <c r="C8040" s="33">
        <v>29390</v>
      </c>
      <c r="D8040" s="33" t="s">
        <v>4143</v>
      </c>
      <c r="E8040" s="33"/>
      <c r="F8040" s="33">
        <v>0.2</v>
      </c>
    </row>
    <row r="8041" spans="1:6" x14ac:dyDescent="0.2">
      <c r="A8041" s="33">
        <v>101</v>
      </c>
      <c r="B8041" s="33" t="s">
        <v>436</v>
      </c>
      <c r="C8041" s="33">
        <v>31276</v>
      </c>
      <c r="D8041" s="33" t="s">
        <v>4144</v>
      </c>
      <c r="E8041" s="33">
        <v>4</v>
      </c>
      <c r="F8041" s="33">
        <v>0.2</v>
      </c>
    </row>
    <row r="8042" spans="1:6" x14ac:dyDescent="0.2">
      <c r="A8042" s="33">
        <v>101</v>
      </c>
      <c r="B8042" s="33" t="s">
        <v>436</v>
      </c>
      <c r="C8042" s="33">
        <v>31278</v>
      </c>
      <c r="D8042" s="33" t="s">
        <v>4145</v>
      </c>
      <c r="E8042" s="33">
        <v>3</v>
      </c>
      <c r="F8042" s="33">
        <v>0.2</v>
      </c>
    </row>
    <row r="8043" spans="1:6" x14ac:dyDescent="0.2">
      <c r="A8043" s="33">
        <v>101</v>
      </c>
      <c r="B8043" s="33" t="s">
        <v>436</v>
      </c>
      <c r="C8043" s="33">
        <v>32963</v>
      </c>
      <c r="D8043" s="33" t="s">
        <v>3720</v>
      </c>
      <c r="E8043" s="33">
        <v>2</v>
      </c>
      <c r="F8043" s="33">
        <v>0.2</v>
      </c>
    </row>
    <row r="8044" spans="1:6" x14ac:dyDescent="0.2">
      <c r="A8044" s="33">
        <v>101</v>
      </c>
      <c r="B8044" s="33" t="s">
        <v>436</v>
      </c>
      <c r="C8044" s="33">
        <v>29331</v>
      </c>
      <c r="D8044" s="33" t="s">
        <v>3721</v>
      </c>
      <c r="E8044" s="33">
        <v>1</v>
      </c>
      <c r="F8044" s="33">
        <v>1</v>
      </c>
    </row>
    <row r="8045" spans="1:6" x14ac:dyDescent="0.2">
      <c r="A8045" s="33">
        <v>101</v>
      </c>
      <c r="B8045" s="33" t="s">
        <v>465</v>
      </c>
      <c r="C8045" s="33">
        <v>1826</v>
      </c>
      <c r="D8045" s="33" t="s">
        <v>2100</v>
      </c>
      <c r="E8045" s="33">
        <v>3</v>
      </c>
      <c r="F8045" s="33">
        <v>0.2</v>
      </c>
    </row>
    <row r="8046" spans="1:6" x14ac:dyDescent="0.2">
      <c r="A8046" s="33">
        <v>101</v>
      </c>
      <c r="B8046" s="33" t="s">
        <v>465</v>
      </c>
      <c r="C8046" s="33">
        <v>61</v>
      </c>
      <c r="D8046" s="33" t="s">
        <v>4146</v>
      </c>
      <c r="E8046" s="33">
        <v>4</v>
      </c>
      <c r="F8046" s="33">
        <v>0.2</v>
      </c>
    </row>
    <row r="8047" spans="1:6" x14ac:dyDescent="0.2">
      <c r="A8047" s="33">
        <v>101</v>
      </c>
      <c r="B8047" s="33" t="s">
        <v>465</v>
      </c>
      <c r="C8047" s="33">
        <v>72</v>
      </c>
      <c r="D8047" s="33" t="s">
        <v>2101</v>
      </c>
      <c r="E8047" s="33"/>
      <c r="F8047" s="33">
        <v>0.2</v>
      </c>
    </row>
    <row r="8048" spans="1:6" x14ac:dyDescent="0.2">
      <c r="A8048" s="33">
        <v>101</v>
      </c>
      <c r="B8048" s="33" t="s">
        <v>465</v>
      </c>
      <c r="C8048" s="33">
        <v>1856</v>
      </c>
      <c r="D8048" s="33" t="s">
        <v>4147</v>
      </c>
      <c r="E8048" s="33">
        <v>3</v>
      </c>
      <c r="F8048" s="33">
        <v>0.2</v>
      </c>
    </row>
    <row r="8049" spans="1:6" x14ac:dyDescent="0.2">
      <c r="A8049" s="33">
        <v>101</v>
      </c>
      <c r="B8049" s="33" t="s">
        <v>465</v>
      </c>
      <c r="C8049" s="33">
        <v>58</v>
      </c>
      <c r="D8049" s="33" t="s">
        <v>4148</v>
      </c>
      <c r="E8049" s="33">
        <v>2</v>
      </c>
      <c r="F8049" s="33">
        <v>0.2</v>
      </c>
    </row>
    <row r="8050" spans="1:6" x14ac:dyDescent="0.2">
      <c r="A8050" s="33">
        <v>101</v>
      </c>
      <c r="B8050" s="33" t="s">
        <v>465</v>
      </c>
      <c r="C8050" s="33">
        <v>1836</v>
      </c>
      <c r="D8050" s="33" t="s">
        <v>4149</v>
      </c>
      <c r="E8050" s="33">
        <v>2</v>
      </c>
      <c r="F8050" s="33">
        <v>0.2</v>
      </c>
    </row>
    <row r="8051" spans="1:6" x14ac:dyDescent="0.2">
      <c r="A8051" s="33">
        <v>101</v>
      </c>
      <c r="B8051" s="33" t="s">
        <v>465</v>
      </c>
      <c r="C8051" s="33">
        <v>1862</v>
      </c>
      <c r="D8051" s="33" t="s">
        <v>4150</v>
      </c>
      <c r="E8051" s="33">
        <v>2</v>
      </c>
      <c r="F8051" s="33">
        <v>0.2</v>
      </c>
    </row>
    <row r="8052" spans="1:6" x14ac:dyDescent="0.2">
      <c r="A8052" s="33">
        <v>101</v>
      </c>
      <c r="B8052" s="33" t="s">
        <v>465</v>
      </c>
      <c r="C8052" s="33">
        <v>73</v>
      </c>
      <c r="D8052" s="33" t="s">
        <v>4151</v>
      </c>
      <c r="E8052" s="33">
        <v>3</v>
      </c>
      <c r="F8052" s="33">
        <v>0.2</v>
      </c>
    </row>
    <row r="8053" spans="1:6" x14ac:dyDescent="0.2">
      <c r="A8053" s="33">
        <v>101</v>
      </c>
      <c r="B8053" s="33" t="s">
        <v>465</v>
      </c>
      <c r="C8053" s="33">
        <v>1877</v>
      </c>
      <c r="D8053" s="33" t="s">
        <v>4152</v>
      </c>
      <c r="E8053" s="33">
        <v>2</v>
      </c>
      <c r="F8053" s="33">
        <v>0.2</v>
      </c>
    </row>
    <row r="8054" spans="1:6" x14ac:dyDescent="0.2">
      <c r="A8054" s="33">
        <v>101</v>
      </c>
      <c r="B8054" s="33" t="s">
        <v>465</v>
      </c>
      <c r="C8054" s="33">
        <v>134</v>
      </c>
      <c r="D8054" s="33" t="s">
        <v>4153</v>
      </c>
      <c r="E8054" s="33">
        <v>3</v>
      </c>
      <c r="F8054" s="33">
        <v>0.2</v>
      </c>
    </row>
    <row r="8055" spans="1:6" x14ac:dyDescent="0.2">
      <c r="A8055" s="33">
        <v>101</v>
      </c>
      <c r="B8055" s="33" t="s">
        <v>465</v>
      </c>
      <c r="C8055" s="33">
        <v>1905</v>
      </c>
      <c r="D8055" s="33" t="s">
        <v>4154</v>
      </c>
      <c r="E8055" s="33">
        <v>2</v>
      </c>
      <c r="F8055" s="33">
        <v>0.2</v>
      </c>
    </row>
    <row r="8056" spans="1:6" x14ac:dyDescent="0.2">
      <c r="A8056" s="33">
        <v>101</v>
      </c>
      <c r="B8056" s="33" t="s">
        <v>465</v>
      </c>
      <c r="C8056" s="33">
        <v>142</v>
      </c>
      <c r="D8056" s="33" t="s">
        <v>4155</v>
      </c>
      <c r="E8056" s="33">
        <v>3</v>
      </c>
      <c r="F8056" s="33">
        <v>0.2</v>
      </c>
    </row>
    <row r="8057" spans="1:6" x14ac:dyDescent="0.2">
      <c r="A8057" s="33">
        <v>101</v>
      </c>
      <c r="B8057" s="33" t="s">
        <v>465</v>
      </c>
      <c r="C8057" s="33">
        <v>147</v>
      </c>
      <c r="D8057" s="33" t="s">
        <v>4156</v>
      </c>
      <c r="E8057" s="33">
        <v>2</v>
      </c>
      <c r="F8057" s="33">
        <v>0.2</v>
      </c>
    </row>
    <row r="8058" spans="1:6" x14ac:dyDescent="0.2">
      <c r="A8058" s="33">
        <v>101</v>
      </c>
      <c r="B8058" s="33" t="s">
        <v>465</v>
      </c>
      <c r="C8058" s="33">
        <v>153</v>
      </c>
      <c r="D8058" s="33" t="s">
        <v>4157</v>
      </c>
      <c r="E8058" s="33">
        <v>4</v>
      </c>
      <c r="F8058" s="33">
        <v>0.2</v>
      </c>
    </row>
    <row r="8059" spans="1:6" x14ac:dyDescent="0.2">
      <c r="A8059" s="33">
        <v>101</v>
      </c>
      <c r="B8059" s="33" t="s">
        <v>465</v>
      </c>
      <c r="C8059" s="33">
        <v>155</v>
      </c>
      <c r="D8059" s="33" t="s">
        <v>4158</v>
      </c>
      <c r="E8059" s="33">
        <v>3</v>
      </c>
      <c r="F8059" s="33">
        <v>0.2</v>
      </c>
    </row>
    <row r="8060" spans="1:6" x14ac:dyDescent="0.2">
      <c r="A8060" s="33">
        <v>101</v>
      </c>
      <c r="B8060" s="33" t="s">
        <v>465</v>
      </c>
      <c r="C8060" s="33">
        <v>1938</v>
      </c>
      <c r="D8060" s="33" t="s">
        <v>4159</v>
      </c>
      <c r="E8060" s="33">
        <v>2</v>
      </c>
      <c r="F8060" s="33">
        <v>0.2</v>
      </c>
    </row>
    <row r="8061" spans="1:6" x14ac:dyDescent="0.2">
      <c r="A8061" s="33">
        <v>101</v>
      </c>
      <c r="B8061" s="33" t="s">
        <v>465</v>
      </c>
      <c r="C8061" s="33">
        <v>182</v>
      </c>
      <c r="D8061" s="33" t="s">
        <v>4160</v>
      </c>
      <c r="E8061" s="33"/>
      <c r="F8061" s="33">
        <v>0.2</v>
      </c>
    </row>
    <row r="8062" spans="1:6" x14ac:dyDescent="0.2">
      <c r="A8062" s="33">
        <v>101</v>
      </c>
      <c r="B8062" s="33" t="s">
        <v>465</v>
      </c>
      <c r="C8062" s="33">
        <v>237</v>
      </c>
      <c r="D8062" s="33" t="s">
        <v>4161</v>
      </c>
      <c r="E8062" s="33">
        <v>3</v>
      </c>
      <c r="F8062" s="33">
        <v>0.2</v>
      </c>
    </row>
    <row r="8063" spans="1:6" x14ac:dyDescent="0.2">
      <c r="A8063" s="33">
        <v>101</v>
      </c>
      <c r="B8063" s="33" t="s">
        <v>465</v>
      </c>
      <c r="C8063" s="33">
        <v>234</v>
      </c>
      <c r="D8063" s="33" t="s">
        <v>4362</v>
      </c>
      <c r="E8063" s="33"/>
      <c r="F8063" s="33">
        <v>0.2</v>
      </c>
    </row>
    <row r="8064" spans="1:6" x14ac:dyDescent="0.2">
      <c r="A8064" s="33">
        <v>101</v>
      </c>
      <c r="B8064" s="33" t="s">
        <v>465</v>
      </c>
      <c r="C8064" s="33">
        <v>2941</v>
      </c>
      <c r="D8064" s="33" t="s">
        <v>464</v>
      </c>
      <c r="E8064" s="33">
        <v>4</v>
      </c>
      <c r="F8064" s="33">
        <v>0.2</v>
      </c>
    </row>
    <row r="8065" spans="1:6" x14ac:dyDescent="0.2">
      <c r="A8065" s="33">
        <v>101</v>
      </c>
      <c r="B8065" s="33" t="s">
        <v>465</v>
      </c>
      <c r="C8065" s="33">
        <v>254</v>
      </c>
      <c r="D8065" s="33" t="s">
        <v>4162</v>
      </c>
      <c r="E8065" s="33">
        <v>3</v>
      </c>
      <c r="F8065" s="33">
        <v>0.2</v>
      </c>
    </row>
    <row r="8066" spans="1:6" x14ac:dyDescent="0.2">
      <c r="A8066" s="33">
        <v>101</v>
      </c>
      <c r="B8066" s="33" t="s">
        <v>465</v>
      </c>
      <c r="C8066" s="33">
        <v>3095</v>
      </c>
      <c r="D8066" s="33" t="s">
        <v>4163</v>
      </c>
      <c r="E8066" s="33">
        <v>2</v>
      </c>
      <c r="F8066" s="33">
        <v>0.2</v>
      </c>
    </row>
    <row r="8067" spans="1:6" x14ac:dyDescent="0.2">
      <c r="A8067" s="33">
        <v>101</v>
      </c>
      <c r="B8067" s="33" t="s">
        <v>465</v>
      </c>
      <c r="C8067" s="33">
        <v>3113</v>
      </c>
      <c r="D8067" s="33" t="s">
        <v>4164</v>
      </c>
      <c r="E8067" s="33">
        <v>2</v>
      </c>
      <c r="F8067" s="33">
        <v>0.2</v>
      </c>
    </row>
    <row r="8068" spans="1:6" x14ac:dyDescent="0.2">
      <c r="A8068" s="33">
        <v>101</v>
      </c>
      <c r="B8068" s="33" t="s">
        <v>465</v>
      </c>
      <c r="C8068" s="33">
        <v>338</v>
      </c>
      <c r="D8068" s="33" t="s">
        <v>2108</v>
      </c>
      <c r="E8068" s="33">
        <v>3</v>
      </c>
      <c r="F8068" s="33">
        <v>0.2</v>
      </c>
    </row>
    <row r="8069" spans="1:6" x14ac:dyDescent="0.2">
      <c r="A8069" s="33">
        <v>101</v>
      </c>
      <c r="B8069" s="33" t="s">
        <v>465</v>
      </c>
      <c r="C8069" s="33">
        <v>1688</v>
      </c>
      <c r="D8069" s="33" t="s">
        <v>4165</v>
      </c>
      <c r="E8069" s="33"/>
      <c r="F8069" s="33">
        <v>0.2</v>
      </c>
    </row>
    <row r="8070" spans="1:6" x14ac:dyDescent="0.2">
      <c r="A8070" s="33">
        <v>101</v>
      </c>
      <c r="B8070" s="33" t="s">
        <v>465</v>
      </c>
      <c r="C8070" s="33">
        <v>339</v>
      </c>
      <c r="D8070" s="33" t="s">
        <v>4166</v>
      </c>
      <c r="E8070" s="33">
        <v>3</v>
      </c>
      <c r="F8070" s="33">
        <v>0.2</v>
      </c>
    </row>
    <row r="8071" spans="1:6" x14ac:dyDescent="0.2">
      <c r="A8071" s="33">
        <v>101</v>
      </c>
      <c r="B8071" s="33" t="s">
        <v>465</v>
      </c>
      <c r="C8071" s="33">
        <v>394</v>
      </c>
      <c r="D8071" s="33" t="s">
        <v>4363</v>
      </c>
      <c r="E8071" s="33">
        <v>2</v>
      </c>
      <c r="F8071" s="33">
        <v>0.2</v>
      </c>
    </row>
    <row r="8072" spans="1:6" x14ac:dyDescent="0.2">
      <c r="A8072" s="33">
        <v>101</v>
      </c>
      <c r="B8072" s="33" t="s">
        <v>465</v>
      </c>
      <c r="C8072" s="33">
        <v>409</v>
      </c>
      <c r="D8072" s="33" t="s">
        <v>4364</v>
      </c>
      <c r="E8072" s="33">
        <v>2</v>
      </c>
      <c r="F8072" s="33">
        <v>0.2</v>
      </c>
    </row>
    <row r="8073" spans="1:6" x14ac:dyDescent="0.2">
      <c r="A8073" s="33">
        <v>101</v>
      </c>
      <c r="B8073" s="33" t="s">
        <v>465</v>
      </c>
      <c r="C8073" s="33">
        <v>413</v>
      </c>
      <c r="D8073" s="33" t="s">
        <v>2111</v>
      </c>
      <c r="E8073" s="33">
        <v>3</v>
      </c>
      <c r="F8073" s="33">
        <v>0.2</v>
      </c>
    </row>
    <row r="8074" spans="1:6" x14ac:dyDescent="0.2">
      <c r="A8074" s="33">
        <v>101</v>
      </c>
      <c r="B8074" s="33" t="s">
        <v>465</v>
      </c>
      <c r="C8074" s="33">
        <v>4659</v>
      </c>
      <c r="D8074" s="33" t="s">
        <v>2113</v>
      </c>
      <c r="E8074" s="33"/>
      <c r="F8074" s="33">
        <v>0.2</v>
      </c>
    </row>
    <row r="8075" spans="1:6" x14ac:dyDescent="0.2">
      <c r="A8075" s="33">
        <v>101</v>
      </c>
      <c r="B8075" s="33" t="s">
        <v>465</v>
      </c>
      <c r="C8075" s="33">
        <v>1696</v>
      </c>
      <c r="D8075" s="33" t="s">
        <v>4365</v>
      </c>
      <c r="E8075" s="33">
        <v>2</v>
      </c>
      <c r="F8075" s="33">
        <v>0.2</v>
      </c>
    </row>
    <row r="8076" spans="1:6" x14ac:dyDescent="0.2">
      <c r="A8076" s="33">
        <v>101</v>
      </c>
      <c r="B8076" s="33" t="s">
        <v>465</v>
      </c>
      <c r="C8076" s="33">
        <v>3197</v>
      </c>
      <c r="D8076" s="33" t="s">
        <v>2115</v>
      </c>
      <c r="E8076" s="33"/>
      <c r="F8076" s="33">
        <v>0.2</v>
      </c>
    </row>
    <row r="8077" spans="1:6" x14ac:dyDescent="0.2">
      <c r="A8077" s="33">
        <v>101</v>
      </c>
      <c r="B8077" s="33" t="s">
        <v>465</v>
      </c>
      <c r="C8077" s="33">
        <v>532</v>
      </c>
      <c r="D8077" s="33" t="s">
        <v>4167</v>
      </c>
      <c r="E8077" s="33"/>
      <c r="F8077" s="33">
        <v>0.2</v>
      </c>
    </row>
    <row r="8078" spans="1:6" x14ac:dyDescent="0.2">
      <c r="A8078" s="33">
        <v>101</v>
      </c>
      <c r="B8078" s="33" t="s">
        <v>465</v>
      </c>
      <c r="C8078" s="33">
        <v>553</v>
      </c>
      <c r="D8078" s="33" t="s">
        <v>4168</v>
      </c>
      <c r="E8078" s="33"/>
      <c r="F8078" s="33">
        <v>0.2</v>
      </c>
    </row>
    <row r="8079" spans="1:6" x14ac:dyDescent="0.2">
      <c r="A8079" s="33">
        <v>101</v>
      </c>
      <c r="B8079" s="33" t="s">
        <v>465</v>
      </c>
      <c r="C8079" s="33">
        <v>857</v>
      </c>
      <c r="D8079" s="33" t="s">
        <v>860</v>
      </c>
      <c r="E8079" s="33">
        <v>3</v>
      </c>
      <c r="F8079" s="33">
        <v>0.2</v>
      </c>
    </row>
    <row r="8080" spans="1:6" x14ac:dyDescent="0.2">
      <c r="A8080" s="33">
        <v>101</v>
      </c>
      <c r="B8080" s="33" t="s">
        <v>465</v>
      </c>
      <c r="C8080" s="33">
        <v>1776</v>
      </c>
      <c r="D8080" s="33" t="s">
        <v>4169</v>
      </c>
      <c r="E8080" s="33">
        <v>4</v>
      </c>
      <c r="F8080" s="33">
        <v>0.2</v>
      </c>
    </row>
    <row r="8081" spans="1:6" x14ac:dyDescent="0.2">
      <c r="A8081" s="33">
        <v>101</v>
      </c>
      <c r="B8081" s="33" t="s">
        <v>465</v>
      </c>
      <c r="C8081" s="33">
        <v>550</v>
      </c>
      <c r="D8081" s="33" t="s">
        <v>4366</v>
      </c>
      <c r="E8081" s="33"/>
      <c r="F8081" s="33">
        <v>0.2</v>
      </c>
    </row>
    <row r="8082" spans="1:6" x14ac:dyDescent="0.2">
      <c r="A8082" s="33">
        <v>101</v>
      </c>
      <c r="B8082" s="33" t="s">
        <v>465</v>
      </c>
      <c r="C8082" s="33">
        <v>3620</v>
      </c>
      <c r="D8082" s="33" t="s">
        <v>2132</v>
      </c>
      <c r="E8082" s="33"/>
      <c r="F8082" s="33">
        <v>0.2</v>
      </c>
    </row>
    <row r="8083" spans="1:6" x14ac:dyDescent="0.2">
      <c r="A8083" s="33">
        <v>101</v>
      </c>
      <c r="B8083" s="33" t="s">
        <v>465</v>
      </c>
      <c r="C8083" s="33">
        <v>3661</v>
      </c>
      <c r="D8083" s="33" t="s">
        <v>4170</v>
      </c>
      <c r="E8083" s="33">
        <v>3</v>
      </c>
      <c r="F8083" s="33">
        <v>0.2</v>
      </c>
    </row>
    <row r="8084" spans="1:6" x14ac:dyDescent="0.2">
      <c r="A8084" s="33">
        <v>101</v>
      </c>
      <c r="B8084" s="33" t="s">
        <v>465</v>
      </c>
      <c r="C8084" s="33">
        <v>1016</v>
      </c>
      <c r="D8084" s="33" t="s">
        <v>2134</v>
      </c>
      <c r="E8084" s="33">
        <v>3</v>
      </c>
      <c r="F8084" s="33">
        <v>0.2</v>
      </c>
    </row>
    <row r="8085" spans="1:6" x14ac:dyDescent="0.2">
      <c r="A8085" s="33">
        <v>101</v>
      </c>
      <c r="B8085" s="33" t="s">
        <v>465</v>
      </c>
      <c r="C8085" s="33">
        <v>1017</v>
      </c>
      <c r="D8085" s="33" t="s">
        <v>2135</v>
      </c>
      <c r="E8085" s="33"/>
      <c r="F8085" s="33">
        <v>0.2</v>
      </c>
    </row>
    <row r="8086" spans="1:6" x14ac:dyDescent="0.2">
      <c r="A8086" s="33">
        <v>101</v>
      </c>
      <c r="B8086" s="33" t="s">
        <v>465</v>
      </c>
      <c r="C8086" s="33">
        <v>1784</v>
      </c>
      <c r="D8086" s="33" t="s">
        <v>4171</v>
      </c>
      <c r="E8086" s="33"/>
      <c r="F8086" s="33">
        <v>0.2</v>
      </c>
    </row>
    <row r="8087" spans="1:6" x14ac:dyDescent="0.2">
      <c r="A8087" s="33">
        <v>101</v>
      </c>
      <c r="B8087" s="33" t="s">
        <v>465</v>
      </c>
      <c r="C8087" s="33">
        <v>1064</v>
      </c>
      <c r="D8087" s="33" t="s">
        <v>4172</v>
      </c>
      <c r="E8087" s="33">
        <v>4</v>
      </c>
      <c r="F8087" s="33">
        <v>0.2</v>
      </c>
    </row>
    <row r="8088" spans="1:6" x14ac:dyDescent="0.2">
      <c r="A8088" s="33">
        <v>101</v>
      </c>
      <c r="B8088" s="33" t="s">
        <v>465</v>
      </c>
      <c r="C8088" s="33">
        <v>3733</v>
      </c>
      <c r="D8088" s="33" t="s">
        <v>4173</v>
      </c>
      <c r="E8088" s="33">
        <v>4</v>
      </c>
      <c r="F8088" s="33">
        <v>0.2</v>
      </c>
    </row>
    <row r="8089" spans="1:6" x14ac:dyDescent="0.2">
      <c r="A8089" s="33">
        <v>101</v>
      </c>
      <c r="B8089" s="33" t="s">
        <v>465</v>
      </c>
      <c r="C8089" s="33">
        <v>1087</v>
      </c>
      <c r="D8089" s="33" t="s">
        <v>4174</v>
      </c>
      <c r="E8089" s="33"/>
      <c r="F8089" s="33">
        <v>0.2</v>
      </c>
    </row>
    <row r="8090" spans="1:6" x14ac:dyDescent="0.2">
      <c r="A8090" s="33">
        <v>101</v>
      </c>
      <c r="B8090" s="33" t="s">
        <v>465</v>
      </c>
      <c r="C8090" s="33">
        <v>3765</v>
      </c>
      <c r="D8090" s="33" t="s">
        <v>4175</v>
      </c>
      <c r="E8090" s="33"/>
      <c r="F8090" s="33">
        <v>0.2</v>
      </c>
    </row>
    <row r="8091" spans="1:6" x14ac:dyDescent="0.2">
      <c r="A8091" s="33">
        <v>101</v>
      </c>
      <c r="B8091" s="33" t="s">
        <v>465</v>
      </c>
      <c r="C8091" s="33">
        <v>1223</v>
      </c>
      <c r="D8091" s="33" t="s">
        <v>4176</v>
      </c>
      <c r="E8091" s="33"/>
      <c r="F8091" s="33">
        <v>0.2</v>
      </c>
    </row>
    <row r="8092" spans="1:6" x14ac:dyDescent="0.2">
      <c r="A8092" s="33">
        <v>101</v>
      </c>
      <c r="B8092" s="33" t="s">
        <v>465</v>
      </c>
      <c r="C8092" s="33">
        <v>1226</v>
      </c>
      <c r="D8092" s="33" t="s">
        <v>4177</v>
      </c>
      <c r="E8092" s="33"/>
      <c r="F8092" s="33">
        <v>0.2</v>
      </c>
    </row>
    <row r="8093" spans="1:6" x14ac:dyDescent="0.2">
      <c r="A8093" s="33">
        <v>101</v>
      </c>
      <c r="B8093" s="33" t="s">
        <v>465</v>
      </c>
      <c r="C8093" s="33">
        <v>1227</v>
      </c>
      <c r="D8093" s="33" t="s">
        <v>4178</v>
      </c>
      <c r="E8093" s="33">
        <v>3</v>
      </c>
      <c r="F8093" s="33">
        <v>0.2</v>
      </c>
    </row>
    <row r="8094" spans="1:6" x14ac:dyDescent="0.2">
      <c r="A8094" s="33">
        <v>101</v>
      </c>
      <c r="B8094" s="33" t="s">
        <v>465</v>
      </c>
      <c r="C8094" s="33">
        <v>3937</v>
      </c>
      <c r="D8094" s="33" t="s">
        <v>2140</v>
      </c>
      <c r="E8094" s="33"/>
      <c r="F8094" s="33">
        <v>0.2</v>
      </c>
    </row>
    <row r="8095" spans="1:6" x14ac:dyDescent="0.2">
      <c r="A8095" s="33">
        <v>101</v>
      </c>
      <c r="B8095" s="33" t="s">
        <v>465</v>
      </c>
      <c r="C8095" s="33">
        <v>3957</v>
      </c>
      <c r="D8095" s="33" t="s">
        <v>4179</v>
      </c>
      <c r="E8095" s="33">
        <v>3</v>
      </c>
      <c r="F8095" s="33">
        <v>0.2</v>
      </c>
    </row>
    <row r="8096" spans="1:6" x14ac:dyDescent="0.2">
      <c r="A8096" s="33">
        <v>101</v>
      </c>
      <c r="B8096" s="33" t="s">
        <v>465</v>
      </c>
      <c r="C8096" s="33">
        <v>3959</v>
      </c>
      <c r="D8096" s="33" t="s">
        <v>4180</v>
      </c>
      <c r="E8096" s="33">
        <v>2</v>
      </c>
      <c r="F8096" s="33">
        <v>0.2</v>
      </c>
    </row>
    <row r="8097" spans="1:6" x14ac:dyDescent="0.2">
      <c r="A8097" s="33">
        <v>101</v>
      </c>
      <c r="B8097" s="33" t="s">
        <v>465</v>
      </c>
      <c r="C8097" s="33">
        <v>3952</v>
      </c>
      <c r="D8097" s="33" t="s">
        <v>4181</v>
      </c>
      <c r="E8097" s="33">
        <v>3</v>
      </c>
      <c r="F8097" s="33">
        <v>0.2</v>
      </c>
    </row>
    <row r="8098" spans="1:6" x14ac:dyDescent="0.2">
      <c r="A8098" s="33">
        <v>101</v>
      </c>
      <c r="B8098" s="33" t="s">
        <v>465</v>
      </c>
      <c r="C8098" s="33">
        <v>1242</v>
      </c>
      <c r="D8098" s="33" t="s">
        <v>4182</v>
      </c>
      <c r="E8098" s="33"/>
      <c r="F8098" s="33">
        <v>0.2</v>
      </c>
    </row>
    <row r="8099" spans="1:6" x14ac:dyDescent="0.2">
      <c r="A8099" s="33">
        <v>101</v>
      </c>
      <c r="B8099" s="33" t="s">
        <v>465</v>
      </c>
      <c r="C8099" s="33">
        <v>4031</v>
      </c>
      <c r="D8099" s="33" t="s">
        <v>4183</v>
      </c>
      <c r="E8099" s="33">
        <v>4</v>
      </c>
      <c r="F8099" s="33">
        <v>0.2</v>
      </c>
    </row>
    <row r="8100" spans="1:6" x14ac:dyDescent="0.2">
      <c r="A8100" s="33">
        <v>101</v>
      </c>
      <c r="B8100" s="33" t="s">
        <v>465</v>
      </c>
      <c r="C8100" s="33">
        <v>6008</v>
      </c>
      <c r="D8100" s="33" t="s">
        <v>4184</v>
      </c>
      <c r="E8100" s="33"/>
      <c r="F8100" s="33">
        <v>0.2</v>
      </c>
    </row>
    <row r="8101" spans="1:6" x14ac:dyDescent="0.2">
      <c r="A8101" s="33">
        <v>101</v>
      </c>
      <c r="B8101" s="33" t="s">
        <v>465</v>
      </c>
      <c r="C8101" s="33">
        <v>2939</v>
      </c>
      <c r="D8101" s="33" t="s">
        <v>4185</v>
      </c>
      <c r="E8101" s="33">
        <v>2</v>
      </c>
      <c r="F8101" s="33">
        <v>0.2</v>
      </c>
    </row>
    <row r="8102" spans="1:6" x14ac:dyDescent="0.2">
      <c r="A8102" s="33">
        <v>101</v>
      </c>
      <c r="B8102" s="33" t="s">
        <v>465</v>
      </c>
      <c r="C8102" s="33">
        <v>1315</v>
      </c>
      <c r="D8102" s="33" t="s">
        <v>4186</v>
      </c>
      <c r="E8102" s="33">
        <v>2</v>
      </c>
      <c r="F8102" s="33">
        <v>0.2</v>
      </c>
    </row>
    <row r="8103" spans="1:6" x14ac:dyDescent="0.2">
      <c r="A8103" s="33">
        <v>101</v>
      </c>
      <c r="B8103" s="33" t="s">
        <v>465</v>
      </c>
      <c r="C8103" s="33">
        <v>468</v>
      </c>
      <c r="D8103" s="33" t="s">
        <v>4187</v>
      </c>
      <c r="E8103" s="33"/>
      <c r="F8103" s="33">
        <v>0.2</v>
      </c>
    </row>
    <row r="8104" spans="1:6" x14ac:dyDescent="0.2">
      <c r="A8104" s="33">
        <v>101</v>
      </c>
      <c r="B8104" s="33" t="s">
        <v>465</v>
      </c>
      <c r="C8104" s="33">
        <v>1373</v>
      </c>
      <c r="D8104" s="33" t="s">
        <v>4188</v>
      </c>
      <c r="E8104" s="33">
        <v>4</v>
      </c>
      <c r="F8104" s="33">
        <v>0.2</v>
      </c>
    </row>
    <row r="8105" spans="1:6" x14ac:dyDescent="0.2">
      <c r="A8105" s="33">
        <v>101</v>
      </c>
      <c r="B8105" s="33" t="s">
        <v>465</v>
      </c>
      <c r="C8105" s="33">
        <v>3860</v>
      </c>
      <c r="D8105" s="33" t="s">
        <v>4189</v>
      </c>
      <c r="E8105" s="33">
        <v>4</v>
      </c>
      <c r="F8105" s="33">
        <v>0.2</v>
      </c>
    </row>
    <row r="8106" spans="1:6" x14ac:dyDescent="0.2">
      <c r="A8106" s="33">
        <v>101</v>
      </c>
      <c r="B8106" s="33" t="s">
        <v>465</v>
      </c>
      <c r="C8106" s="33">
        <v>1375</v>
      </c>
      <c r="D8106" s="33" t="s">
        <v>4190</v>
      </c>
      <c r="E8106" s="33">
        <v>2</v>
      </c>
      <c r="F8106" s="33">
        <v>0.2</v>
      </c>
    </row>
    <row r="8107" spans="1:6" x14ac:dyDescent="0.2">
      <c r="A8107" s="33">
        <v>101</v>
      </c>
      <c r="B8107" s="33" t="s">
        <v>465</v>
      </c>
      <c r="C8107" s="33">
        <v>900</v>
      </c>
      <c r="D8107" s="33" t="s">
        <v>4191</v>
      </c>
      <c r="E8107" s="33">
        <v>2</v>
      </c>
      <c r="F8107" s="33">
        <v>0.2</v>
      </c>
    </row>
    <row r="8108" spans="1:6" x14ac:dyDescent="0.2">
      <c r="A8108" s="33">
        <v>101</v>
      </c>
      <c r="B8108" s="33" t="s">
        <v>465</v>
      </c>
      <c r="C8108" s="33">
        <v>1914</v>
      </c>
      <c r="D8108" s="33" t="s">
        <v>4192</v>
      </c>
      <c r="E8108" s="33">
        <v>3</v>
      </c>
      <c r="F8108" s="33">
        <v>0.2</v>
      </c>
    </row>
    <row r="8109" spans="1:6" x14ac:dyDescent="0.2">
      <c r="A8109" s="33">
        <v>101</v>
      </c>
      <c r="B8109" s="33" t="s">
        <v>795</v>
      </c>
      <c r="C8109" s="33">
        <v>70815</v>
      </c>
      <c r="D8109" s="33" t="s">
        <v>3722</v>
      </c>
      <c r="E8109" s="33">
        <v>3</v>
      </c>
      <c r="F8109" s="33">
        <v>0.2</v>
      </c>
    </row>
    <row r="8110" spans="1:6" x14ac:dyDescent="0.2">
      <c r="A8110" s="33">
        <v>101</v>
      </c>
      <c r="B8110" s="33" t="s">
        <v>37</v>
      </c>
      <c r="C8110" s="33">
        <v>8043</v>
      </c>
      <c r="D8110" s="33" t="s">
        <v>3536</v>
      </c>
      <c r="E8110" s="33">
        <v>3</v>
      </c>
      <c r="F8110" s="33">
        <v>0.2</v>
      </c>
    </row>
    <row r="8111" spans="1:6" x14ac:dyDescent="0.2">
      <c r="A8111" s="33">
        <v>101</v>
      </c>
      <c r="B8111" s="33" t="s">
        <v>37</v>
      </c>
      <c r="C8111" s="33">
        <v>8222</v>
      </c>
      <c r="D8111" s="33" t="s">
        <v>4193</v>
      </c>
      <c r="E8111" s="33">
        <v>4</v>
      </c>
      <c r="F8111" s="33">
        <v>0.2</v>
      </c>
    </row>
    <row r="8112" spans="1:6" x14ac:dyDescent="0.2">
      <c r="A8112" s="33">
        <v>101</v>
      </c>
      <c r="B8112" s="33" t="s">
        <v>37</v>
      </c>
      <c r="C8112" s="33">
        <v>8064</v>
      </c>
      <c r="D8112" s="33" t="s">
        <v>3723</v>
      </c>
      <c r="E8112" s="33">
        <v>1</v>
      </c>
      <c r="F8112" s="33">
        <v>1</v>
      </c>
    </row>
    <row r="8113" spans="1:6" x14ac:dyDescent="0.2">
      <c r="A8113" s="33">
        <v>101</v>
      </c>
      <c r="B8113" s="33" t="s">
        <v>37</v>
      </c>
      <c r="C8113" s="33">
        <v>8157</v>
      </c>
      <c r="D8113" s="33" t="s">
        <v>3724</v>
      </c>
      <c r="E8113" s="33"/>
      <c r="F8113" s="33">
        <v>0.2</v>
      </c>
    </row>
    <row r="8114" spans="1:6" x14ac:dyDescent="0.2">
      <c r="A8114" s="33">
        <v>101</v>
      </c>
      <c r="B8114" s="33" t="s">
        <v>37</v>
      </c>
      <c r="C8114" s="33">
        <v>8138</v>
      </c>
      <c r="D8114" s="33" t="s">
        <v>4194</v>
      </c>
      <c r="E8114" s="33">
        <v>3</v>
      </c>
      <c r="F8114" s="33">
        <v>0.2</v>
      </c>
    </row>
    <row r="8115" spans="1:6" x14ac:dyDescent="0.2">
      <c r="A8115" s="33">
        <v>101</v>
      </c>
      <c r="B8115" s="33" t="s">
        <v>37</v>
      </c>
      <c r="C8115" s="33">
        <v>8176</v>
      </c>
      <c r="D8115" s="33" t="s">
        <v>3881</v>
      </c>
      <c r="E8115" s="33">
        <v>1</v>
      </c>
      <c r="F8115" s="33">
        <v>0.2</v>
      </c>
    </row>
    <row r="8116" spans="1:6" x14ac:dyDescent="0.2">
      <c r="A8116" s="33">
        <v>101</v>
      </c>
      <c r="B8116" s="33" t="s">
        <v>37</v>
      </c>
      <c r="C8116" s="33">
        <v>8143</v>
      </c>
      <c r="D8116" s="33" t="s">
        <v>3725</v>
      </c>
      <c r="E8116" s="33">
        <v>1</v>
      </c>
      <c r="F8116" s="33">
        <v>0.2</v>
      </c>
    </row>
    <row r="8117" spans="1:6" x14ac:dyDescent="0.2">
      <c r="A8117" s="33">
        <v>101</v>
      </c>
      <c r="B8117" s="33" t="s">
        <v>37</v>
      </c>
      <c r="C8117" s="33">
        <v>8091</v>
      </c>
      <c r="D8117" s="33" t="s">
        <v>3882</v>
      </c>
      <c r="E8117" s="33">
        <v>1</v>
      </c>
      <c r="F8117" s="33">
        <v>0.2</v>
      </c>
    </row>
    <row r="8118" spans="1:6" x14ac:dyDescent="0.2">
      <c r="A8118" s="33">
        <v>101</v>
      </c>
      <c r="B8118" s="33" t="s">
        <v>37</v>
      </c>
      <c r="C8118" s="33">
        <v>8092</v>
      </c>
      <c r="D8118" s="33" t="s">
        <v>3726</v>
      </c>
      <c r="E8118" s="33">
        <v>2</v>
      </c>
      <c r="F8118" s="33">
        <v>1</v>
      </c>
    </row>
    <row r="8119" spans="1:6" x14ac:dyDescent="0.2">
      <c r="A8119" s="33">
        <v>101</v>
      </c>
      <c r="B8119" s="33" t="s">
        <v>37</v>
      </c>
      <c r="C8119" s="33">
        <v>8103</v>
      </c>
      <c r="D8119" s="33" t="s">
        <v>3727</v>
      </c>
      <c r="E8119" s="33">
        <v>3</v>
      </c>
      <c r="F8119" s="33">
        <v>1</v>
      </c>
    </row>
    <row r="8120" spans="1:6" x14ac:dyDescent="0.2">
      <c r="A8120" s="33">
        <v>101</v>
      </c>
      <c r="B8120" s="33" t="s">
        <v>37</v>
      </c>
      <c r="C8120" s="33">
        <v>8104</v>
      </c>
      <c r="D8120" s="33" t="s">
        <v>3728</v>
      </c>
      <c r="E8120" s="33">
        <v>4</v>
      </c>
      <c r="F8120" s="33">
        <v>0.2</v>
      </c>
    </row>
    <row r="8121" spans="1:6" x14ac:dyDescent="0.2">
      <c r="A8121" s="33">
        <v>101</v>
      </c>
      <c r="B8121" s="33" t="s">
        <v>37</v>
      </c>
      <c r="C8121" s="33">
        <v>8105</v>
      </c>
      <c r="D8121" s="33" t="s">
        <v>3729</v>
      </c>
      <c r="E8121" s="33">
        <v>1</v>
      </c>
      <c r="F8121" s="33">
        <v>1</v>
      </c>
    </row>
    <row r="8122" spans="1:6" x14ac:dyDescent="0.2">
      <c r="A8122" s="33">
        <v>101</v>
      </c>
      <c r="B8122" s="33" t="s">
        <v>37</v>
      </c>
      <c r="C8122" s="33">
        <v>8106</v>
      </c>
      <c r="D8122" s="33" t="s">
        <v>3730</v>
      </c>
      <c r="E8122" s="33">
        <v>1</v>
      </c>
      <c r="F8122" s="33">
        <v>1</v>
      </c>
    </row>
    <row r="8123" spans="1:6" x14ac:dyDescent="0.2">
      <c r="A8123" s="33">
        <v>101</v>
      </c>
      <c r="B8123" s="33" t="s">
        <v>37</v>
      </c>
      <c r="C8123" s="33">
        <v>8290</v>
      </c>
      <c r="D8123" s="33" t="s">
        <v>3731</v>
      </c>
      <c r="E8123" s="33">
        <v>1</v>
      </c>
      <c r="F8123" s="33">
        <v>1</v>
      </c>
    </row>
    <row r="8124" spans="1:6" x14ac:dyDescent="0.2">
      <c r="A8124" s="33">
        <v>101</v>
      </c>
      <c r="B8124" s="33" t="s">
        <v>37</v>
      </c>
      <c r="C8124" s="33">
        <v>8108</v>
      </c>
      <c r="D8124" s="33" t="s">
        <v>3732</v>
      </c>
      <c r="E8124" s="33">
        <v>1</v>
      </c>
      <c r="F8124" s="33">
        <v>0.2</v>
      </c>
    </row>
    <row r="8125" spans="1:6" x14ac:dyDescent="0.2">
      <c r="A8125" s="33">
        <v>101</v>
      </c>
      <c r="B8125" s="33" t="s">
        <v>37</v>
      </c>
      <c r="C8125" s="33">
        <v>8109</v>
      </c>
      <c r="D8125" s="33" t="s">
        <v>3733</v>
      </c>
      <c r="E8125" s="33">
        <v>3</v>
      </c>
      <c r="F8125" s="33">
        <v>1</v>
      </c>
    </row>
    <row r="8126" spans="1:6" x14ac:dyDescent="0.2">
      <c r="A8126" s="33">
        <v>101</v>
      </c>
      <c r="B8126" s="33" t="s">
        <v>225</v>
      </c>
      <c r="C8126" s="33">
        <v>17191</v>
      </c>
      <c r="D8126" s="33" t="s">
        <v>374</v>
      </c>
      <c r="E8126" s="33">
        <v>3</v>
      </c>
      <c r="F8126" s="33">
        <v>1</v>
      </c>
    </row>
    <row r="8127" spans="1:6" x14ac:dyDescent="0.2">
      <c r="A8127" s="33">
        <v>101</v>
      </c>
      <c r="B8127" s="33" t="s">
        <v>225</v>
      </c>
      <c r="C8127" s="33">
        <v>17198</v>
      </c>
      <c r="D8127" s="33" t="s">
        <v>497</v>
      </c>
      <c r="E8127" s="33">
        <v>3</v>
      </c>
      <c r="F8127" s="33">
        <v>1</v>
      </c>
    </row>
    <row r="8128" spans="1:6" x14ac:dyDescent="0.2">
      <c r="A8128" s="33">
        <v>101</v>
      </c>
      <c r="B8128" s="33" t="s">
        <v>225</v>
      </c>
      <c r="C8128" s="33">
        <v>17174</v>
      </c>
      <c r="D8128" s="33" t="s">
        <v>3734</v>
      </c>
      <c r="E8128" s="33">
        <v>2</v>
      </c>
      <c r="F8128" s="33">
        <v>1</v>
      </c>
    </row>
    <row r="8129" spans="1:6" x14ac:dyDescent="0.2">
      <c r="A8129" s="33">
        <v>101</v>
      </c>
      <c r="B8129" s="33" t="s">
        <v>225</v>
      </c>
      <c r="C8129" s="33">
        <v>17175</v>
      </c>
      <c r="D8129" s="33" t="s">
        <v>505</v>
      </c>
      <c r="E8129" s="33">
        <v>3</v>
      </c>
      <c r="F8129" s="33">
        <v>0.2</v>
      </c>
    </row>
    <row r="8130" spans="1:6" x14ac:dyDescent="0.2">
      <c r="A8130" s="33">
        <v>101</v>
      </c>
      <c r="B8130" s="33" t="s">
        <v>225</v>
      </c>
      <c r="C8130" s="33">
        <v>17161</v>
      </c>
      <c r="D8130" s="33" t="s">
        <v>393</v>
      </c>
      <c r="E8130" s="33">
        <v>4</v>
      </c>
      <c r="F8130" s="33">
        <v>0.2</v>
      </c>
    </row>
    <row r="8131" spans="1:6" x14ac:dyDescent="0.2">
      <c r="A8131" s="33">
        <v>101</v>
      </c>
      <c r="B8131" s="33" t="s">
        <v>225</v>
      </c>
      <c r="C8131" s="33">
        <v>17164</v>
      </c>
      <c r="D8131" s="33" t="s">
        <v>320</v>
      </c>
      <c r="E8131" s="33"/>
      <c r="F8131" s="33">
        <v>0.2</v>
      </c>
    </row>
    <row r="8132" spans="1:6" x14ac:dyDescent="0.2">
      <c r="A8132" s="33">
        <v>101</v>
      </c>
      <c r="B8132" s="33" t="s">
        <v>225</v>
      </c>
      <c r="C8132" s="33">
        <v>17165</v>
      </c>
      <c r="D8132" s="33" t="s">
        <v>324</v>
      </c>
      <c r="E8132" s="33">
        <v>3</v>
      </c>
      <c r="F8132" s="33">
        <v>1</v>
      </c>
    </row>
    <row r="8133" spans="1:6" x14ac:dyDescent="0.2">
      <c r="A8133" s="33">
        <v>101</v>
      </c>
      <c r="B8133" s="33" t="s">
        <v>225</v>
      </c>
      <c r="C8133" s="33">
        <v>17236</v>
      </c>
      <c r="D8133" s="33" t="s">
        <v>328</v>
      </c>
      <c r="E8133" s="33">
        <v>1</v>
      </c>
      <c r="F8133" s="33">
        <v>1</v>
      </c>
    </row>
    <row r="8134" spans="1:6" x14ac:dyDescent="0.2">
      <c r="A8134" s="33">
        <v>101</v>
      </c>
      <c r="B8134" s="33" t="s">
        <v>225</v>
      </c>
      <c r="C8134" s="33">
        <v>17238</v>
      </c>
      <c r="D8134" s="33" t="s">
        <v>513</v>
      </c>
      <c r="E8134" s="33">
        <v>4</v>
      </c>
      <c r="F8134" s="33">
        <v>0.2</v>
      </c>
    </row>
    <row r="8135" spans="1:6" x14ac:dyDescent="0.2">
      <c r="A8135" s="33">
        <v>101</v>
      </c>
      <c r="B8135" s="33" t="s">
        <v>225</v>
      </c>
      <c r="C8135" s="33">
        <v>17239</v>
      </c>
      <c r="D8135" s="33" t="s">
        <v>517</v>
      </c>
      <c r="E8135" s="33">
        <v>2</v>
      </c>
      <c r="F8135" s="33">
        <v>1</v>
      </c>
    </row>
    <row r="8136" spans="1:6" x14ac:dyDescent="0.2">
      <c r="A8136" s="33">
        <v>101</v>
      </c>
      <c r="B8136" s="33" t="s">
        <v>225</v>
      </c>
      <c r="C8136" s="33">
        <v>17187</v>
      </c>
      <c r="D8136" s="33" t="s">
        <v>3735</v>
      </c>
      <c r="E8136" s="33">
        <v>1</v>
      </c>
      <c r="F8136" s="33">
        <v>1</v>
      </c>
    </row>
    <row r="8137" spans="1:6" x14ac:dyDescent="0.2">
      <c r="A8137" s="33">
        <v>101</v>
      </c>
      <c r="B8137" s="33" t="s">
        <v>225</v>
      </c>
      <c r="C8137" s="33">
        <v>17244</v>
      </c>
      <c r="D8137" s="33" t="s">
        <v>336</v>
      </c>
      <c r="E8137" s="33">
        <v>3</v>
      </c>
      <c r="F8137" s="33">
        <v>0.2</v>
      </c>
    </row>
    <row r="8138" spans="1:6" x14ac:dyDescent="0.2">
      <c r="A8138" s="33">
        <v>101</v>
      </c>
      <c r="B8138" s="33" t="s">
        <v>225</v>
      </c>
      <c r="C8138" s="33">
        <v>17245</v>
      </c>
      <c r="D8138" s="33" t="s">
        <v>339</v>
      </c>
      <c r="E8138" s="33"/>
      <c r="F8138" s="33">
        <v>0.2</v>
      </c>
    </row>
    <row r="8139" spans="1:6" x14ac:dyDescent="0.2">
      <c r="A8139" s="33">
        <v>101</v>
      </c>
      <c r="B8139" s="33" t="s">
        <v>225</v>
      </c>
      <c r="C8139" s="33">
        <v>17247</v>
      </c>
      <c r="D8139" s="33" t="s">
        <v>3736</v>
      </c>
      <c r="E8139" s="33"/>
      <c r="F8139" s="33">
        <v>0.2</v>
      </c>
    </row>
    <row r="8140" spans="1:6" x14ac:dyDescent="0.2">
      <c r="A8140" s="33">
        <v>101</v>
      </c>
      <c r="B8140" s="33" t="s">
        <v>225</v>
      </c>
      <c r="C8140" s="33">
        <v>17228</v>
      </c>
      <c r="D8140" s="33" t="s">
        <v>416</v>
      </c>
      <c r="E8140" s="33">
        <v>4</v>
      </c>
      <c r="F8140" s="33">
        <v>0.2</v>
      </c>
    </row>
    <row r="8141" spans="1:6" x14ac:dyDescent="0.2">
      <c r="A8141" s="33">
        <v>101</v>
      </c>
      <c r="B8141" s="33" t="s">
        <v>225</v>
      </c>
      <c r="C8141" s="33">
        <v>17229</v>
      </c>
      <c r="D8141" s="33" t="s">
        <v>527</v>
      </c>
      <c r="E8141" s="33">
        <v>3</v>
      </c>
      <c r="F8141" s="33">
        <v>1</v>
      </c>
    </row>
    <row r="8142" spans="1:6" x14ac:dyDescent="0.2">
      <c r="A8142" s="33">
        <v>101</v>
      </c>
      <c r="B8142" s="33" t="s">
        <v>225</v>
      </c>
      <c r="C8142" s="33">
        <v>17249</v>
      </c>
      <c r="D8142" s="33" t="s">
        <v>420</v>
      </c>
      <c r="E8142" s="33">
        <v>3</v>
      </c>
      <c r="F8142" s="33">
        <v>1</v>
      </c>
    </row>
    <row r="8143" spans="1:6" x14ac:dyDescent="0.2">
      <c r="A8143" s="33">
        <v>101</v>
      </c>
      <c r="B8143" s="33" t="s">
        <v>225</v>
      </c>
      <c r="C8143" s="33">
        <v>17250</v>
      </c>
      <c r="D8143" s="33" t="s">
        <v>424</v>
      </c>
      <c r="E8143" s="33">
        <v>2</v>
      </c>
      <c r="F8143" s="33">
        <v>1</v>
      </c>
    </row>
    <row r="8144" spans="1:6" x14ac:dyDescent="0.2">
      <c r="A8144" s="33">
        <v>101</v>
      </c>
      <c r="B8144" s="33" t="s">
        <v>187</v>
      </c>
      <c r="C8144" s="33">
        <v>17746</v>
      </c>
      <c r="D8144" s="33" t="s">
        <v>3737</v>
      </c>
      <c r="E8144" s="33">
        <v>4</v>
      </c>
      <c r="F8144" s="33">
        <v>1</v>
      </c>
    </row>
    <row r="8145" spans="1:6" x14ac:dyDescent="0.2">
      <c r="A8145" s="33">
        <v>101</v>
      </c>
      <c r="B8145" s="33" t="s">
        <v>187</v>
      </c>
      <c r="C8145" s="33">
        <v>17647</v>
      </c>
      <c r="D8145" s="33" t="s">
        <v>3738</v>
      </c>
      <c r="E8145" s="33">
        <v>2</v>
      </c>
      <c r="F8145" s="33">
        <v>1</v>
      </c>
    </row>
    <row r="8146" spans="1:6" x14ac:dyDescent="0.2">
      <c r="A8146" s="33">
        <v>101</v>
      </c>
      <c r="B8146" s="33" t="s">
        <v>187</v>
      </c>
      <c r="C8146" s="33">
        <v>17697</v>
      </c>
      <c r="D8146" s="33" t="s">
        <v>3739</v>
      </c>
      <c r="E8146" s="33">
        <v>4</v>
      </c>
      <c r="F8146" s="33">
        <v>0.2</v>
      </c>
    </row>
    <row r="8147" spans="1:6" x14ac:dyDescent="0.2">
      <c r="A8147" s="33">
        <v>101</v>
      </c>
      <c r="B8147" s="33" t="s">
        <v>187</v>
      </c>
      <c r="C8147" s="33">
        <v>17781</v>
      </c>
      <c r="D8147" s="33" t="s">
        <v>3740</v>
      </c>
      <c r="E8147" s="33">
        <v>4</v>
      </c>
      <c r="F8147" s="33">
        <v>0.2</v>
      </c>
    </row>
    <row r="8148" spans="1:6" x14ac:dyDescent="0.2">
      <c r="A8148" s="33">
        <v>101</v>
      </c>
      <c r="B8148" s="33" t="s">
        <v>187</v>
      </c>
      <c r="C8148" s="33">
        <v>17708</v>
      </c>
      <c r="D8148" s="33" t="s">
        <v>3537</v>
      </c>
      <c r="E8148" s="33">
        <v>3</v>
      </c>
      <c r="F8148" s="33">
        <v>1</v>
      </c>
    </row>
    <row r="8149" spans="1:6" x14ac:dyDescent="0.2">
      <c r="A8149" s="33">
        <v>101</v>
      </c>
      <c r="B8149" s="33" t="s">
        <v>2352</v>
      </c>
      <c r="C8149" s="33">
        <v>17317</v>
      </c>
      <c r="D8149" s="33" t="s">
        <v>4367</v>
      </c>
      <c r="E8149" s="33">
        <v>2</v>
      </c>
      <c r="F8149" s="33">
        <v>1</v>
      </c>
    </row>
    <row r="8150" spans="1:6" x14ac:dyDescent="0.2">
      <c r="A8150" s="33">
        <v>101</v>
      </c>
      <c r="B8150" s="33" t="s">
        <v>31</v>
      </c>
      <c r="C8150" s="33">
        <v>2200</v>
      </c>
      <c r="D8150" s="33" t="s">
        <v>3741</v>
      </c>
      <c r="E8150" s="33">
        <v>4</v>
      </c>
      <c r="F8150" s="33">
        <v>0.2</v>
      </c>
    </row>
    <row r="8151" spans="1:6" x14ac:dyDescent="0.2">
      <c r="A8151" s="33">
        <v>101</v>
      </c>
      <c r="B8151" s="33" t="s">
        <v>31</v>
      </c>
      <c r="C8151" s="33">
        <v>4400</v>
      </c>
      <c r="D8151" s="33" t="s">
        <v>4195</v>
      </c>
      <c r="E8151" s="33">
        <v>4</v>
      </c>
      <c r="F8151" s="33">
        <v>0.2</v>
      </c>
    </row>
    <row r="8152" spans="1:6" x14ac:dyDescent="0.2">
      <c r="A8152" s="33">
        <v>101</v>
      </c>
      <c r="B8152" s="33" t="s">
        <v>31</v>
      </c>
      <c r="C8152" s="33">
        <v>8500</v>
      </c>
      <c r="D8152" s="33" t="s">
        <v>3742</v>
      </c>
      <c r="E8152" s="33"/>
      <c r="F8152" s="33">
        <v>0.2</v>
      </c>
    </row>
    <row r="8153" spans="1:6" x14ac:dyDescent="0.2">
      <c r="A8153" s="33">
        <v>101</v>
      </c>
      <c r="B8153" s="33" t="s">
        <v>31</v>
      </c>
      <c r="C8153" s="33">
        <v>21800</v>
      </c>
      <c r="D8153" s="33" t="s">
        <v>3178</v>
      </c>
      <c r="E8153" s="33">
        <v>3</v>
      </c>
      <c r="F8153" s="33">
        <v>0.2</v>
      </c>
    </row>
    <row r="8154" spans="1:6" x14ac:dyDescent="0.2">
      <c r="A8154" s="33">
        <v>101</v>
      </c>
      <c r="B8154" s="33" t="s">
        <v>31</v>
      </c>
      <c r="C8154" s="33">
        <v>21800</v>
      </c>
      <c r="D8154" s="33" t="s">
        <v>3178</v>
      </c>
      <c r="E8154" s="33">
        <v>3</v>
      </c>
      <c r="F8154" s="33">
        <v>0.2</v>
      </c>
    </row>
    <row r="8155" spans="1:6" x14ac:dyDescent="0.2">
      <c r="A8155" s="33">
        <v>101</v>
      </c>
      <c r="B8155" s="33" t="s">
        <v>31</v>
      </c>
      <c r="C8155" s="33">
        <v>21900</v>
      </c>
      <c r="D8155" s="33" t="s">
        <v>281</v>
      </c>
      <c r="E8155" s="33"/>
      <c r="F8155" s="33">
        <v>0.2</v>
      </c>
    </row>
    <row r="8156" spans="1:6" x14ac:dyDescent="0.2">
      <c r="A8156" s="33">
        <v>101</v>
      </c>
      <c r="B8156" s="33" t="s">
        <v>31</v>
      </c>
      <c r="C8156" s="33">
        <v>21900</v>
      </c>
      <c r="D8156" s="33" t="s">
        <v>281</v>
      </c>
      <c r="E8156" s="33"/>
      <c r="F8156" s="33">
        <v>0.2</v>
      </c>
    </row>
    <row r="8157" spans="1:6" x14ac:dyDescent="0.2">
      <c r="A8157" s="33">
        <v>101</v>
      </c>
      <c r="B8157" s="33" t="s">
        <v>31</v>
      </c>
      <c r="C8157" s="33">
        <v>22200</v>
      </c>
      <c r="D8157" s="33" t="s">
        <v>3743</v>
      </c>
      <c r="E8157" s="33">
        <v>4</v>
      </c>
      <c r="F8157" s="33">
        <v>0.2</v>
      </c>
    </row>
    <row r="8158" spans="1:6" x14ac:dyDescent="0.2">
      <c r="A8158" s="33">
        <v>101</v>
      </c>
      <c r="B8158" s="33" t="s">
        <v>31</v>
      </c>
      <c r="C8158" s="33">
        <v>24700</v>
      </c>
      <c r="D8158" s="33" t="s">
        <v>3744</v>
      </c>
      <c r="E8158" s="33">
        <v>3</v>
      </c>
      <c r="F8158" s="33">
        <v>0.2</v>
      </c>
    </row>
    <row r="8159" spans="1:6" x14ac:dyDescent="0.2">
      <c r="A8159" s="33">
        <v>101</v>
      </c>
      <c r="B8159" s="33" t="s">
        <v>31</v>
      </c>
      <c r="C8159" s="33">
        <v>25500</v>
      </c>
      <c r="D8159" s="33" t="s">
        <v>285</v>
      </c>
      <c r="E8159" s="33">
        <v>4</v>
      </c>
      <c r="F8159" s="33">
        <v>0.2</v>
      </c>
    </row>
    <row r="8160" spans="1:6" x14ac:dyDescent="0.2">
      <c r="A8160" s="33">
        <v>101</v>
      </c>
      <c r="B8160" s="33" t="s">
        <v>31</v>
      </c>
      <c r="C8160" s="33">
        <v>25500</v>
      </c>
      <c r="D8160" s="33" t="s">
        <v>285</v>
      </c>
      <c r="E8160" s="33">
        <v>4</v>
      </c>
      <c r="F8160" s="33">
        <v>0.2</v>
      </c>
    </row>
    <row r="8161" spans="1:6" x14ac:dyDescent="0.2">
      <c r="A8161" s="33">
        <v>101</v>
      </c>
      <c r="B8161" s="33" t="s">
        <v>31</v>
      </c>
      <c r="C8161" s="33">
        <v>30100</v>
      </c>
      <c r="D8161" s="33" t="s">
        <v>3745</v>
      </c>
      <c r="E8161" s="33">
        <v>1</v>
      </c>
      <c r="F8161" s="33">
        <v>0.2</v>
      </c>
    </row>
    <row r="8162" spans="1:6" x14ac:dyDescent="0.2">
      <c r="A8162" s="33">
        <v>101</v>
      </c>
      <c r="B8162" s="33" t="s">
        <v>31</v>
      </c>
      <c r="C8162" s="33">
        <v>31000</v>
      </c>
      <c r="D8162" s="33" t="s">
        <v>501</v>
      </c>
      <c r="E8162" s="33"/>
      <c r="F8162" s="33">
        <v>1</v>
      </c>
    </row>
    <row r="8163" spans="1:6" x14ac:dyDescent="0.2">
      <c r="A8163" s="33">
        <v>101</v>
      </c>
      <c r="B8163" s="33" t="s">
        <v>31</v>
      </c>
      <c r="C8163" s="33">
        <v>57800</v>
      </c>
      <c r="D8163" s="33" t="s">
        <v>3416</v>
      </c>
      <c r="E8163" s="33">
        <v>1</v>
      </c>
      <c r="F8163" s="33">
        <v>0.2</v>
      </c>
    </row>
    <row r="8164" spans="1:6" x14ac:dyDescent="0.2">
      <c r="A8164" s="33">
        <v>101</v>
      </c>
      <c r="B8164" s="33" t="s">
        <v>31</v>
      </c>
      <c r="C8164" s="33">
        <v>60200</v>
      </c>
      <c r="D8164" s="33" t="s">
        <v>3746</v>
      </c>
      <c r="E8164" s="33">
        <v>1</v>
      </c>
      <c r="F8164" s="33">
        <v>0.2</v>
      </c>
    </row>
    <row r="8165" spans="1:6" x14ac:dyDescent="0.2">
      <c r="A8165" s="33">
        <v>101</v>
      </c>
      <c r="B8165" s="33" t="s">
        <v>31</v>
      </c>
      <c r="C8165" s="33">
        <v>60300</v>
      </c>
      <c r="D8165" s="33" t="s">
        <v>4368</v>
      </c>
      <c r="E8165" s="33">
        <v>3</v>
      </c>
      <c r="F8165" s="33">
        <v>1</v>
      </c>
    </row>
    <row r="8166" spans="1:6" x14ac:dyDescent="0.2">
      <c r="A8166" s="33">
        <v>101</v>
      </c>
      <c r="B8166" s="33" t="s">
        <v>31</v>
      </c>
      <c r="C8166" s="33">
        <v>60800</v>
      </c>
      <c r="D8166" s="33" t="s">
        <v>3538</v>
      </c>
      <c r="E8166" s="33">
        <v>4</v>
      </c>
      <c r="F8166" s="33">
        <v>0.2</v>
      </c>
    </row>
    <row r="8167" spans="1:6" x14ac:dyDescent="0.2">
      <c r="A8167" s="33">
        <v>101</v>
      </c>
      <c r="B8167" s="33" t="s">
        <v>31</v>
      </c>
      <c r="C8167" s="33">
        <v>60800</v>
      </c>
      <c r="D8167" s="33" t="s">
        <v>3538</v>
      </c>
      <c r="E8167" s="33">
        <v>4</v>
      </c>
      <c r="F8167" s="33">
        <v>0.2</v>
      </c>
    </row>
    <row r="8168" spans="1:6" x14ac:dyDescent="0.2">
      <c r="A8168" s="33">
        <v>101</v>
      </c>
      <c r="B8168" s="33" t="s">
        <v>31</v>
      </c>
      <c r="C8168" s="33">
        <v>61200</v>
      </c>
      <c r="D8168" s="33" t="s">
        <v>3883</v>
      </c>
      <c r="E8168" s="33">
        <v>2</v>
      </c>
      <c r="F8168" s="33">
        <v>0.2</v>
      </c>
    </row>
    <row r="8169" spans="1:6" x14ac:dyDescent="0.2">
      <c r="A8169" s="33">
        <v>101</v>
      </c>
      <c r="B8169" s="33" t="s">
        <v>31</v>
      </c>
      <c r="C8169" s="33">
        <v>61400</v>
      </c>
      <c r="D8169" s="33" t="s">
        <v>3183</v>
      </c>
      <c r="E8169" s="33"/>
      <c r="F8169" s="33">
        <v>0.2</v>
      </c>
    </row>
    <row r="8170" spans="1:6" x14ac:dyDescent="0.2">
      <c r="A8170" s="33">
        <v>101</v>
      </c>
      <c r="B8170" s="33" t="s">
        <v>31</v>
      </c>
      <c r="C8170" s="33">
        <v>62300</v>
      </c>
      <c r="D8170" s="33" t="s">
        <v>3184</v>
      </c>
      <c r="E8170" s="33">
        <v>2</v>
      </c>
      <c r="F8170" s="33">
        <v>0.2</v>
      </c>
    </row>
    <row r="8171" spans="1:6" x14ac:dyDescent="0.2">
      <c r="A8171" s="33">
        <v>101</v>
      </c>
      <c r="B8171" s="33" t="s">
        <v>31</v>
      </c>
      <c r="C8171" s="33">
        <v>62400</v>
      </c>
      <c r="D8171" s="33" t="s">
        <v>3539</v>
      </c>
      <c r="E8171" s="33">
        <v>4</v>
      </c>
      <c r="F8171" s="33">
        <v>0.2</v>
      </c>
    </row>
    <row r="8172" spans="1:6" x14ac:dyDescent="0.2">
      <c r="A8172" s="33">
        <v>101</v>
      </c>
      <c r="B8172" s="33" t="s">
        <v>31</v>
      </c>
      <c r="C8172" s="33">
        <v>62800</v>
      </c>
      <c r="D8172" s="33" t="s">
        <v>3747</v>
      </c>
      <c r="E8172" s="33"/>
      <c r="F8172" s="33">
        <v>0.2</v>
      </c>
    </row>
    <row r="8173" spans="1:6" x14ac:dyDescent="0.2">
      <c r="A8173" s="33">
        <v>101</v>
      </c>
      <c r="B8173" s="33" t="s">
        <v>31</v>
      </c>
      <c r="C8173" s="33">
        <v>62900</v>
      </c>
      <c r="D8173" s="33" t="s">
        <v>3748</v>
      </c>
      <c r="E8173" s="33">
        <v>2</v>
      </c>
      <c r="F8173" s="33">
        <v>0.2</v>
      </c>
    </row>
    <row r="8174" spans="1:6" x14ac:dyDescent="0.2">
      <c r="A8174" s="33">
        <v>101</v>
      </c>
      <c r="B8174" s="33" t="s">
        <v>31</v>
      </c>
      <c r="C8174" s="33">
        <v>70400</v>
      </c>
      <c r="D8174" s="33" t="s">
        <v>3418</v>
      </c>
      <c r="E8174" s="33">
        <v>4</v>
      </c>
      <c r="F8174" s="33">
        <v>1</v>
      </c>
    </row>
    <row r="8175" spans="1:6" x14ac:dyDescent="0.2">
      <c r="A8175" s="33">
        <v>101</v>
      </c>
      <c r="B8175" s="33" t="s">
        <v>31</v>
      </c>
      <c r="C8175" s="33">
        <v>70700</v>
      </c>
      <c r="D8175" s="33" t="s">
        <v>3749</v>
      </c>
      <c r="E8175" s="33">
        <v>4</v>
      </c>
      <c r="F8175" s="33">
        <v>0.2</v>
      </c>
    </row>
    <row r="8176" spans="1:6" x14ac:dyDescent="0.2">
      <c r="A8176" s="33">
        <v>101</v>
      </c>
      <c r="B8176" s="33" t="s">
        <v>31</v>
      </c>
      <c r="C8176" s="33">
        <v>71300</v>
      </c>
      <c r="D8176" s="33" t="s">
        <v>3750</v>
      </c>
      <c r="E8176" s="33">
        <v>2</v>
      </c>
      <c r="F8176" s="33">
        <v>0.2</v>
      </c>
    </row>
    <row r="8177" spans="1:6" x14ac:dyDescent="0.2">
      <c r="A8177" s="33">
        <v>101</v>
      </c>
      <c r="B8177" s="33" t="s">
        <v>31</v>
      </c>
      <c r="C8177" s="33">
        <v>72700</v>
      </c>
      <c r="D8177" s="33" t="s">
        <v>3751</v>
      </c>
      <c r="E8177" s="33">
        <v>3</v>
      </c>
      <c r="F8177" s="33">
        <v>0.2</v>
      </c>
    </row>
    <row r="8178" spans="1:6" x14ac:dyDescent="0.2">
      <c r="A8178" s="33">
        <v>101</v>
      </c>
      <c r="B8178" s="33" t="s">
        <v>31</v>
      </c>
      <c r="C8178" s="33">
        <v>79200</v>
      </c>
      <c r="D8178" s="33" t="s">
        <v>3752</v>
      </c>
      <c r="E8178" s="33">
        <v>3</v>
      </c>
      <c r="F8178" s="33">
        <v>0.2</v>
      </c>
    </row>
    <row r="8179" spans="1:6" x14ac:dyDescent="0.2">
      <c r="A8179" s="33">
        <v>101</v>
      </c>
      <c r="B8179" s="33" t="s">
        <v>31</v>
      </c>
      <c r="C8179" s="33">
        <v>80600</v>
      </c>
      <c r="D8179" s="33" t="s">
        <v>3753</v>
      </c>
      <c r="E8179" s="33">
        <v>4</v>
      </c>
      <c r="F8179" s="33">
        <v>0.2</v>
      </c>
    </row>
    <row r="8180" spans="1:6" x14ac:dyDescent="0.2">
      <c r="A8180" s="33">
        <v>101</v>
      </c>
      <c r="B8180" s="33" t="s">
        <v>31</v>
      </c>
      <c r="C8180" s="33">
        <v>81500</v>
      </c>
      <c r="D8180" s="33" t="s">
        <v>3188</v>
      </c>
      <c r="E8180" s="33"/>
      <c r="F8180" s="33">
        <v>0.2</v>
      </c>
    </row>
    <row r="8181" spans="1:6" x14ac:dyDescent="0.2">
      <c r="A8181" s="33">
        <v>101</v>
      </c>
      <c r="B8181" s="33" t="s">
        <v>31</v>
      </c>
      <c r="C8181" s="33">
        <v>82850</v>
      </c>
      <c r="D8181" s="33" t="s">
        <v>3754</v>
      </c>
      <c r="E8181" s="33"/>
      <c r="F8181" s="33">
        <v>0.2</v>
      </c>
    </row>
    <row r="8182" spans="1:6" x14ac:dyDescent="0.2">
      <c r="A8182" s="33">
        <v>101</v>
      </c>
      <c r="B8182" s="33" t="s">
        <v>31</v>
      </c>
      <c r="C8182" s="33">
        <v>83200</v>
      </c>
      <c r="D8182" s="33" t="s">
        <v>3755</v>
      </c>
      <c r="E8182" s="33"/>
      <c r="F8182" s="33">
        <v>0.2</v>
      </c>
    </row>
    <row r="8183" spans="1:6" x14ac:dyDescent="0.2">
      <c r="A8183" s="33">
        <v>101</v>
      </c>
      <c r="B8183" s="33" t="s">
        <v>31</v>
      </c>
      <c r="C8183" s="33">
        <v>84000</v>
      </c>
      <c r="D8183" s="33" t="s">
        <v>3540</v>
      </c>
      <c r="E8183" s="33">
        <v>2</v>
      </c>
      <c r="F8183" s="33">
        <v>0.2</v>
      </c>
    </row>
    <row r="8184" spans="1:6" x14ac:dyDescent="0.2">
      <c r="A8184" s="33">
        <v>101</v>
      </c>
      <c r="B8184" s="33" t="s">
        <v>31</v>
      </c>
      <c r="C8184" s="33">
        <v>84500</v>
      </c>
      <c r="D8184" s="33" t="s">
        <v>3756</v>
      </c>
      <c r="E8184" s="33">
        <v>4</v>
      </c>
      <c r="F8184" s="33">
        <v>0.2</v>
      </c>
    </row>
    <row r="8185" spans="1:6" x14ac:dyDescent="0.2">
      <c r="A8185" s="33">
        <v>101</v>
      </c>
      <c r="B8185" s="33" t="s">
        <v>31</v>
      </c>
      <c r="C8185" s="33">
        <v>84600</v>
      </c>
      <c r="D8185" s="33" t="s">
        <v>3757</v>
      </c>
      <c r="E8185" s="33"/>
      <c r="F8185" s="33">
        <v>0.2</v>
      </c>
    </row>
    <row r="8186" spans="1:6" x14ac:dyDescent="0.2">
      <c r="A8186" s="33">
        <v>101</v>
      </c>
      <c r="B8186" s="33" t="s">
        <v>31</v>
      </c>
      <c r="C8186" s="33">
        <v>85000</v>
      </c>
      <c r="D8186" s="33" t="s">
        <v>3758</v>
      </c>
      <c r="E8186" s="33">
        <v>3</v>
      </c>
      <c r="F8186" s="33">
        <v>0.2</v>
      </c>
    </row>
    <row r="8187" spans="1:6" x14ac:dyDescent="0.2">
      <c r="A8187" s="33">
        <v>101</v>
      </c>
      <c r="B8187" s="33" t="s">
        <v>31</v>
      </c>
      <c r="C8187" s="33">
        <v>85100</v>
      </c>
      <c r="D8187" s="33" t="s">
        <v>4369</v>
      </c>
      <c r="E8187" s="33">
        <v>2</v>
      </c>
      <c r="F8187" s="33">
        <v>1</v>
      </c>
    </row>
    <row r="8188" spans="1:6" x14ac:dyDescent="0.2">
      <c r="A8188" s="33">
        <v>101</v>
      </c>
      <c r="B8188" s="33" t="s">
        <v>31</v>
      </c>
      <c r="C8188" s="33">
        <v>85700</v>
      </c>
      <c r="D8188" s="33" t="s">
        <v>378</v>
      </c>
      <c r="E8188" s="33"/>
      <c r="F8188" s="33">
        <v>0.2</v>
      </c>
    </row>
    <row r="8189" spans="1:6" x14ac:dyDescent="0.2">
      <c r="A8189" s="33">
        <v>101</v>
      </c>
      <c r="B8189" s="33" t="s">
        <v>31</v>
      </c>
      <c r="C8189" s="33">
        <v>85800</v>
      </c>
      <c r="D8189" s="33" t="s">
        <v>3191</v>
      </c>
      <c r="E8189" s="33"/>
      <c r="F8189" s="33">
        <v>0.2</v>
      </c>
    </row>
    <row r="8190" spans="1:6" x14ac:dyDescent="0.2">
      <c r="A8190" s="33">
        <v>101</v>
      </c>
      <c r="B8190" s="33" t="s">
        <v>31</v>
      </c>
      <c r="C8190" s="33">
        <v>86000</v>
      </c>
      <c r="D8190" s="33" t="s">
        <v>3759</v>
      </c>
      <c r="E8190" s="33">
        <v>4</v>
      </c>
      <c r="F8190" s="33">
        <v>0.2</v>
      </c>
    </row>
    <row r="8191" spans="1:6" x14ac:dyDescent="0.2">
      <c r="A8191" s="33">
        <v>101</v>
      </c>
      <c r="B8191" s="33" t="s">
        <v>31</v>
      </c>
      <c r="C8191" s="33">
        <v>86000</v>
      </c>
      <c r="D8191" s="33" t="s">
        <v>3759</v>
      </c>
      <c r="E8191" s="33">
        <v>4</v>
      </c>
      <c r="F8191" s="33">
        <v>0.2</v>
      </c>
    </row>
    <row r="8192" spans="1:6" x14ac:dyDescent="0.2">
      <c r="A8192" s="33">
        <v>101</v>
      </c>
      <c r="B8192" s="33" t="s">
        <v>31</v>
      </c>
      <c r="C8192" s="33">
        <v>86200</v>
      </c>
      <c r="D8192" s="33" t="s">
        <v>3760</v>
      </c>
      <c r="E8192" s="33">
        <v>4</v>
      </c>
      <c r="F8192" s="33">
        <v>0.2</v>
      </c>
    </row>
    <row r="8193" spans="1:6" x14ac:dyDescent="0.2">
      <c r="A8193" s="33">
        <v>101</v>
      </c>
      <c r="B8193" s="33" t="s">
        <v>31</v>
      </c>
      <c r="C8193" s="33">
        <v>86300</v>
      </c>
      <c r="D8193" s="33" t="s">
        <v>3761</v>
      </c>
      <c r="E8193" s="33"/>
      <c r="F8193" s="33">
        <v>0.2</v>
      </c>
    </row>
    <row r="8194" spans="1:6" x14ac:dyDescent="0.2">
      <c r="A8194" s="33">
        <v>101</v>
      </c>
      <c r="B8194" s="33" t="s">
        <v>31</v>
      </c>
      <c r="C8194" s="33">
        <v>86400</v>
      </c>
      <c r="D8194" s="33" t="s">
        <v>3762</v>
      </c>
      <c r="E8194" s="33"/>
      <c r="F8194" s="33">
        <v>0.2</v>
      </c>
    </row>
    <row r="8195" spans="1:6" x14ac:dyDescent="0.2">
      <c r="A8195" s="33">
        <v>101</v>
      </c>
      <c r="B8195" s="33" t="s">
        <v>31</v>
      </c>
      <c r="C8195" s="33">
        <v>86700</v>
      </c>
      <c r="D8195" s="33" t="s">
        <v>3763</v>
      </c>
      <c r="E8195" s="33"/>
      <c r="F8195" s="33">
        <v>0.2</v>
      </c>
    </row>
    <row r="8196" spans="1:6" x14ac:dyDescent="0.2">
      <c r="A8196" s="33">
        <v>101</v>
      </c>
      <c r="B8196" s="33" t="s">
        <v>31</v>
      </c>
      <c r="C8196" s="33">
        <v>86800</v>
      </c>
      <c r="D8196" s="33" t="s">
        <v>3764</v>
      </c>
      <c r="E8196" s="33"/>
      <c r="F8196" s="33">
        <v>0.2</v>
      </c>
    </row>
    <row r="8197" spans="1:6" x14ac:dyDescent="0.2">
      <c r="A8197" s="33">
        <v>101</v>
      </c>
      <c r="B8197" s="33" t="s">
        <v>31</v>
      </c>
      <c r="C8197" s="33">
        <v>87000</v>
      </c>
      <c r="D8197" s="33" t="s">
        <v>4196</v>
      </c>
      <c r="E8197" s="33"/>
      <c r="F8197" s="33">
        <v>0.2</v>
      </c>
    </row>
    <row r="8198" spans="1:6" x14ac:dyDescent="0.2">
      <c r="A8198" s="33">
        <v>101</v>
      </c>
      <c r="B8198" s="33" t="s">
        <v>31</v>
      </c>
      <c r="C8198" s="33">
        <v>88400</v>
      </c>
      <c r="D8198" s="33" t="s">
        <v>3765</v>
      </c>
      <c r="E8198" s="33">
        <v>3</v>
      </c>
      <c r="F8198" s="33">
        <v>0.2</v>
      </c>
    </row>
    <row r="8199" spans="1:6" x14ac:dyDescent="0.2">
      <c r="A8199" s="33">
        <v>101</v>
      </c>
      <c r="B8199" s="33" t="s">
        <v>31</v>
      </c>
      <c r="C8199" s="33">
        <v>88500</v>
      </c>
      <c r="D8199" s="33" t="s">
        <v>4370</v>
      </c>
      <c r="E8199" s="33">
        <v>2</v>
      </c>
      <c r="F8199" s="33">
        <v>1</v>
      </c>
    </row>
    <row r="8200" spans="1:6" x14ac:dyDescent="0.2">
      <c r="A8200" s="33">
        <v>101</v>
      </c>
      <c r="B8200" s="33" t="s">
        <v>31</v>
      </c>
      <c r="C8200" s="33">
        <v>88700</v>
      </c>
      <c r="D8200" s="33" t="s">
        <v>3766</v>
      </c>
      <c r="E8200" s="33"/>
      <c r="F8200" s="33">
        <v>0.2</v>
      </c>
    </row>
    <row r="8201" spans="1:6" x14ac:dyDescent="0.2">
      <c r="A8201" s="33">
        <v>101</v>
      </c>
      <c r="B8201" s="33" t="s">
        <v>31</v>
      </c>
      <c r="C8201" s="33">
        <v>88900</v>
      </c>
      <c r="D8201" s="33" t="s">
        <v>3767</v>
      </c>
      <c r="E8201" s="33">
        <v>3</v>
      </c>
      <c r="F8201" s="33">
        <v>0.2</v>
      </c>
    </row>
    <row r="8202" spans="1:6" x14ac:dyDescent="0.2">
      <c r="A8202" s="33">
        <v>101</v>
      </c>
      <c r="B8202" s="33" t="s">
        <v>31</v>
      </c>
      <c r="C8202" s="33">
        <v>89200</v>
      </c>
      <c r="D8202" s="33" t="s">
        <v>4371</v>
      </c>
      <c r="E8202" s="33">
        <v>4</v>
      </c>
      <c r="F8202" s="33">
        <v>0.2</v>
      </c>
    </row>
    <row r="8203" spans="1:6" x14ac:dyDescent="0.2">
      <c r="A8203" s="33">
        <v>101</v>
      </c>
      <c r="B8203" s="33" t="s">
        <v>31</v>
      </c>
      <c r="C8203" s="33">
        <v>89400</v>
      </c>
      <c r="D8203" s="33" t="s">
        <v>3768</v>
      </c>
      <c r="E8203" s="33"/>
      <c r="F8203" s="33">
        <v>0.2</v>
      </c>
    </row>
    <row r="8204" spans="1:6" x14ac:dyDescent="0.2">
      <c r="A8204" s="33">
        <v>101</v>
      </c>
      <c r="B8204" s="33" t="s">
        <v>31</v>
      </c>
      <c r="C8204" s="33">
        <v>89600</v>
      </c>
      <c r="D8204" s="33" t="s">
        <v>4372</v>
      </c>
      <c r="E8204" s="33"/>
      <c r="F8204" s="33">
        <v>0.2</v>
      </c>
    </row>
    <row r="8205" spans="1:6" x14ac:dyDescent="0.2">
      <c r="A8205" s="33">
        <v>101</v>
      </c>
      <c r="B8205" s="33" t="s">
        <v>31</v>
      </c>
      <c r="C8205" s="33">
        <v>90900</v>
      </c>
      <c r="D8205" s="33" t="s">
        <v>2701</v>
      </c>
      <c r="E8205" s="33">
        <v>3</v>
      </c>
      <c r="F8205" s="33">
        <v>0.2</v>
      </c>
    </row>
    <row r="8206" spans="1:6" x14ac:dyDescent="0.2">
      <c r="A8206" s="33">
        <v>101</v>
      </c>
      <c r="B8206" s="33" t="s">
        <v>31</v>
      </c>
      <c r="C8206" s="33">
        <v>92100</v>
      </c>
      <c r="D8206" s="33" t="s">
        <v>4373</v>
      </c>
      <c r="E8206" s="33"/>
      <c r="F8206" s="33">
        <v>0.2</v>
      </c>
    </row>
    <row r="8207" spans="1:6" x14ac:dyDescent="0.2">
      <c r="A8207" s="33">
        <v>101</v>
      </c>
      <c r="B8207" s="33" t="s">
        <v>31</v>
      </c>
      <c r="C8207" s="33">
        <v>92200</v>
      </c>
      <c r="D8207" s="33" t="s">
        <v>3769</v>
      </c>
      <c r="E8207" s="33"/>
      <c r="F8207" s="33">
        <v>0.2</v>
      </c>
    </row>
    <row r="8208" spans="1:6" x14ac:dyDescent="0.2">
      <c r="A8208" s="33">
        <v>101</v>
      </c>
      <c r="B8208" s="33" t="s">
        <v>31</v>
      </c>
      <c r="C8208" s="33">
        <v>92900</v>
      </c>
      <c r="D8208" s="33" t="s">
        <v>3770</v>
      </c>
      <c r="E8208" s="33">
        <v>4</v>
      </c>
      <c r="F8208" s="33">
        <v>0.2</v>
      </c>
    </row>
    <row r="8209" spans="1:6" x14ac:dyDescent="0.2">
      <c r="A8209" s="33">
        <v>101</v>
      </c>
      <c r="B8209" s="33" t="s">
        <v>31</v>
      </c>
      <c r="C8209" s="33">
        <v>93100</v>
      </c>
      <c r="D8209" s="33" t="s">
        <v>3771</v>
      </c>
      <c r="E8209" s="33"/>
      <c r="F8209" s="33">
        <v>0.2</v>
      </c>
    </row>
    <row r="8210" spans="1:6" x14ac:dyDescent="0.2">
      <c r="A8210" s="33">
        <v>101</v>
      </c>
      <c r="B8210" s="33" t="s">
        <v>31</v>
      </c>
      <c r="C8210" s="33">
        <v>93200</v>
      </c>
      <c r="D8210" s="33" t="s">
        <v>3772</v>
      </c>
      <c r="E8210" s="33">
        <v>4</v>
      </c>
      <c r="F8210" s="33">
        <v>0.2</v>
      </c>
    </row>
    <row r="8211" spans="1:6" x14ac:dyDescent="0.2">
      <c r="A8211" s="33">
        <v>101</v>
      </c>
      <c r="B8211" s="33" t="s">
        <v>31</v>
      </c>
      <c r="C8211" s="33">
        <v>93300</v>
      </c>
      <c r="D8211" s="33" t="s">
        <v>467</v>
      </c>
      <c r="E8211" s="33"/>
      <c r="F8211" s="33">
        <v>0.2</v>
      </c>
    </row>
    <row r="8212" spans="1:6" x14ac:dyDescent="0.2">
      <c r="A8212" s="33">
        <v>101</v>
      </c>
      <c r="B8212" s="33" t="s">
        <v>31</v>
      </c>
      <c r="C8212" s="33">
        <v>93500</v>
      </c>
      <c r="D8212" s="33" t="s">
        <v>3773</v>
      </c>
      <c r="E8212" s="33"/>
      <c r="F8212" s="33">
        <v>0.2</v>
      </c>
    </row>
    <row r="8213" spans="1:6" x14ac:dyDescent="0.2">
      <c r="A8213" s="33">
        <v>101</v>
      </c>
      <c r="B8213" s="33" t="s">
        <v>31</v>
      </c>
      <c r="C8213" s="33">
        <v>94500</v>
      </c>
      <c r="D8213" s="33" t="s">
        <v>4197</v>
      </c>
      <c r="E8213" s="33"/>
      <c r="F8213" s="33">
        <v>0.2</v>
      </c>
    </row>
    <row r="8214" spans="1:6" x14ac:dyDescent="0.2">
      <c r="A8214" s="33">
        <v>101</v>
      </c>
      <c r="B8214" s="33" t="s">
        <v>31</v>
      </c>
      <c r="C8214" s="33">
        <v>94800</v>
      </c>
      <c r="D8214" s="33" t="s">
        <v>3774</v>
      </c>
      <c r="E8214" s="33"/>
      <c r="F8214" s="33">
        <v>0.2</v>
      </c>
    </row>
    <row r="8215" spans="1:6" x14ac:dyDescent="0.2">
      <c r="A8215" s="33">
        <v>101</v>
      </c>
      <c r="B8215" s="33" t="s">
        <v>31</v>
      </c>
      <c r="C8215" s="33">
        <v>95100</v>
      </c>
      <c r="D8215" s="33" t="s">
        <v>3775</v>
      </c>
      <c r="E8215" s="33">
        <v>3</v>
      </c>
      <c r="F8215" s="33">
        <v>0.2</v>
      </c>
    </row>
    <row r="8216" spans="1:6" x14ac:dyDescent="0.2">
      <c r="A8216" s="33">
        <v>101</v>
      </c>
      <c r="B8216" s="33" t="s">
        <v>31</v>
      </c>
      <c r="C8216" s="33">
        <v>95300</v>
      </c>
      <c r="D8216" s="33" t="s">
        <v>3776</v>
      </c>
      <c r="E8216" s="33"/>
      <c r="F8216" s="33">
        <v>0.2</v>
      </c>
    </row>
    <row r="8217" spans="1:6" x14ac:dyDescent="0.2">
      <c r="A8217" s="33">
        <v>101</v>
      </c>
      <c r="B8217" s="33" t="s">
        <v>31</v>
      </c>
      <c r="C8217" s="33">
        <v>95400</v>
      </c>
      <c r="D8217" s="33" t="s">
        <v>3192</v>
      </c>
      <c r="E8217" s="33"/>
      <c r="F8217" s="33">
        <v>0.2</v>
      </c>
    </row>
    <row r="8218" spans="1:6" x14ac:dyDescent="0.2">
      <c r="A8218" s="33">
        <v>101</v>
      </c>
      <c r="B8218" s="33" t="s">
        <v>31</v>
      </c>
      <c r="C8218" s="33">
        <v>95500</v>
      </c>
      <c r="D8218" s="33" t="s">
        <v>3777</v>
      </c>
      <c r="E8218" s="33">
        <v>3</v>
      </c>
      <c r="F8218" s="33">
        <v>0.2</v>
      </c>
    </row>
    <row r="8219" spans="1:6" x14ac:dyDescent="0.2">
      <c r="A8219" s="33">
        <v>101</v>
      </c>
      <c r="B8219" s="33" t="s">
        <v>31</v>
      </c>
      <c r="C8219" s="33">
        <v>101300</v>
      </c>
      <c r="D8219" s="33" t="s">
        <v>3193</v>
      </c>
      <c r="E8219" s="33">
        <v>4</v>
      </c>
      <c r="F8219" s="33">
        <v>0.2</v>
      </c>
    </row>
    <row r="8220" spans="1:6" x14ac:dyDescent="0.2">
      <c r="A8220" s="33">
        <v>101</v>
      </c>
      <c r="B8220" s="33" t="s">
        <v>31</v>
      </c>
      <c r="C8220" s="33">
        <v>113300</v>
      </c>
      <c r="D8220" s="33" t="s">
        <v>3541</v>
      </c>
      <c r="E8220" s="33">
        <v>3</v>
      </c>
      <c r="F8220" s="33">
        <v>0.2</v>
      </c>
    </row>
    <row r="8221" spans="1:6" x14ac:dyDescent="0.2">
      <c r="A8221" s="33">
        <v>101</v>
      </c>
      <c r="B8221" s="33" t="s">
        <v>31</v>
      </c>
      <c r="C8221" s="33">
        <v>113300</v>
      </c>
      <c r="D8221" s="33" t="s">
        <v>3541</v>
      </c>
      <c r="E8221" s="33">
        <v>3</v>
      </c>
      <c r="F8221" s="33">
        <v>0.2</v>
      </c>
    </row>
    <row r="8222" spans="1:6" x14ac:dyDescent="0.2">
      <c r="A8222" s="33">
        <v>101</v>
      </c>
      <c r="B8222" s="33" t="s">
        <v>31</v>
      </c>
      <c r="C8222" s="33">
        <v>113900</v>
      </c>
      <c r="D8222" s="33" t="s">
        <v>3884</v>
      </c>
      <c r="E8222" s="33">
        <v>1</v>
      </c>
      <c r="F8222" s="33">
        <v>0.2</v>
      </c>
    </row>
    <row r="8223" spans="1:6" x14ac:dyDescent="0.2">
      <c r="A8223" s="33">
        <v>101</v>
      </c>
      <c r="B8223" s="33" t="s">
        <v>31</v>
      </c>
      <c r="C8223" s="33">
        <v>114400</v>
      </c>
      <c r="D8223" s="33" t="s">
        <v>3885</v>
      </c>
      <c r="E8223" s="33"/>
      <c r="F8223" s="33">
        <v>0.2</v>
      </c>
    </row>
    <row r="8224" spans="1:6" x14ac:dyDescent="0.2">
      <c r="A8224" s="33">
        <v>101</v>
      </c>
      <c r="B8224" s="33" t="s">
        <v>31</v>
      </c>
      <c r="C8224" s="33">
        <v>114900</v>
      </c>
      <c r="D8224" s="33" t="s">
        <v>3886</v>
      </c>
      <c r="E8224" s="33"/>
      <c r="F8224" s="33">
        <v>0.2</v>
      </c>
    </row>
    <row r="8225" spans="1:6" x14ac:dyDescent="0.2">
      <c r="A8225" s="33">
        <v>101</v>
      </c>
      <c r="B8225" s="33" t="s">
        <v>31</v>
      </c>
      <c r="C8225" s="33">
        <v>115100</v>
      </c>
      <c r="D8225" s="33" t="s">
        <v>3778</v>
      </c>
      <c r="E8225" s="33"/>
      <c r="F8225" s="33">
        <v>0.2</v>
      </c>
    </row>
    <row r="8226" spans="1:6" x14ac:dyDescent="0.2">
      <c r="A8226" s="33">
        <v>101</v>
      </c>
      <c r="B8226" s="33" t="s">
        <v>31</v>
      </c>
      <c r="C8226" s="33">
        <v>115100</v>
      </c>
      <c r="D8226" s="33" t="s">
        <v>3778</v>
      </c>
      <c r="E8226" s="33"/>
      <c r="F8226" s="33">
        <v>0.2</v>
      </c>
    </row>
    <row r="8227" spans="1:6" x14ac:dyDescent="0.2">
      <c r="A8227" s="33">
        <v>101</v>
      </c>
      <c r="B8227" s="33" t="s">
        <v>31</v>
      </c>
      <c r="C8227" s="33">
        <v>115400</v>
      </c>
      <c r="D8227" s="33" t="s">
        <v>3779</v>
      </c>
      <c r="E8227" s="33">
        <v>4</v>
      </c>
      <c r="F8227" s="33">
        <v>0.2</v>
      </c>
    </row>
    <row r="8228" spans="1:6" x14ac:dyDescent="0.2">
      <c r="A8228" s="33">
        <v>101</v>
      </c>
      <c r="B8228" s="33" t="s">
        <v>31</v>
      </c>
      <c r="C8228" s="33">
        <v>115700</v>
      </c>
      <c r="D8228" s="33" t="s">
        <v>3780</v>
      </c>
      <c r="E8228" s="33"/>
      <c r="F8228" s="33">
        <v>0.2</v>
      </c>
    </row>
    <row r="8229" spans="1:6" x14ac:dyDescent="0.2">
      <c r="A8229" s="33">
        <v>101</v>
      </c>
      <c r="B8229" s="33" t="s">
        <v>31</v>
      </c>
      <c r="C8229" s="33">
        <v>124300</v>
      </c>
      <c r="D8229" s="33" t="s">
        <v>443</v>
      </c>
      <c r="E8229" s="33"/>
      <c r="F8229" s="33">
        <v>0.2</v>
      </c>
    </row>
    <row r="8230" spans="1:6" x14ac:dyDescent="0.2">
      <c r="A8230" s="33">
        <v>101</v>
      </c>
      <c r="B8230" s="33" t="s">
        <v>31</v>
      </c>
      <c r="C8230" s="33">
        <v>129700</v>
      </c>
      <c r="D8230" s="33" t="s">
        <v>3198</v>
      </c>
      <c r="E8230" s="33">
        <v>4</v>
      </c>
      <c r="F8230" s="33">
        <v>0.2</v>
      </c>
    </row>
    <row r="8231" spans="1:6" x14ac:dyDescent="0.2">
      <c r="A8231" s="33">
        <v>101</v>
      </c>
      <c r="B8231" s="33" t="s">
        <v>31</v>
      </c>
      <c r="C8231" s="33">
        <v>129800</v>
      </c>
      <c r="D8231" s="33" t="s">
        <v>302</v>
      </c>
      <c r="E8231" s="33">
        <v>4</v>
      </c>
      <c r="F8231" s="33">
        <v>0.2</v>
      </c>
    </row>
    <row r="8232" spans="1:6" x14ac:dyDescent="0.2">
      <c r="A8232" s="33">
        <v>101</v>
      </c>
      <c r="B8232" s="33" t="s">
        <v>31</v>
      </c>
      <c r="C8232" s="33">
        <v>129900</v>
      </c>
      <c r="D8232" s="33" t="s">
        <v>3781</v>
      </c>
      <c r="E8232" s="33">
        <v>2</v>
      </c>
      <c r="F8232" s="33">
        <v>0.2</v>
      </c>
    </row>
    <row r="8233" spans="1:6" x14ac:dyDescent="0.2">
      <c r="A8233" s="33">
        <v>101</v>
      </c>
      <c r="B8233" s="33" t="s">
        <v>31</v>
      </c>
      <c r="C8233" s="33">
        <v>130000</v>
      </c>
      <c r="D8233" s="33" t="s">
        <v>3782</v>
      </c>
      <c r="E8233" s="33">
        <v>3</v>
      </c>
      <c r="F8233" s="33">
        <v>0.2</v>
      </c>
    </row>
    <row r="8234" spans="1:6" x14ac:dyDescent="0.2">
      <c r="A8234" s="33">
        <v>101</v>
      </c>
      <c r="B8234" s="33" t="s">
        <v>31</v>
      </c>
      <c r="C8234" s="33">
        <v>130200</v>
      </c>
      <c r="D8234" s="33" t="s">
        <v>3783</v>
      </c>
      <c r="E8234" s="33">
        <v>3</v>
      </c>
      <c r="F8234" s="33">
        <v>0.2</v>
      </c>
    </row>
    <row r="8235" spans="1:6" x14ac:dyDescent="0.2">
      <c r="A8235" s="33">
        <v>101</v>
      </c>
      <c r="B8235" s="33" t="s">
        <v>31</v>
      </c>
      <c r="C8235" s="33">
        <v>132100</v>
      </c>
      <c r="D8235" s="33" t="s">
        <v>3784</v>
      </c>
      <c r="E8235" s="33">
        <v>3</v>
      </c>
      <c r="F8235" s="33">
        <v>0.2</v>
      </c>
    </row>
    <row r="8236" spans="1:6" x14ac:dyDescent="0.2">
      <c r="A8236" s="33">
        <v>101</v>
      </c>
      <c r="B8236" s="33" t="s">
        <v>31</v>
      </c>
      <c r="C8236" s="33">
        <v>132300</v>
      </c>
      <c r="D8236" s="33" t="s">
        <v>3785</v>
      </c>
      <c r="E8236" s="33"/>
      <c r="F8236" s="33">
        <v>0.2</v>
      </c>
    </row>
    <row r="8237" spans="1:6" x14ac:dyDescent="0.2">
      <c r="A8237" s="33">
        <v>101</v>
      </c>
      <c r="B8237" s="33" t="s">
        <v>31</v>
      </c>
      <c r="C8237" s="33">
        <v>132360</v>
      </c>
      <c r="D8237" s="33" t="s">
        <v>3786</v>
      </c>
      <c r="E8237" s="33">
        <v>3</v>
      </c>
      <c r="F8237" s="33">
        <v>0.2</v>
      </c>
    </row>
    <row r="8238" spans="1:6" x14ac:dyDescent="0.2">
      <c r="A8238" s="33">
        <v>101</v>
      </c>
      <c r="B8238" s="33" t="s">
        <v>31</v>
      </c>
      <c r="C8238" s="33">
        <v>132620</v>
      </c>
      <c r="D8238" s="33" t="s">
        <v>4374</v>
      </c>
      <c r="E8238" s="33">
        <v>4</v>
      </c>
      <c r="F8238" s="33">
        <v>0.2</v>
      </c>
    </row>
    <row r="8239" spans="1:6" x14ac:dyDescent="0.2">
      <c r="A8239" s="33">
        <v>101</v>
      </c>
      <c r="B8239" s="33" t="s">
        <v>31</v>
      </c>
      <c r="C8239" s="33">
        <v>132700</v>
      </c>
      <c r="D8239" s="33" t="s">
        <v>3787</v>
      </c>
      <c r="E8239" s="33"/>
      <c r="F8239" s="33">
        <v>0.2</v>
      </c>
    </row>
    <row r="8240" spans="1:6" x14ac:dyDescent="0.2">
      <c r="A8240" s="33">
        <v>101</v>
      </c>
      <c r="B8240" s="33" t="s">
        <v>31</v>
      </c>
      <c r="C8240" s="33">
        <v>132900</v>
      </c>
      <c r="D8240" s="33" t="s">
        <v>3788</v>
      </c>
      <c r="E8240" s="33">
        <v>4</v>
      </c>
      <c r="F8240" s="33">
        <v>0.2</v>
      </c>
    </row>
    <row r="8241" spans="1:6" x14ac:dyDescent="0.2">
      <c r="A8241" s="33">
        <v>101</v>
      </c>
      <c r="B8241" s="33" t="s">
        <v>31</v>
      </c>
      <c r="C8241" s="33">
        <v>142400</v>
      </c>
      <c r="D8241" s="33" t="s">
        <v>3789</v>
      </c>
      <c r="E8241" s="33">
        <v>4</v>
      </c>
      <c r="F8241" s="33">
        <v>0.2</v>
      </c>
    </row>
    <row r="8242" spans="1:6" x14ac:dyDescent="0.2">
      <c r="A8242" s="33">
        <v>101</v>
      </c>
      <c r="B8242" s="33" t="s">
        <v>31</v>
      </c>
      <c r="C8242" s="33">
        <v>142000</v>
      </c>
      <c r="D8242" s="33" t="s">
        <v>2414</v>
      </c>
      <c r="E8242" s="33">
        <v>4</v>
      </c>
      <c r="F8242" s="33">
        <v>1</v>
      </c>
    </row>
    <row r="8243" spans="1:6" x14ac:dyDescent="0.2">
      <c r="A8243" s="33">
        <v>101</v>
      </c>
      <c r="B8243" s="33" t="s">
        <v>31</v>
      </c>
      <c r="C8243" s="33">
        <v>142100</v>
      </c>
      <c r="D8243" s="33" t="s">
        <v>4375</v>
      </c>
      <c r="E8243" s="33">
        <v>3</v>
      </c>
      <c r="F8243" s="33">
        <v>1</v>
      </c>
    </row>
    <row r="8244" spans="1:6" x14ac:dyDescent="0.2">
      <c r="A8244" s="33">
        <v>101</v>
      </c>
      <c r="B8244" s="33" t="s">
        <v>31</v>
      </c>
      <c r="C8244" s="33">
        <v>142300</v>
      </c>
      <c r="D8244" s="33" t="s">
        <v>4376</v>
      </c>
      <c r="E8244" s="33"/>
      <c r="F8244" s="33">
        <v>1</v>
      </c>
    </row>
    <row r="8245" spans="1:6" x14ac:dyDescent="0.2">
      <c r="A8245" s="33">
        <v>101</v>
      </c>
      <c r="B8245" s="33" t="s">
        <v>31</v>
      </c>
      <c r="C8245" s="33">
        <v>145200</v>
      </c>
      <c r="D8245" s="33" t="s">
        <v>3201</v>
      </c>
      <c r="E8245" s="33"/>
      <c r="F8245" s="33">
        <v>0.2</v>
      </c>
    </row>
    <row r="8246" spans="1:6" x14ac:dyDescent="0.2">
      <c r="A8246" s="33">
        <v>101</v>
      </c>
      <c r="B8246" s="33" t="s">
        <v>31</v>
      </c>
      <c r="C8246" s="33">
        <v>145400</v>
      </c>
      <c r="D8246" s="33" t="s">
        <v>3202</v>
      </c>
      <c r="E8246" s="33">
        <v>4</v>
      </c>
      <c r="F8246" s="33">
        <v>0.2</v>
      </c>
    </row>
    <row r="8247" spans="1:6" x14ac:dyDescent="0.2">
      <c r="A8247" s="33">
        <v>101</v>
      </c>
      <c r="B8247" s="33" t="s">
        <v>31</v>
      </c>
      <c r="C8247" s="33">
        <v>145600</v>
      </c>
      <c r="D8247" s="33" t="s">
        <v>3203</v>
      </c>
      <c r="E8247" s="33">
        <v>3</v>
      </c>
      <c r="F8247" s="33">
        <v>0.2</v>
      </c>
    </row>
    <row r="8248" spans="1:6" x14ac:dyDescent="0.2">
      <c r="A8248" s="33">
        <v>101</v>
      </c>
      <c r="B8248" s="33" t="s">
        <v>31</v>
      </c>
      <c r="C8248" s="33">
        <v>145700</v>
      </c>
      <c r="D8248" s="33" t="s">
        <v>3204</v>
      </c>
      <c r="E8248" s="33"/>
      <c r="F8248" s="33">
        <v>0.2</v>
      </c>
    </row>
    <row r="8249" spans="1:6" x14ac:dyDescent="0.2">
      <c r="A8249" s="33">
        <v>101</v>
      </c>
      <c r="B8249" s="33" t="s">
        <v>31</v>
      </c>
      <c r="C8249" s="33">
        <v>146000</v>
      </c>
      <c r="D8249" s="33" t="s">
        <v>3790</v>
      </c>
      <c r="E8249" s="33">
        <v>4</v>
      </c>
      <c r="F8249" s="33">
        <v>0.2</v>
      </c>
    </row>
    <row r="8250" spans="1:6" x14ac:dyDescent="0.2">
      <c r="A8250" s="33">
        <v>101</v>
      </c>
      <c r="B8250" s="33" t="s">
        <v>31</v>
      </c>
      <c r="C8250" s="33">
        <v>146800</v>
      </c>
      <c r="D8250" s="33" t="s">
        <v>4377</v>
      </c>
      <c r="E8250" s="33">
        <v>3</v>
      </c>
      <c r="F8250" s="33">
        <v>0.2</v>
      </c>
    </row>
    <row r="8251" spans="1:6" x14ac:dyDescent="0.2">
      <c r="A8251" s="33">
        <v>101</v>
      </c>
      <c r="B8251" s="33" t="s">
        <v>31</v>
      </c>
      <c r="C8251" s="33">
        <v>149200</v>
      </c>
      <c r="D8251" s="33" t="s">
        <v>3887</v>
      </c>
      <c r="E8251" s="33"/>
      <c r="F8251" s="33">
        <v>0.2</v>
      </c>
    </row>
    <row r="8252" spans="1:6" x14ac:dyDescent="0.2">
      <c r="A8252" s="33">
        <v>101</v>
      </c>
      <c r="B8252" s="33" t="s">
        <v>31</v>
      </c>
      <c r="C8252" s="33">
        <v>150300</v>
      </c>
      <c r="D8252" s="33" t="s">
        <v>3791</v>
      </c>
      <c r="E8252" s="33"/>
      <c r="F8252" s="33">
        <v>0.2</v>
      </c>
    </row>
    <row r="8253" spans="1:6" x14ac:dyDescent="0.2">
      <c r="A8253" s="33">
        <v>101</v>
      </c>
      <c r="B8253" s="33" t="s">
        <v>31</v>
      </c>
      <c r="C8253" s="33">
        <v>150450</v>
      </c>
      <c r="D8253" s="33" t="s">
        <v>4198</v>
      </c>
      <c r="E8253" s="33">
        <v>4</v>
      </c>
      <c r="F8253" s="33">
        <v>0.2</v>
      </c>
    </row>
    <row r="8254" spans="1:6" x14ac:dyDescent="0.2">
      <c r="A8254" s="33">
        <v>101</v>
      </c>
      <c r="B8254" s="33" t="s">
        <v>31</v>
      </c>
      <c r="C8254" s="33">
        <v>150800</v>
      </c>
      <c r="D8254" s="33" t="s">
        <v>468</v>
      </c>
      <c r="E8254" s="33"/>
      <c r="F8254" s="33">
        <v>0.2</v>
      </c>
    </row>
    <row r="8255" spans="1:6" x14ac:dyDescent="0.2">
      <c r="A8255" s="33">
        <v>101</v>
      </c>
      <c r="B8255" s="33" t="s">
        <v>31</v>
      </c>
      <c r="C8255" s="33">
        <v>151200</v>
      </c>
      <c r="D8255" s="33" t="s">
        <v>4199</v>
      </c>
      <c r="E8255" s="33"/>
      <c r="F8255" s="33">
        <v>0.2</v>
      </c>
    </row>
    <row r="8256" spans="1:6" x14ac:dyDescent="0.2">
      <c r="A8256" s="33">
        <v>101</v>
      </c>
      <c r="B8256" s="33" t="s">
        <v>31</v>
      </c>
      <c r="C8256" s="33">
        <v>151500</v>
      </c>
      <c r="D8256" s="33" t="s">
        <v>4200</v>
      </c>
      <c r="E8256" s="33"/>
      <c r="F8256" s="33">
        <v>0.2</v>
      </c>
    </row>
    <row r="8257" spans="1:6" x14ac:dyDescent="0.2">
      <c r="A8257" s="33">
        <v>101</v>
      </c>
      <c r="B8257" s="33" t="s">
        <v>31</v>
      </c>
      <c r="C8257" s="33">
        <v>155200</v>
      </c>
      <c r="D8257" s="33" t="s">
        <v>3792</v>
      </c>
      <c r="E8257" s="33"/>
      <c r="F8257" s="33">
        <v>0.2</v>
      </c>
    </row>
    <row r="8258" spans="1:6" x14ac:dyDescent="0.2">
      <c r="A8258" s="33">
        <v>101</v>
      </c>
      <c r="B8258" s="33" t="s">
        <v>31</v>
      </c>
      <c r="C8258" s="33">
        <v>155300</v>
      </c>
      <c r="D8258" s="33" t="s">
        <v>4378</v>
      </c>
      <c r="E8258" s="33">
        <v>3</v>
      </c>
      <c r="F8258" s="33">
        <v>0.2</v>
      </c>
    </row>
    <row r="8259" spans="1:6" x14ac:dyDescent="0.2">
      <c r="A8259" s="33">
        <v>101</v>
      </c>
      <c r="B8259" s="33" t="s">
        <v>31</v>
      </c>
      <c r="C8259" s="33">
        <v>155400</v>
      </c>
      <c r="D8259" s="33" t="s">
        <v>3793</v>
      </c>
      <c r="E8259" s="33"/>
      <c r="F8259" s="33">
        <v>0.2</v>
      </c>
    </row>
    <row r="8260" spans="1:6" x14ac:dyDescent="0.2">
      <c r="A8260" s="33">
        <v>101</v>
      </c>
      <c r="B8260" s="33" t="s">
        <v>31</v>
      </c>
      <c r="C8260" s="33">
        <v>155500</v>
      </c>
      <c r="D8260" s="33" t="s">
        <v>3794</v>
      </c>
      <c r="E8260" s="33"/>
      <c r="F8260" s="33">
        <v>0.2</v>
      </c>
    </row>
    <row r="8261" spans="1:6" x14ac:dyDescent="0.2">
      <c r="A8261" s="33">
        <v>101</v>
      </c>
      <c r="B8261" s="33" t="s">
        <v>31</v>
      </c>
      <c r="C8261" s="33">
        <v>155600</v>
      </c>
      <c r="D8261" s="33" t="s">
        <v>4379</v>
      </c>
      <c r="E8261" s="33"/>
      <c r="F8261" s="33">
        <v>0.2</v>
      </c>
    </row>
    <row r="8262" spans="1:6" x14ac:dyDescent="0.2">
      <c r="A8262" s="33">
        <v>101</v>
      </c>
      <c r="B8262" s="33" t="s">
        <v>31</v>
      </c>
      <c r="C8262" s="33">
        <v>159300</v>
      </c>
      <c r="D8262" s="33" t="s">
        <v>4201</v>
      </c>
      <c r="E8262" s="33"/>
      <c r="F8262" s="33">
        <v>0.2</v>
      </c>
    </row>
    <row r="8263" spans="1:6" x14ac:dyDescent="0.2">
      <c r="A8263" s="33">
        <v>101</v>
      </c>
      <c r="B8263" s="33" t="s">
        <v>31</v>
      </c>
      <c r="C8263" s="33">
        <v>160800</v>
      </c>
      <c r="D8263" s="33" t="s">
        <v>3888</v>
      </c>
      <c r="E8263" s="33">
        <v>4</v>
      </c>
      <c r="F8263" s="33">
        <v>0.2</v>
      </c>
    </row>
    <row r="8264" spans="1:6" x14ac:dyDescent="0.2">
      <c r="A8264" s="33">
        <v>101</v>
      </c>
      <c r="B8264" s="33" t="s">
        <v>31</v>
      </c>
      <c r="C8264" s="33">
        <v>174400</v>
      </c>
      <c r="D8264" s="33" t="s">
        <v>3889</v>
      </c>
      <c r="E8264" s="33">
        <v>3</v>
      </c>
      <c r="F8264" s="33">
        <v>1</v>
      </c>
    </row>
    <row r="8265" spans="1:6" x14ac:dyDescent="0.2">
      <c r="A8265" s="33">
        <v>101</v>
      </c>
      <c r="B8265" s="33" t="s">
        <v>31</v>
      </c>
      <c r="C8265" s="33">
        <v>178000</v>
      </c>
      <c r="D8265" s="33" t="s">
        <v>3795</v>
      </c>
      <c r="E8265" s="33"/>
      <c r="F8265" s="33">
        <v>0.2</v>
      </c>
    </row>
    <row r="8266" spans="1:6" x14ac:dyDescent="0.2">
      <c r="A8266" s="33">
        <v>101</v>
      </c>
      <c r="B8266" s="33" t="s">
        <v>31</v>
      </c>
      <c r="C8266" s="33">
        <v>178000</v>
      </c>
      <c r="D8266" s="33" t="s">
        <v>3795</v>
      </c>
      <c r="E8266" s="33"/>
      <c r="F8266" s="33">
        <v>0.2</v>
      </c>
    </row>
    <row r="8267" spans="1:6" x14ac:dyDescent="0.2">
      <c r="A8267" s="33">
        <v>101</v>
      </c>
      <c r="B8267" s="33" t="s">
        <v>31</v>
      </c>
      <c r="C8267" s="33">
        <v>179400</v>
      </c>
      <c r="D8267" s="33" t="s">
        <v>3796</v>
      </c>
      <c r="E8267" s="33"/>
      <c r="F8267" s="33">
        <v>0.2</v>
      </c>
    </row>
    <row r="8268" spans="1:6" x14ac:dyDescent="0.2">
      <c r="A8268" s="33">
        <v>101</v>
      </c>
      <c r="B8268" s="33" t="s">
        <v>31</v>
      </c>
      <c r="C8268" s="33">
        <v>180700</v>
      </c>
      <c r="D8268" s="33" t="s">
        <v>3797</v>
      </c>
      <c r="E8268" s="33"/>
      <c r="F8268" s="33">
        <v>0.2</v>
      </c>
    </row>
    <row r="8269" spans="1:6" x14ac:dyDescent="0.2">
      <c r="A8269" s="33">
        <v>101</v>
      </c>
      <c r="B8269" s="33" t="s">
        <v>31</v>
      </c>
      <c r="C8269" s="33">
        <v>182400</v>
      </c>
      <c r="D8269" s="33" t="s">
        <v>3798</v>
      </c>
      <c r="E8269" s="33">
        <v>2</v>
      </c>
      <c r="F8269" s="33">
        <v>0.2</v>
      </c>
    </row>
    <row r="8270" spans="1:6" x14ac:dyDescent="0.2">
      <c r="A8270" s="33">
        <v>101</v>
      </c>
      <c r="B8270" s="33" t="s">
        <v>31</v>
      </c>
      <c r="C8270" s="33">
        <v>182700</v>
      </c>
      <c r="D8270" s="33" t="s">
        <v>3890</v>
      </c>
      <c r="E8270" s="33"/>
      <c r="F8270" s="33">
        <v>0.2</v>
      </c>
    </row>
    <row r="8271" spans="1:6" x14ac:dyDescent="0.2">
      <c r="A8271" s="33">
        <v>101</v>
      </c>
      <c r="B8271" s="33" t="s">
        <v>31</v>
      </c>
      <c r="C8271" s="33">
        <v>184600</v>
      </c>
      <c r="D8271" s="33" t="s">
        <v>392</v>
      </c>
      <c r="E8271" s="33">
        <v>4</v>
      </c>
      <c r="F8271" s="33">
        <v>0.2</v>
      </c>
    </row>
    <row r="8272" spans="1:6" x14ac:dyDescent="0.2">
      <c r="A8272" s="33">
        <v>101</v>
      </c>
      <c r="B8272" s="33" t="s">
        <v>31</v>
      </c>
      <c r="C8272" s="33">
        <v>187900</v>
      </c>
      <c r="D8272" s="33" t="s">
        <v>449</v>
      </c>
      <c r="E8272" s="33"/>
      <c r="F8272" s="33">
        <v>0.2</v>
      </c>
    </row>
    <row r="8273" spans="1:6" x14ac:dyDescent="0.2">
      <c r="A8273" s="33">
        <v>101</v>
      </c>
      <c r="B8273" s="33" t="s">
        <v>31</v>
      </c>
      <c r="C8273" s="33">
        <v>189600</v>
      </c>
      <c r="D8273" s="33" t="s">
        <v>450</v>
      </c>
      <c r="E8273" s="33"/>
      <c r="F8273" s="33">
        <v>0.2</v>
      </c>
    </row>
    <row r="8274" spans="1:6" x14ac:dyDescent="0.2">
      <c r="A8274" s="33">
        <v>101</v>
      </c>
      <c r="B8274" s="33" t="s">
        <v>31</v>
      </c>
      <c r="C8274" s="33">
        <v>189900</v>
      </c>
      <c r="D8274" s="33" t="s">
        <v>3799</v>
      </c>
      <c r="E8274" s="33">
        <v>2</v>
      </c>
      <c r="F8274" s="33">
        <v>0.2</v>
      </c>
    </row>
    <row r="8275" spans="1:6" x14ac:dyDescent="0.2">
      <c r="A8275" s="33">
        <v>101</v>
      </c>
      <c r="B8275" s="33" t="s">
        <v>31</v>
      </c>
      <c r="C8275" s="33">
        <v>190100</v>
      </c>
      <c r="D8275" s="33" t="s">
        <v>3800</v>
      </c>
      <c r="E8275" s="33">
        <v>3</v>
      </c>
      <c r="F8275" s="33">
        <v>0.2</v>
      </c>
    </row>
    <row r="8276" spans="1:6" x14ac:dyDescent="0.2">
      <c r="A8276" s="33">
        <v>101</v>
      </c>
      <c r="B8276" s="33" t="s">
        <v>31</v>
      </c>
      <c r="C8276" s="33">
        <v>193000</v>
      </c>
      <c r="D8276" s="33" t="s">
        <v>3801</v>
      </c>
      <c r="E8276" s="33">
        <v>4</v>
      </c>
      <c r="F8276" s="33">
        <v>0.2</v>
      </c>
    </row>
    <row r="8277" spans="1:6" x14ac:dyDescent="0.2">
      <c r="A8277" s="33">
        <v>101</v>
      </c>
      <c r="B8277" s="33" t="s">
        <v>31</v>
      </c>
      <c r="C8277" s="33">
        <v>193600</v>
      </c>
      <c r="D8277" s="33" t="s">
        <v>3209</v>
      </c>
      <c r="E8277" s="33">
        <v>3</v>
      </c>
      <c r="F8277" s="33">
        <v>0.2</v>
      </c>
    </row>
    <row r="8278" spans="1:6" x14ac:dyDescent="0.2">
      <c r="A8278" s="33">
        <v>101</v>
      </c>
      <c r="B8278" s="33" t="s">
        <v>31</v>
      </c>
      <c r="C8278" s="33">
        <v>193900</v>
      </c>
      <c r="D8278" s="33" t="s">
        <v>4380</v>
      </c>
      <c r="E8278" s="33">
        <v>2</v>
      </c>
      <c r="F8278" s="33">
        <v>1</v>
      </c>
    </row>
    <row r="8279" spans="1:6" x14ac:dyDescent="0.2">
      <c r="A8279" s="33">
        <v>101</v>
      </c>
      <c r="B8279" s="33" t="s">
        <v>31</v>
      </c>
      <c r="C8279" s="33">
        <v>199100</v>
      </c>
      <c r="D8279" s="33" t="s">
        <v>3802</v>
      </c>
      <c r="E8279" s="33">
        <v>4</v>
      </c>
      <c r="F8279" s="33">
        <v>0.2</v>
      </c>
    </row>
    <row r="8280" spans="1:6" x14ac:dyDescent="0.2">
      <c r="A8280" s="33">
        <v>101</v>
      </c>
      <c r="B8280" s="33" t="s">
        <v>31</v>
      </c>
      <c r="C8280" s="33">
        <v>200800</v>
      </c>
      <c r="D8280" s="33" t="s">
        <v>3803</v>
      </c>
      <c r="E8280" s="33">
        <v>3</v>
      </c>
      <c r="F8280" s="33">
        <v>0.2</v>
      </c>
    </row>
    <row r="8281" spans="1:6" x14ac:dyDescent="0.2">
      <c r="A8281" s="33">
        <v>101</v>
      </c>
      <c r="B8281" s="33" t="s">
        <v>31</v>
      </c>
      <c r="C8281" s="33">
        <v>206600</v>
      </c>
      <c r="D8281" s="33" t="s">
        <v>3431</v>
      </c>
      <c r="E8281" s="33"/>
      <c r="F8281" s="33">
        <v>1</v>
      </c>
    </row>
    <row r="8282" spans="1:6" x14ac:dyDescent="0.2">
      <c r="A8282" s="33">
        <v>101</v>
      </c>
      <c r="B8282" s="33" t="s">
        <v>31</v>
      </c>
      <c r="C8282" s="33">
        <v>208600</v>
      </c>
      <c r="D8282" s="33" t="s">
        <v>3432</v>
      </c>
      <c r="E8282" s="33">
        <v>3</v>
      </c>
      <c r="F8282" s="33">
        <v>0.2</v>
      </c>
    </row>
    <row r="8283" spans="1:6" x14ac:dyDescent="0.2">
      <c r="A8283" s="33">
        <v>101</v>
      </c>
      <c r="B8283" s="33" t="s">
        <v>31</v>
      </c>
      <c r="C8283" s="33">
        <v>208800</v>
      </c>
      <c r="D8283" s="33" t="s">
        <v>469</v>
      </c>
      <c r="E8283" s="33"/>
      <c r="F8283" s="33">
        <v>0.2</v>
      </c>
    </row>
    <row r="8284" spans="1:6" x14ac:dyDescent="0.2">
      <c r="A8284" s="33">
        <v>101</v>
      </c>
      <c r="B8284" s="33" t="s">
        <v>31</v>
      </c>
      <c r="C8284" s="33">
        <v>209300</v>
      </c>
      <c r="D8284" s="33" t="s">
        <v>3433</v>
      </c>
      <c r="E8284" s="33">
        <v>3</v>
      </c>
      <c r="F8284" s="33">
        <v>0.2</v>
      </c>
    </row>
    <row r="8285" spans="1:6" x14ac:dyDescent="0.2">
      <c r="A8285" s="33">
        <v>101</v>
      </c>
      <c r="B8285" s="33" t="s">
        <v>31</v>
      </c>
      <c r="C8285" s="33">
        <v>209400</v>
      </c>
      <c r="D8285" s="33" t="s">
        <v>3804</v>
      </c>
      <c r="E8285" s="33">
        <v>4</v>
      </c>
      <c r="F8285" s="33">
        <v>0.2</v>
      </c>
    </row>
    <row r="8286" spans="1:6" x14ac:dyDescent="0.2">
      <c r="A8286" s="33">
        <v>101</v>
      </c>
      <c r="B8286" s="33" t="s">
        <v>31</v>
      </c>
      <c r="C8286" s="33">
        <v>211700</v>
      </c>
      <c r="D8286" s="33" t="s">
        <v>3891</v>
      </c>
      <c r="E8286" s="33"/>
      <c r="F8286" s="33">
        <v>0.2</v>
      </c>
    </row>
    <row r="8287" spans="1:6" x14ac:dyDescent="0.2">
      <c r="A8287" s="33">
        <v>101</v>
      </c>
      <c r="B8287" s="33" t="s">
        <v>31</v>
      </c>
      <c r="C8287" s="33">
        <v>210600</v>
      </c>
      <c r="D8287" s="33" t="s">
        <v>3212</v>
      </c>
      <c r="E8287" s="33"/>
      <c r="F8287" s="33">
        <v>0.2</v>
      </c>
    </row>
    <row r="8288" spans="1:6" x14ac:dyDescent="0.2">
      <c r="A8288" s="33">
        <v>101</v>
      </c>
      <c r="B8288" s="33" t="s">
        <v>31</v>
      </c>
      <c r="C8288" s="33">
        <v>210800</v>
      </c>
      <c r="D8288" s="33" t="s">
        <v>3892</v>
      </c>
      <c r="E8288" s="33"/>
      <c r="F8288" s="33">
        <v>0.2</v>
      </c>
    </row>
    <row r="8289" spans="1:6" x14ac:dyDescent="0.2">
      <c r="A8289" s="33">
        <v>101</v>
      </c>
      <c r="B8289" s="33" t="s">
        <v>31</v>
      </c>
      <c r="C8289" s="33">
        <v>211500</v>
      </c>
      <c r="D8289" s="33" t="s">
        <v>3893</v>
      </c>
      <c r="E8289" s="33"/>
      <c r="F8289" s="33">
        <v>0.2</v>
      </c>
    </row>
    <row r="8290" spans="1:6" x14ac:dyDescent="0.2">
      <c r="A8290" s="33">
        <v>101</v>
      </c>
      <c r="B8290" s="33" t="s">
        <v>31</v>
      </c>
      <c r="C8290" s="33">
        <v>214800</v>
      </c>
      <c r="D8290" s="33" t="s">
        <v>3805</v>
      </c>
      <c r="E8290" s="33"/>
      <c r="F8290" s="33">
        <v>0.2</v>
      </c>
    </row>
    <row r="8291" spans="1:6" x14ac:dyDescent="0.2">
      <c r="A8291" s="33">
        <v>101</v>
      </c>
      <c r="B8291" s="33" t="s">
        <v>31</v>
      </c>
      <c r="C8291" s="33">
        <v>215600</v>
      </c>
      <c r="D8291" s="33" t="s">
        <v>3806</v>
      </c>
      <c r="E8291" s="33">
        <v>4</v>
      </c>
      <c r="F8291" s="33">
        <v>0.2</v>
      </c>
    </row>
    <row r="8292" spans="1:6" x14ac:dyDescent="0.2">
      <c r="A8292" s="33">
        <v>101</v>
      </c>
      <c r="B8292" s="33" t="s">
        <v>31</v>
      </c>
      <c r="C8292" s="33">
        <v>216300</v>
      </c>
      <c r="D8292" s="33" t="s">
        <v>3215</v>
      </c>
      <c r="E8292" s="33">
        <v>4</v>
      </c>
      <c r="F8292" s="33">
        <v>0.2</v>
      </c>
    </row>
    <row r="8293" spans="1:6" x14ac:dyDescent="0.2">
      <c r="A8293" s="33">
        <v>101</v>
      </c>
      <c r="B8293" s="33" t="s">
        <v>31</v>
      </c>
      <c r="C8293" s="33">
        <v>217600</v>
      </c>
      <c r="D8293" s="33" t="s">
        <v>3807</v>
      </c>
      <c r="E8293" s="33"/>
      <c r="F8293" s="33">
        <v>0.2</v>
      </c>
    </row>
    <row r="8294" spans="1:6" x14ac:dyDescent="0.2">
      <c r="A8294" s="33">
        <v>101</v>
      </c>
      <c r="B8294" s="33" t="s">
        <v>31</v>
      </c>
      <c r="C8294" s="33">
        <v>217700</v>
      </c>
      <c r="D8294" s="33" t="s">
        <v>3808</v>
      </c>
      <c r="E8294" s="33"/>
      <c r="F8294" s="33">
        <v>0.2</v>
      </c>
    </row>
    <row r="8295" spans="1:6" x14ac:dyDescent="0.2">
      <c r="A8295" s="33">
        <v>101</v>
      </c>
      <c r="B8295" s="33" t="s">
        <v>31</v>
      </c>
      <c r="C8295" s="33">
        <v>218100</v>
      </c>
      <c r="D8295" s="33" t="s">
        <v>3894</v>
      </c>
      <c r="E8295" s="33"/>
      <c r="F8295" s="33">
        <v>0.2</v>
      </c>
    </row>
    <row r="8296" spans="1:6" x14ac:dyDescent="0.2">
      <c r="A8296" s="33">
        <v>101</v>
      </c>
      <c r="B8296" s="33" t="s">
        <v>31</v>
      </c>
      <c r="C8296" s="33">
        <v>218300</v>
      </c>
      <c r="D8296" s="33" t="s">
        <v>3542</v>
      </c>
      <c r="E8296" s="33">
        <v>3</v>
      </c>
      <c r="F8296" s="33">
        <v>0.2</v>
      </c>
    </row>
    <row r="8297" spans="1:6" x14ac:dyDescent="0.2">
      <c r="A8297" s="33">
        <v>101</v>
      </c>
      <c r="B8297" s="33" t="s">
        <v>31</v>
      </c>
      <c r="C8297" s="33">
        <v>218700</v>
      </c>
      <c r="D8297" s="33" t="s">
        <v>3809</v>
      </c>
      <c r="E8297" s="33"/>
      <c r="F8297" s="33">
        <v>0.2</v>
      </c>
    </row>
    <row r="8298" spans="1:6" x14ac:dyDescent="0.2">
      <c r="A8298" s="33">
        <v>101</v>
      </c>
      <c r="B8298" s="33" t="s">
        <v>31</v>
      </c>
      <c r="C8298" s="33">
        <v>218900</v>
      </c>
      <c r="D8298" s="33" t="s">
        <v>3810</v>
      </c>
      <c r="E8298" s="33"/>
      <c r="F8298" s="33">
        <v>0.2</v>
      </c>
    </row>
    <row r="8299" spans="1:6" x14ac:dyDescent="0.2">
      <c r="A8299" s="33">
        <v>101</v>
      </c>
      <c r="B8299" s="33" t="s">
        <v>31</v>
      </c>
      <c r="C8299" s="33">
        <v>219500</v>
      </c>
      <c r="D8299" s="33" t="s">
        <v>3218</v>
      </c>
      <c r="E8299" s="33">
        <v>1</v>
      </c>
      <c r="F8299" s="33">
        <v>0.2</v>
      </c>
    </row>
    <row r="8300" spans="1:6" x14ac:dyDescent="0.2">
      <c r="A8300" s="33">
        <v>101</v>
      </c>
      <c r="B8300" s="33" t="s">
        <v>31</v>
      </c>
      <c r="C8300" s="33">
        <v>219600</v>
      </c>
      <c r="D8300" s="33" t="s">
        <v>4381</v>
      </c>
      <c r="E8300" s="33">
        <v>3</v>
      </c>
      <c r="F8300" s="33">
        <v>0.2</v>
      </c>
    </row>
    <row r="8301" spans="1:6" x14ac:dyDescent="0.2">
      <c r="A8301" s="33">
        <v>101</v>
      </c>
      <c r="B8301" s="33" t="s">
        <v>31</v>
      </c>
      <c r="C8301" s="33">
        <v>219700</v>
      </c>
      <c r="D8301" s="33" t="s">
        <v>4382</v>
      </c>
      <c r="E8301" s="33">
        <v>1</v>
      </c>
      <c r="F8301" s="33">
        <v>0.2</v>
      </c>
    </row>
    <row r="8302" spans="1:6" x14ac:dyDescent="0.2">
      <c r="A8302" s="33">
        <v>101</v>
      </c>
      <c r="B8302" s="33" t="s">
        <v>31</v>
      </c>
      <c r="C8302" s="33">
        <v>219800</v>
      </c>
      <c r="D8302" s="33" t="s">
        <v>3219</v>
      </c>
      <c r="E8302" s="33"/>
      <c r="F8302" s="33">
        <v>0.2</v>
      </c>
    </row>
    <row r="8303" spans="1:6" x14ac:dyDescent="0.2">
      <c r="A8303" s="33">
        <v>101</v>
      </c>
      <c r="B8303" s="33" t="s">
        <v>31</v>
      </c>
      <c r="C8303" s="33">
        <v>219900</v>
      </c>
      <c r="D8303" s="33" t="s">
        <v>3220</v>
      </c>
      <c r="E8303" s="33">
        <v>2</v>
      </c>
      <c r="F8303" s="33">
        <v>0.2</v>
      </c>
    </row>
    <row r="8304" spans="1:6" x14ac:dyDescent="0.2">
      <c r="A8304" s="33">
        <v>101</v>
      </c>
      <c r="B8304" s="33" t="s">
        <v>31</v>
      </c>
      <c r="C8304" s="33">
        <v>228000</v>
      </c>
      <c r="D8304" s="33" t="s">
        <v>3811</v>
      </c>
      <c r="E8304" s="33">
        <v>3</v>
      </c>
      <c r="F8304" s="33">
        <v>0.2</v>
      </c>
    </row>
    <row r="8305" spans="1:6" x14ac:dyDescent="0.2">
      <c r="A8305" s="33">
        <v>101</v>
      </c>
      <c r="B8305" s="33" t="s">
        <v>31</v>
      </c>
      <c r="C8305" s="33">
        <v>230300</v>
      </c>
      <c r="D8305" s="33" t="s">
        <v>3812</v>
      </c>
      <c r="E8305" s="33">
        <v>4</v>
      </c>
      <c r="F8305" s="33">
        <v>0.2</v>
      </c>
    </row>
    <row r="8306" spans="1:6" x14ac:dyDescent="0.2">
      <c r="A8306" s="33">
        <v>101</v>
      </c>
      <c r="B8306" s="33" t="s">
        <v>31</v>
      </c>
      <c r="C8306" s="33">
        <v>238700</v>
      </c>
      <c r="D8306" s="33" t="s">
        <v>3543</v>
      </c>
      <c r="E8306" s="33">
        <v>2</v>
      </c>
      <c r="F8306" s="33">
        <v>0.2</v>
      </c>
    </row>
    <row r="8307" spans="1:6" x14ac:dyDescent="0.2">
      <c r="A8307" s="33">
        <v>101</v>
      </c>
      <c r="B8307" s="33" t="s">
        <v>31</v>
      </c>
      <c r="C8307" s="33">
        <v>240400</v>
      </c>
      <c r="D8307" s="33" t="s">
        <v>3544</v>
      </c>
      <c r="E8307" s="33">
        <v>2</v>
      </c>
      <c r="F8307" s="33">
        <v>0.2</v>
      </c>
    </row>
    <row r="8308" spans="1:6" x14ac:dyDescent="0.2">
      <c r="A8308" s="33">
        <v>101</v>
      </c>
      <c r="B8308" s="33" t="s">
        <v>31</v>
      </c>
      <c r="C8308" s="33">
        <v>241800</v>
      </c>
      <c r="D8308" s="33" t="s">
        <v>3813</v>
      </c>
      <c r="E8308" s="33">
        <v>4</v>
      </c>
      <c r="F8308" s="33">
        <v>0.2</v>
      </c>
    </row>
    <row r="8309" spans="1:6" x14ac:dyDescent="0.2">
      <c r="A8309" s="33">
        <v>101</v>
      </c>
      <c r="B8309" s="33" t="s">
        <v>31</v>
      </c>
      <c r="C8309" s="33">
        <v>244800</v>
      </c>
      <c r="D8309" s="33" t="s">
        <v>3814</v>
      </c>
      <c r="E8309" s="33"/>
      <c r="F8309" s="33">
        <v>0.2</v>
      </c>
    </row>
    <row r="8310" spans="1:6" x14ac:dyDescent="0.2">
      <c r="A8310" s="33">
        <v>101</v>
      </c>
      <c r="B8310" s="33" t="s">
        <v>31</v>
      </c>
      <c r="C8310" s="33">
        <v>244900</v>
      </c>
      <c r="D8310" s="33" t="s">
        <v>3895</v>
      </c>
      <c r="E8310" s="33"/>
      <c r="F8310" s="33">
        <v>0.2</v>
      </c>
    </row>
    <row r="8311" spans="1:6" x14ac:dyDescent="0.2">
      <c r="A8311" s="33">
        <v>101</v>
      </c>
      <c r="B8311" s="33" t="s">
        <v>31</v>
      </c>
      <c r="C8311" s="33">
        <v>245100</v>
      </c>
      <c r="D8311" s="33" t="s">
        <v>3815</v>
      </c>
      <c r="E8311" s="33"/>
      <c r="F8311" s="33">
        <v>0.2</v>
      </c>
    </row>
    <row r="8312" spans="1:6" x14ac:dyDescent="0.2">
      <c r="A8312" s="33">
        <v>101</v>
      </c>
      <c r="B8312" s="33" t="s">
        <v>31</v>
      </c>
      <c r="C8312" s="33">
        <v>245300</v>
      </c>
      <c r="D8312" s="33" t="s">
        <v>3545</v>
      </c>
      <c r="E8312" s="33">
        <v>2</v>
      </c>
      <c r="F8312" s="33">
        <v>0.2</v>
      </c>
    </row>
    <row r="8313" spans="1:6" x14ac:dyDescent="0.2">
      <c r="A8313" s="33">
        <v>101</v>
      </c>
      <c r="B8313" s="33" t="s">
        <v>31</v>
      </c>
      <c r="C8313" s="33">
        <v>249400</v>
      </c>
      <c r="D8313" s="33" t="s">
        <v>4383</v>
      </c>
      <c r="E8313" s="33">
        <v>4</v>
      </c>
      <c r="F8313" s="33">
        <v>1</v>
      </c>
    </row>
    <row r="8314" spans="1:6" x14ac:dyDescent="0.2">
      <c r="A8314" s="33">
        <v>101</v>
      </c>
      <c r="B8314" s="33" t="s">
        <v>31</v>
      </c>
      <c r="C8314" s="33">
        <v>251700</v>
      </c>
      <c r="D8314" s="33" t="s">
        <v>3546</v>
      </c>
      <c r="E8314" s="33">
        <v>4</v>
      </c>
      <c r="F8314" s="33">
        <v>0.2</v>
      </c>
    </row>
    <row r="8315" spans="1:6" x14ac:dyDescent="0.2">
      <c r="A8315" s="33">
        <v>101</v>
      </c>
      <c r="B8315" s="33" t="s">
        <v>31</v>
      </c>
      <c r="C8315" s="33">
        <v>251700</v>
      </c>
      <c r="D8315" s="33" t="s">
        <v>3546</v>
      </c>
      <c r="E8315" s="33">
        <v>4</v>
      </c>
      <c r="F8315" s="33">
        <v>0.2</v>
      </c>
    </row>
    <row r="8316" spans="1:6" x14ac:dyDescent="0.2">
      <c r="A8316" s="33">
        <v>101</v>
      </c>
      <c r="B8316" s="33" t="s">
        <v>31</v>
      </c>
      <c r="C8316" s="33">
        <v>251900</v>
      </c>
      <c r="D8316" s="33" t="s">
        <v>3547</v>
      </c>
      <c r="E8316" s="33">
        <v>2</v>
      </c>
      <c r="F8316" s="33">
        <v>0.2</v>
      </c>
    </row>
    <row r="8317" spans="1:6" x14ac:dyDescent="0.2">
      <c r="A8317" s="33">
        <v>101</v>
      </c>
      <c r="B8317" s="33" t="s">
        <v>31</v>
      </c>
      <c r="C8317" s="33">
        <v>252000</v>
      </c>
      <c r="D8317" s="33" t="s">
        <v>3226</v>
      </c>
      <c r="E8317" s="33">
        <v>3</v>
      </c>
      <c r="F8317" s="33">
        <v>0.2</v>
      </c>
    </row>
    <row r="8318" spans="1:6" x14ac:dyDescent="0.2">
      <c r="A8318" s="33">
        <v>101</v>
      </c>
      <c r="B8318" s="33" t="s">
        <v>31</v>
      </c>
      <c r="C8318" s="33">
        <v>252600</v>
      </c>
      <c r="D8318" s="33" t="s">
        <v>4202</v>
      </c>
      <c r="E8318" s="33">
        <v>4</v>
      </c>
      <c r="F8318" s="33">
        <v>0.2</v>
      </c>
    </row>
    <row r="8319" spans="1:6" x14ac:dyDescent="0.2">
      <c r="A8319" s="33">
        <v>101</v>
      </c>
      <c r="B8319" s="33" t="s">
        <v>31</v>
      </c>
      <c r="C8319" s="33">
        <v>252900</v>
      </c>
      <c r="D8319" s="33" t="s">
        <v>4203</v>
      </c>
      <c r="E8319" s="33"/>
      <c r="F8319" s="33">
        <v>0.2</v>
      </c>
    </row>
    <row r="8320" spans="1:6" x14ac:dyDescent="0.2">
      <c r="A8320" s="33">
        <v>101</v>
      </c>
      <c r="B8320" s="33" t="s">
        <v>31</v>
      </c>
      <c r="C8320" s="33">
        <v>253900</v>
      </c>
      <c r="D8320" s="33" t="s">
        <v>3441</v>
      </c>
      <c r="E8320" s="33">
        <v>2</v>
      </c>
      <c r="F8320" s="33">
        <v>0.2</v>
      </c>
    </row>
    <row r="8321" spans="1:6" x14ac:dyDescent="0.2">
      <c r="A8321" s="33">
        <v>101</v>
      </c>
      <c r="B8321" s="33" t="s">
        <v>31</v>
      </c>
      <c r="C8321" s="33">
        <v>258800</v>
      </c>
      <c r="D8321" s="33" t="s">
        <v>521</v>
      </c>
      <c r="E8321" s="33"/>
      <c r="F8321" s="33">
        <v>0.2</v>
      </c>
    </row>
    <row r="8322" spans="1:6" x14ac:dyDescent="0.2">
      <c r="A8322" s="33">
        <v>101</v>
      </c>
      <c r="B8322" s="33" t="s">
        <v>31</v>
      </c>
      <c r="C8322" s="33">
        <v>258800</v>
      </c>
      <c r="D8322" s="33" t="s">
        <v>521</v>
      </c>
      <c r="E8322" s="33"/>
      <c r="F8322" s="33">
        <v>0.2</v>
      </c>
    </row>
    <row r="8323" spans="1:6" x14ac:dyDescent="0.2">
      <c r="A8323" s="33">
        <v>101</v>
      </c>
      <c r="B8323" s="33" t="s">
        <v>31</v>
      </c>
      <c r="C8323" s="33">
        <v>261900</v>
      </c>
      <c r="D8323" s="33" t="s">
        <v>3816</v>
      </c>
      <c r="E8323" s="33">
        <v>2</v>
      </c>
      <c r="F8323" s="33">
        <v>0.2</v>
      </c>
    </row>
    <row r="8324" spans="1:6" x14ac:dyDescent="0.2">
      <c r="A8324" s="33">
        <v>101</v>
      </c>
      <c r="B8324" s="33" t="s">
        <v>31</v>
      </c>
      <c r="C8324" s="33">
        <v>266400</v>
      </c>
      <c r="D8324" s="33" t="s">
        <v>3896</v>
      </c>
      <c r="E8324" s="33"/>
      <c r="F8324" s="33">
        <v>0.2</v>
      </c>
    </row>
    <row r="8325" spans="1:6" x14ac:dyDescent="0.2">
      <c r="A8325" s="33">
        <v>101</v>
      </c>
      <c r="B8325" s="33" t="s">
        <v>31</v>
      </c>
      <c r="C8325" s="33">
        <v>266800</v>
      </c>
      <c r="D8325" s="33" t="s">
        <v>455</v>
      </c>
      <c r="E8325" s="33"/>
      <c r="F8325" s="33">
        <v>0.2</v>
      </c>
    </row>
    <row r="8326" spans="1:6" x14ac:dyDescent="0.2">
      <c r="A8326" s="33">
        <v>101</v>
      </c>
      <c r="B8326" s="33" t="s">
        <v>31</v>
      </c>
      <c r="C8326" s="33">
        <v>267500</v>
      </c>
      <c r="D8326" s="33" t="s">
        <v>123</v>
      </c>
      <c r="E8326" s="33">
        <v>4</v>
      </c>
      <c r="F8326" s="33">
        <v>0.2</v>
      </c>
    </row>
    <row r="8327" spans="1:6" x14ac:dyDescent="0.2">
      <c r="A8327" s="33">
        <v>101</v>
      </c>
      <c r="B8327" s="33" t="s">
        <v>31</v>
      </c>
      <c r="C8327" s="33">
        <v>267800</v>
      </c>
      <c r="D8327" s="33" t="s">
        <v>332</v>
      </c>
      <c r="E8327" s="33"/>
      <c r="F8327" s="33">
        <v>0.2</v>
      </c>
    </row>
    <row r="8328" spans="1:6" x14ac:dyDescent="0.2">
      <c r="A8328" s="33">
        <v>101</v>
      </c>
      <c r="B8328" s="33" t="s">
        <v>31</v>
      </c>
      <c r="C8328" s="33">
        <v>267900</v>
      </c>
      <c r="D8328" s="33" t="s">
        <v>3444</v>
      </c>
      <c r="E8328" s="33"/>
      <c r="F8328" s="33">
        <v>0.2</v>
      </c>
    </row>
    <row r="8329" spans="1:6" x14ac:dyDescent="0.2">
      <c r="A8329" s="33">
        <v>101</v>
      </c>
      <c r="B8329" s="33" t="s">
        <v>31</v>
      </c>
      <c r="C8329" s="33">
        <v>272700</v>
      </c>
      <c r="D8329" s="33" t="s">
        <v>3450</v>
      </c>
      <c r="E8329" s="33"/>
      <c r="F8329" s="33">
        <v>0.2</v>
      </c>
    </row>
    <row r="8330" spans="1:6" x14ac:dyDescent="0.2">
      <c r="A8330" s="33">
        <v>101</v>
      </c>
      <c r="B8330" s="33" t="s">
        <v>31</v>
      </c>
      <c r="C8330" s="33">
        <v>273600</v>
      </c>
      <c r="D8330" s="33" t="s">
        <v>3817</v>
      </c>
      <c r="E8330" s="33">
        <v>3</v>
      </c>
      <c r="F8330" s="33">
        <v>0.2</v>
      </c>
    </row>
    <row r="8331" spans="1:6" x14ac:dyDescent="0.2">
      <c r="A8331" s="33">
        <v>101</v>
      </c>
      <c r="B8331" s="33" t="s">
        <v>31</v>
      </c>
      <c r="C8331" s="33">
        <v>273700</v>
      </c>
      <c r="D8331" s="33" t="s">
        <v>3818</v>
      </c>
      <c r="E8331" s="33">
        <v>3</v>
      </c>
      <c r="F8331" s="33">
        <v>0.2</v>
      </c>
    </row>
    <row r="8332" spans="1:6" x14ac:dyDescent="0.2">
      <c r="A8332" s="33">
        <v>101</v>
      </c>
      <c r="B8332" s="33" t="s">
        <v>31</v>
      </c>
      <c r="C8332" s="33">
        <v>273900</v>
      </c>
      <c r="D8332" s="33" t="s">
        <v>3819</v>
      </c>
      <c r="E8332" s="33">
        <v>2</v>
      </c>
      <c r="F8332" s="33">
        <v>0.2</v>
      </c>
    </row>
    <row r="8333" spans="1:6" x14ac:dyDescent="0.2">
      <c r="A8333" s="33">
        <v>101</v>
      </c>
      <c r="B8333" s="33" t="s">
        <v>31</v>
      </c>
      <c r="C8333" s="33">
        <v>274000</v>
      </c>
      <c r="D8333" s="33" t="s">
        <v>3820</v>
      </c>
      <c r="E8333" s="33">
        <v>2</v>
      </c>
      <c r="F8333" s="33">
        <v>0.2</v>
      </c>
    </row>
    <row r="8334" spans="1:6" x14ac:dyDescent="0.2">
      <c r="A8334" s="33">
        <v>101</v>
      </c>
      <c r="B8334" s="33" t="s">
        <v>31</v>
      </c>
      <c r="C8334" s="33">
        <v>277900</v>
      </c>
      <c r="D8334" s="33" t="s">
        <v>3821</v>
      </c>
      <c r="E8334" s="33">
        <v>4</v>
      </c>
      <c r="F8334" s="33">
        <v>0.2</v>
      </c>
    </row>
    <row r="8335" spans="1:6" x14ac:dyDescent="0.2">
      <c r="A8335" s="33">
        <v>101</v>
      </c>
      <c r="B8335" s="33" t="s">
        <v>31</v>
      </c>
      <c r="C8335" s="33">
        <v>280700</v>
      </c>
      <c r="D8335" s="33" t="s">
        <v>3822</v>
      </c>
      <c r="E8335" s="33">
        <v>2</v>
      </c>
      <c r="F8335" s="33">
        <v>0.2</v>
      </c>
    </row>
    <row r="8336" spans="1:6" x14ac:dyDescent="0.2">
      <c r="A8336" s="33">
        <v>101</v>
      </c>
      <c r="B8336" s="33" t="s">
        <v>31</v>
      </c>
      <c r="C8336" s="33">
        <v>281300</v>
      </c>
      <c r="D8336" s="33" t="s">
        <v>3823</v>
      </c>
      <c r="E8336" s="33">
        <v>4</v>
      </c>
      <c r="F8336" s="33">
        <v>0.2</v>
      </c>
    </row>
    <row r="8337" spans="1:6" x14ac:dyDescent="0.2">
      <c r="A8337" s="33">
        <v>101</v>
      </c>
      <c r="B8337" s="33" t="s">
        <v>31</v>
      </c>
      <c r="C8337" s="33">
        <v>285000</v>
      </c>
      <c r="D8337" s="33" t="s">
        <v>4204</v>
      </c>
      <c r="E8337" s="33"/>
      <c r="F8337" s="33">
        <v>0.2</v>
      </c>
    </row>
    <row r="8338" spans="1:6" x14ac:dyDescent="0.2">
      <c r="A8338" s="33">
        <v>101</v>
      </c>
      <c r="B8338" s="33" t="s">
        <v>31</v>
      </c>
      <c r="C8338" s="33">
        <v>287000</v>
      </c>
      <c r="D8338" s="33" t="s">
        <v>4205</v>
      </c>
      <c r="E8338" s="33">
        <v>4</v>
      </c>
      <c r="F8338" s="33">
        <v>1</v>
      </c>
    </row>
    <row r="8339" spans="1:6" x14ac:dyDescent="0.2">
      <c r="A8339" s="33">
        <v>101</v>
      </c>
      <c r="B8339" s="33" t="s">
        <v>31</v>
      </c>
      <c r="C8339" s="33">
        <v>294600</v>
      </c>
      <c r="D8339" s="33" t="s">
        <v>3824</v>
      </c>
      <c r="E8339" s="33"/>
      <c r="F8339" s="33">
        <v>0.2</v>
      </c>
    </row>
    <row r="8340" spans="1:6" x14ac:dyDescent="0.2">
      <c r="A8340" s="33">
        <v>101</v>
      </c>
      <c r="B8340" s="33" t="s">
        <v>31</v>
      </c>
      <c r="C8340" s="33">
        <v>295300</v>
      </c>
      <c r="D8340" s="33" t="s">
        <v>3825</v>
      </c>
      <c r="E8340" s="33">
        <v>4</v>
      </c>
      <c r="F8340" s="33">
        <v>0.2</v>
      </c>
    </row>
    <row r="8341" spans="1:6" x14ac:dyDescent="0.2">
      <c r="A8341" s="33">
        <v>101</v>
      </c>
      <c r="B8341" s="33" t="s">
        <v>31</v>
      </c>
      <c r="C8341" s="33">
        <v>297300</v>
      </c>
      <c r="D8341" s="33" t="s">
        <v>3826</v>
      </c>
      <c r="E8341" s="33"/>
      <c r="F8341" s="33">
        <v>0.2</v>
      </c>
    </row>
    <row r="8342" spans="1:6" x14ac:dyDescent="0.2">
      <c r="A8342" s="33">
        <v>101</v>
      </c>
      <c r="B8342" s="33" t="s">
        <v>31</v>
      </c>
      <c r="C8342" s="33">
        <v>310600</v>
      </c>
      <c r="D8342" s="33" t="s">
        <v>3452</v>
      </c>
      <c r="E8342" s="33"/>
      <c r="F8342" s="33">
        <v>0.2</v>
      </c>
    </row>
    <row r="8343" spans="1:6" x14ac:dyDescent="0.2">
      <c r="A8343" s="33">
        <v>101</v>
      </c>
      <c r="B8343" s="33" t="s">
        <v>31</v>
      </c>
      <c r="C8343" s="33">
        <v>311000</v>
      </c>
      <c r="D8343" s="33" t="s">
        <v>4206</v>
      </c>
      <c r="E8343" s="33">
        <v>4</v>
      </c>
      <c r="F8343" s="33">
        <v>0.2</v>
      </c>
    </row>
    <row r="8344" spans="1:6" x14ac:dyDescent="0.2">
      <c r="A8344" s="33">
        <v>101</v>
      </c>
      <c r="B8344" s="33" t="s">
        <v>31</v>
      </c>
      <c r="C8344" s="33">
        <v>311900</v>
      </c>
      <c r="D8344" s="33" t="s">
        <v>3897</v>
      </c>
      <c r="E8344" s="33"/>
      <c r="F8344" s="33">
        <v>0.2</v>
      </c>
    </row>
    <row r="8345" spans="1:6" x14ac:dyDescent="0.2">
      <c r="A8345" s="33">
        <v>101</v>
      </c>
      <c r="B8345" s="33" t="s">
        <v>31</v>
      </c>
      <c r="C8345" s="33">
        <v>314000</v>
      </c>
      <c r="D8345" s="33" t="s">
        <v>3453</v>
      </c>
      <c r="E8345" s="33"/>
      <c r="F8345" s="33">
        <v>0.2</v>
      </c>
    </row>
    <row r="8346" spans="1:6" x14ac:dyDescent="0.2">
      <c r="A8346" s="33">
        <v>101</v>
      </c>
      <c r="B8346" s="33" t="s">
        <v>31</v>
      </c>
      <c r="C8346" s="33">
        <v>314900</v>
      </c>
      <c r="D8346" s="33" t="s">
        <v>3237</v>
      </c>
      <c r="E8346" s="33"/>
      <c r="F8346" s="33">
        <v>0.2</v>
      </c>
    </row>
    <row r="8347" spans="1:6" x14ac:dyDescent="0.2">
      <c r="A8347" s="33">
        <v>101</v>
      </c>
      <c r="B8347" s="33" t="s">
        <v>31</v>
      </c>
      <c r="C8347" s="33">
        <v>315300</v>
      </c>
      <c r="D8347" s="33" t="s">
        <v>3238</v>
      </c>
      <c r="E8347" s="33"/>
      <c r="F8347" s="33">
        <v>0.2</v>
      </c>
    </row>
    <row r="8348" spans="1:6" x14ac:dyDescent="0.2">
      <c r="A8348" s="33">
        <v>101</v>
      </c>
      <c r="B8348" s="33" t="s">
        <v>31</v>
      </c>
      <c r="C8348" s="33">
        <v>315400</v>
      </c>
      <c r="D8348" s="33" t="s">
        <v>3239</v>
      </c>
      <c r="E8348" s="33"/>
      <c r="F8348" s="33">
        <v>0.2</v>
      </c>
    </row>
    <row r="8349" spans="1:6" x14ac:dyDescent="0.2">
      <c r="A8349" s="33">
        <v>101</v>
      </c>
      <c r="B8349" s="33" t="s">
        <v>31</v>
      </c>
      <c r="C8349" s="33">
        <v>318200</v>
      </c>
      <c r="D8349" s="33" t="s">
        <v>3459</v>
      </c>
      <c r="E8349" s="33"/>
      <c r="F8349" s="33">
        <v>0.2</v>
      </c>
    </row>
    <row r="8350" spans="1:6" x14ac:dyDescent="0.2">
      <c r="A8350" s="33">
        <v>101</v>
      </c>
      <c r="B8350" s="33" t="s">
        <v>31</v>
      </c>
      <c r="C8350" s="33">
        <v>318700</v>
      </c>
      <c r="D8350" s="33" t="s">
        <v>3461</v>
      </c>
      <c r="E8350" s="33">
        <v>4</v>
      </c>
      <c r="F8350" s="33">
        <v>0.2</v>
      </c>
    </row>
    <row r="8351" spans="1:6" x14ac:dyDescent="0.2">
      <c r="A8351" s="33">
        <v>101</v>
      </c>
      <c r="B8351" s="33" t="s">
        <v>31</v>
      </c>
      <c r="C8351" s="33">
        <v>318800</v>
      </c>
      <c r="D8351" s="33" t="s">
        <v>3462</v>
      </c>
      <c r="E8351" s="33">
        <v>3</v>
      </c>
      <c r="F8351" s="33">
        <v>0.2</v>
      </c>
    </row>
    <row r="8352" spans="1:6" x14ac:dyDescent="0.2">
      <c r="A8352" s="33">
        <v>101</v>
      </c>
      <c r="B8352" s="33" t="s">
        <v>31</v>
      </c>
      <c r="C8352" s="33">
        <v>319200</v>
      </c>
      <c r="D8352" s="33" t="s">
        <v>255</v>
      </c>
      <c r="E8352" s="33"/>
      <c r="F8352" s="33">
        <v>0.2</v>
      </c>
    </row>
    <row r="8353" spans="1:6" x14ac:dyDescent="0.2">
      <c r="A8353" s="33">
        <v>101</v>
      </c>
      <c r="B8353" s="33" t="s">
        <v>31</v>
      </c>
      <c r="C8353" s="33">
        <v>320000</v>
      </c>
      <c r="D8353" s="33" t="s">
        <v>3468</v>
      </c>
      <c r="E8353" s="33">
        <v>3</v>
      </c>
      <c r="F8353" s="33">
        <v>0.2</v>
      </c>
    </row>
    <row r="8354" spans="1:6" x14ac:dyDescent="0.2">
      <c r="A8354" s="33">
        <v>101</v>
      </c>
      <c r="B8354" s="33" t="s">
        <v>31</v>
      </c>
      <c r="C8354" s="33">
        <v>320200</v>
      </c>
      <c r="D8354" s="33" t="s">
        <v>3470</v>
      </c>
      <c r="E8354" s="33">
        <v>4</v>
      </c>
      <c r="F8354" s="33">
        <v>0.2</v>
      </c>
    </row>
    <row r="8355" spans="1:6" x14ac:dyDescent="0.2">
      <c r="A8355" s="33">
        <v>101</v>
      </c>
      <c r="B8355" s="33" t="s">
        <v>31</v>
      </c>
      <c r="C8355" s="33">
        <v>323800</v>
      </c>
      <c r="D8355" s="33" t="s">
        <v>4384</v>
      </c>
      <c r="E8355" s="33"/>
      <c r="F8355" s="33">
        <v>0.2</v>
      </c>
    </row>
    <row r="8356" spans="1:6" x14ac:dyDescent="0.2">
      <c r="A8356" s="33">
        <v>101</v>
      </c>
      <c r="B8356" s="33" t="s">
        <v>31</v>
      </c>
      <c r="C8356" s="33">
        <v>324800</v>
      </c>
      <c r="D8356" s="33" t="s">
        <v>3240</v>
      </c>
      <c r="E8356" s="33">
        <v>4</v>
      </c>
      <c r="F8356" s="33">
        <v>0.2</v>
      </c>
    </row>
    <row r="8357" spans="1:6" x14ac:dyDescent="0.2">
      <c r="A8357" s="33">
        <v>101</v>
      </c>
      <c r="B8357" s="33" t="s">
        <v>31</v>
      </c>
      <c r="C8357" s="33">
        <v>326200</v>
      </c>
      <c r="D8357" s="33" t="s">
        <v>3827</v>
      </c>
      <c r="E8357" s="33"/>
      <c r="F8357" s="33">
        <v>0.2</v>
      </c>
    </row>
    <row r="8358" spans="1:6" x14ac:dyDescent="0.2">
      <c r="A8358" s="33">
        <v>101</v>
      </c>
      <c r="B8358" s="33" t="s">
        <v>31</v>
      </c>
      <c r="C8358" s="33">
        <v>330500</v>
      </c>
      <c r="D8358" s="33" t="s">
        <v>4207</v>
      </c>
      <c r="E8358" s="33">
        <v>2</v>
      </c>
      <c r="F8358" s="33">
        <v>0.2</v>
      </c>
    </row>
    <row r="8359" spans="1:6" x14ac:dyDescent="0.2">
      <c r="A8359" s="33">
        <v>101</v>
      </c>
      <c r="B8359" s="33" t="s">
        <v>31</v>
      </c>
      <c r="C8359" s="33">
        <v>331200</v>
      </c>
      <c r="D8359" s="33" t="s">
        <v>3242</v>
      </c>
      <c r="E8359" s="33"/>
      <c r="F8359" s="33">
        <v>0.2</v>
      </c>
    </row>
    <row r="8360" spans="1:6" x14ac:dyDescent="0.2">
      <c r="A8360" s="33">
        <v>101</v>
      </c>
      <c r="B8360" s="33" t="s">
        <v>31</v>
      </c>
      <c r="C8360" s="33">
        <v>336900</v>
      </c>
      <c r="D8360" s="33" t="s">
        <v>3472</v>
      </c>
      <c r="E8360" s="33">
        <v>4</v>
      </c>
      <c r="F8360" s="33">
        <v>0.2</v>
      </c>
    </row>
    <row r="8361" spans="1:6" x14ac:dyDescent="0.2">
      <c r="A8361" s="33">
        <v>101</v>
      </c>
      <c r="B8361" s="33" t="s">
        <v>31</v>
      </c>
      <c r="C8361" s="33">
        <v>337300</v>
      </c>
      <c r="D8361" s="33" t="s">
        <v>487</v>
      </c>
      <c r="E8361" s="33"/>
      <c r="F8361" s="33">
        <v>0.2</v>
      </c>
    </row>
    <row r="8362" spans="1:6" x14ac:dyDescent="0.2">
      <c r="A8362" s="33">
        <v>101</v>
      </c>
      <c r="B8362" s="33" t="s">
        <v>31</v>
      </c>
      <c r="C8362" s="33">
        <v>338000</v>
      </c>
      <c r="D8362" s="33" t="s">
        <v>3473</v>
      </c>
      <c r="E8362" s="33">
        <v>4</v>
      </c>
      <c r="F8362" s="33">
        <v>0.2</v>
      </c>
    </row>
    <row r="8363" spans="1:6" x14ac:dyDescent="0.2">
      <c r="A8363" s="33">
        <v>101</v>
      </c>
      <c r="B8363" s="33" t="s">
        <v>31</v>
      </c>
      <c r="C8363" s="33">
        <v>338400</v>
      </c>
      <c r="D8363" s="33" t="s">
        <v>456</v>
      </c>
      <c r="E8363" s="33"/>
      <c r="F8363" s="33">
        <v>0.2</v>
      </c>
    </row>
    <row r="8364" spans="1:6" x14ac:dyDescent="0.2">
      <c r="A8364" s="33">
        <v>101</v>
      </c>
      <c r="B8364" s="33" t="s">
        <v>31</v>
      </c>
      <c r="C8364" s="33">
        <v>339990</v>
      </c>
      <c r="D8364" s="33" t="s">
        <v>3476</v>
      </c>
      <c r="E8364" s="33"/>
      <c r="F8364" s="33">
        <v>0.2</v>
      </c>
    </row>
    <row r="8365" spans="1:6" x14ac:dyDescent="0.2">
      <c r="A8365" s="33">
        <v>101</v>
      </c>
      <c r="B8365" s="33" t="s">
        <v>31</v>
      </c>
      <c r="C8365" s="33">
        <v>341200</v>
      </c>
      <c r="D8365" s="33" t="s">
        <v>3548</v>
      </c>
      <c r="E8365" s="33">
        <v>4</v>
      </c>
      <c r="F8365" s="33">
        <v>0.2</v>
      </c>
    </row>
    <row r="8366" spans="1:6" x14ac:dyDescent="0.2">
      <c r="A8366" s="33">
        <v>101</v>
      </c>
      <c r="B8366" s="33" t="s">
        <v>31</v>
      </c>
      <c r="C8366" s="33">
        <v>341500</v>
      </c>
      <c r="D8366" s="33" t="s">
        <v>3243</v>
      </c>
      <c r="E8366" s="33">
        <v>4</v>
      </c>
      <c r="F8366" s="33">
        <v>0.2</v>
      </c>
    </row>
    <row r="8367" spans="1:6" x14ac:dyDescent="0.2">
      <c r="A8367" s="33">
        <v>101</v>
      </c>
      <c r="B8367" s="33" t="s">
        <v>31</v>
      </c>
      <c r="C8367" s="33">
        <v>341895</v>
      </c>
      <c r="D8367" s="33" t="s">
        <v>3479</v>
      </c>
      <c r="E8367" s="33"/>
      <c r="F8367" s="33">
        <v>0.2</v>
      </c>
    </row>
    <row r="8368" spans="1:6" x14ac:dyDescent="0.2">
      <c r="A8368" s="33">
        <v>101</v>
      </c>
      <c r="B8368" s="33" t="s">
        <v>31</v>
      </c>
      <c r="C8368" s="33">
        <v>342000</v>
      </c>
      <c r="D8368" s="33" t="s">
        <v>3480</v>
      </c>
      <c r="E8368" s="33"/>
      <c r="F8368" s="33">
        <v>0.2</v>
      </c>
    </row>
    <row r="8369" spans="1:6" x14ac:dyDescent="0.2">
      <c r="A8369" s="33">
        <v>101</v>
      </c>
      <c r="B8369" s="33" t="s">
        <v>31</v>
      </c>
      <c r="C8369" s="33">
        <v>344210</v>
      </c>
      <c r="D8369" s="33" t="s">
        <v>3898</v>
      </c>
      <c r="E8369" s="33"/>
      <c r="F8369" s="33">
        <v>0.2</v>
      </c>
    </row>
    <row r="8370" spans="1:6" x14ac:dyDescent="0.2">
      <c r="A8370" s="33">
        <v>101</v>
      </c>
      <c r="B8370" s="33" t="s">
        <v>31</v>
      </c>
      <c r="C8370" s="33">
        <v>344210</v>
      </c>
      <c r="D8370" s="33" t="s">
        <v>3898</v>
      </c>
      <c r="E8370" s="33">
        <v>4</v>
      </c>
      <c r="F8370" s="33">
        <v>0.2</v>
      </c>
    </row>
    <row r="8371" spans="1:6" x14ac:dyDescent="0.2">
      <c r="A8371" s="33">
        <v>101</v>
      </c>
      <c r="B8371" s="33" t="s">
        <v>31</v>
      </c>
      <c r="C8371" s="33">
        <v>345800</v>
      </c>
      <c r="D8371" s="33" t="s">
        <v>525</v>
      </c>
      <c r="E8371" s="33"/>
      <c r="F8371" s="33">
        <v>0.2</v>
      </c>
    </row>
    <row r="8372" spans="1:6" x14ac:dyDescent="0.2">
      <c r="A8372" s="33">
        <v>101</v>
      </c>
      <c r="B8372" s="33" t="s">
        <v>31</v>
      </c>
      <c r="C8372" s="33">
        <v>345900</v>
      </c>
      <c r="D8372" s="33" t="s">
        <v>4385</v>
      </c>
      <c r="E8372" s="33">
        <v>3</v>
      </c>
      <c r="F8372" s="33">
        <v>1</v>
      </c>
    </row>
    <row r="8373" spans="1:6" x14ac:dyDescent="0.2">
      <c r="A8373" s="33">
        <v>101</v>
      </c>
      <c r="B8373" s="33" t="s">
        <v>31</v>
      </c>
      <c r="C8373" s="33">
        <v>347300</v>
      </c>
      <c r="D8373" s="33" t="s">
        <v>3245</v>
      </c>
      <c r="E8373" s="33"/>
      <c r="F8373" s="33">
        <v>0.2</v>
      </c>
    </row>
    <row r="8374" spans="1:6" x14ac:dyDescent="0.2">
      <c r="A8374" s="33">
        <v>101</v>
      </c>
      <c r="B8374" s="33" t="s">
        <v>31</v>
      </c>
      <c r="C8374" s="33">
        <v>346600</v>
      </c>
      <c r="D8374" s="33" t="s">
        <v>3246</v>
      </c>
      <c r="E8374" s="33">
        <v>4</v>
      </c>
      <c r="F8374" s="33">
        <v>0.2</v>
      </c>
    </row>
    <row r="8375" spans="1:6" x14ac:dyDescent="0.2">
      <c r="A8375" s="33">
        <v>101</v>
      </c>
      <c r="B8375" s="33" t="s">
        <v>31</v>
      </c>
      <c r="C8375" s="33">
        <v>346900</v>
      </c>
      <c r="D8375" s="33" t="s">
        <v>3248</v>
      </c>
      <c r="E8375" s="33"/>
      <c r="F8375" s="33">
        <v>0.2</v>
      </c>
    </row>
    <row r="8376" spans="1:6" x14ac:dyDescent="0.2">
      <c r="A8376" s="33">
        <v>101</v>
      </c>
      <c r="B8376" s="33" t="s">
        <v>31</v>
      </c>
      <c r="C8376" s="33">
        <v>360000</v>
      </c>
      <c r="D8376" s="33" t="s">
        <v>3828</v>
      </c>
      <c r="E8376" s="33">
        <v>4</v>
      </c>
      <c r="F8376" s="33">
        <v>0.2</v>
      </c>
    </row>
    <row r="8377" spans="1:6" x14ac:dyDescent="0.2">
      <c r="A8377" s="33">
        <v>101</v>
      </c>
      <c r="B8377" s="33" t="s">
        <v>31</v>
      </c>
      <c r="C8377" s="33">
        <v>360200</v>
      </c>
      <c r="D8377" s="33" t="s">
        <v>3549</v>
      </c>
      <c r="E8377" s="33">
        <v>2</v>
      </c>
      <c r="F8377" s="33">
        <v>0.2</v>
      </c>
    </row>
    <row r="8378" spans="1:6" x14ac:dyDescent="0.2">
      <c r="A8378" s="33">
        <v>101</v>
      </c>
      <c r="B8378" s="33" t="s">
        <v>31</v>
      </c>
      <c r="C8378" s="33">
        <v>362100</v>
      </c>
      <c r="D8378" s="33" t="s">
        <v>3550</v>
      </c>
      <c r="E8378" s="33">
        <v>3</v>
      </c>
      <c r="F8378" s="33">
        <v>0.2</v>
      </c>
    </row>
    <row r="8379" spans="1:6" x14ac:dyDescent="0.2">
      <c r="A8379" s="33">
        <v>101</v>
      </c>
      <c r="B8379" s="33" t="s">
        <v>31</v>
      </c>
      <c r="C8379" s="33">
        <v>362700</v>
      </c>
      <c r="D8379" s="33" t="s">
        <v>3481</v>
      </c>
      <c r="E8379" s="33">
        <v>3</v>
      </c>
      <c r="F8379" s="33">
        <v>0.2</v>
      </c>
    </row>
    <row r="8380" spans="1:6" x14ac:dyDescent="0.2">
      <c r="A8380" s="33">
        <v>101</v>
      </c>
      <c r="B8380" s="33" t="s">
        <v>31</v>
      </c>
      <c r="C8380" s="33">
        <v>363200</v>
      </c>
      <c r="D8380" s="33" t="s">
        <v>410</v>
      </c>
      <c r="E8380" s="33"/>
      <c r="F8380" s="33">
        <v>0.2</v>
      </c>
    </row>
    <row r="8381" spans="1:6" x14ac:dyDescent="0.2">
      <c r="A8381" s="33">
        <v>101</v>
      </c>
      <c r="B8381" s="33" t="s">
        <v>31</v>
      </c>
      <c r="C8381" s="33">
        <v>363200</v>
      </c>
      <c r="D8381" s="33" t="s">
        <v>410</v>
      </c>
      <c r="E8381" s="33"/>
      <c r="F8381" s="33">
        <v>0.2</v>
      </c>
    </row>
    <row r="8382" spans="1:6" x14ac:dyDescent="0.2">
      <c r="A8382" s="33">
        <v>101</v>
      </c>
      <c r="B8382" s="33" t="s">
        <v>31</v>
      </c>
      <c r="C8382" s="33">
        <v>363900</v>
      </c>
      <c r="D8382" s="33" t="s">
        <v>3055</v>
      </c>
      <c r="E8382" s="33"/>
      <c r="F8382" s="33">
        <v>0.2</v>
      </c>
    </row>
    <row r="8383" spans="1:6" x14ac:dyDescent="0.2">
      <c r="A8383" s="33">
        <v>101</v>
      </c>
      <c r="B8383" s="33" t="s">
        <v>31</v>
      </c>
      <c r="C8383" s="33">
        <v>365100</v>
      </c>
      <c r="D8383" s="33" t="s">
        <v>3829</v>
      </c>
      <c r="E8383" s="33">
        <v>1</v>
      </c>
      <c r="F8383" s="33">
        <v>0.2</v>
      </c>
    </row>
    <row r="8384" spans="1:6" x14ac:dyDescent="0.2">
      <c r="A8384" s="33">
        <v>101</v>
      </c>
      <c r="B8384" s="33" t="s">
        <v>31</v>
      </c>
      <c r="C8384" s="33">
        <v>365500</v>
      </c>
      <c r="D8384" s="33" t="s">
        <v>4208</v>
      </c>
      <c r="E8384" s="33"/>
      <c r="F8384" s="33">
        <v>0.2</v>
      </c>
    </row>
    <row r="8385" spans="1:6" x14ac:dyDescent="0.2">
      <c r="A8385" s="33">
        <v>101</v>
      </c>
      <c r="B8385" s="33" t="s">
        <v>31</v>
      </c>
      <c r="C8385" s="33">
        <v>366000</v>
      </c>
      <c r="D8385" s="33" t="s">
        <v>3830</v>
      </c>
      <c r="E8385" s="33">
        <v>4</v>
      </c>
      <c r="F8385" s="33">
        <v>0.2</v>
      </c>
    </row>
    <row r="8386" spans="1:6" x14ac:dyDescent="0.2">
      <c r="A8386" s="33">
        <v>101</v>
      </c>
      <c r="B8386" s="33" t="s">
        <v>31</v>
      </c>
      <c r="C8386" s="33">
        <v>366400</v>
      </c>
      <c r="D8386" s="33" t="s">
        <v>488</v>
      </c>
      <c r="E8386" s="33"/>
      <c r="F8386" s="33">
        <v>0.2</v>
      </c>
    </row>
    <row r="8387" spans="1:6" x14ac:dyDescent="0.2">
      <c r="A8387" s="33">
        <v>101</v>
      </c>
      <c r="B8387" s="33" t="s">
        <v>31</v>
      </c>
      <c r="C8387" s="33">
        <v>366500</v>
      </c>
      <c r="D8387" s="33" t="s">
        <v>4209</v>
      </c>
      <c r="E8387" s="33"/>
      <c r="F8387" s="33">
        <v>0.2</v>
      </c>
    </row>
    <row r="8388" spans="1:6" x14ac:dyDescent="0.2">
      <c r="A8388" s="33">
        <v>101</v>
      </c>
      <c r="B8388" s="33" t="s">
        <v>31</v>
      </c>
      <c r="C8388" s="33">
        <v>368500</v>
      </c>
      <c r="D8388" s="33" t="s">
        <v>3551</v>
      </c>
      <c r="E8388" s="33">
        <v>2</v>
      </c>
      <c r="F8388" s="33">
        <v>0.2</v>
      </c>
    </row>
    <row r="8389" spans="1:6" x14ac:dyDescent="0.2">
      <c r="A8389" s="33">
        <v>101</v>
      </c>
      <c r="B8389" s="33" t="s">
        <v>31</v>
      </c>
      <c r="C8389" s="33">
        <v>369000</v>
      </c>
      <c r="D8389" s="33" t="s">
        <v>414</v>
      </c>
      <c r="E8389" s="33"/>
      <c r="F8389" s="33">
        <v>0.2</v>
      </c>
    </row>
    <row r="8390" spans="1:6" x14ac:dyDescent="0.2">
      <c r="A8390" s="33">
        <v>101</v>
      </c>
      <c r="B8390" s="33" t="s">
        <v>31</v>
      </c>
      <c r="C8390" s="33">
        <v>369000</v>
      </c>
      <c r="D8390" s="33" t="s">
        <v>414</v>
      </c>
      <c r="E8390" s="33"/>
      <c r="F8390" s="33">
        <v>0.2</v>
      </c>
    </row>
    <row r="8391" spans="1:6" x14ac:dyDescent="0.2">
      <c r="A8391" s="33">
        <v>101</v>
      </c>
      <c r="B8391" s="33" t="s">
        <v>31</v>
      </c>
      <c r="C8391" s="33">
        <v>373600</v>
      </c>
      <c r="D8391" s="33" t="s">
        <v>3831</v>
      </c>
      <c r="E8391" s="33">
        <v>1</v>
      </c>
      <c r="F8391" s="33">
        <v>0.2</v>
      </c>
    </row>
    <row r="8392" spans="1:6" x14ac:dyDescent="0.2">
      <c r="A8392" s="33">
        <v>101</v>
      </c>
      <c r="B8392" s="33" t="s">
        <v>31</v>
      </c>
      <c r="C8392" s="33">
        <v>378000</v>
      </c>
      <c r="D8392" s="33" t="s">
        <v>4386</v>
      </c>
      <c r="E8392" s="33">
        <v>4</v>
      </c>
      <c r="F8392" s="33">
        <v>1</v>
      </c>
    </row>
    <row r="8393" spans="1:6" x14ac:dyDescent="0.2">
      <c r="A8393" s="33">
        <v>101</v>
      </c>
      <c r="B8393" s="33" t="s">
        <v>31</v>
      </c>
      <c r="C8393" s="33">
        <v>378300</v>
      </c>
      <c r="D8393" s="33" t="s">
        <v>3255</v>
      </c>
      <c r="E8393" s="33">
        <v>4</v>
      </c>
      <c r="F8393" s="33">
        <v>0.2</v>
      </c>
    </row>
    <row r="8394" spans="1:6" x14ac:dyDescent="0.2">
      <c r="A8394" s="33">
        <v>101</v>
      </c>
      <c r="B8394" s="33" t="s">
        <v>31</v>
      </c>
      <c r="C8394" s="33">
        <v>378600</v>
      </c>
      <c r="D8394" s="33" t="s">
        <v>3257</v>
      </c>
      <c r="E8394" s="33">
        <v>2</v>
      </c>
      <c r="F8394" s="33">
        <v>0.2</v>
      </c>
    </row>
    <row r="8395" spans="1:6" x14ac:dyDescent="0.2">
      <c r="A8395" s="33">
        <v>101</v>
      </c>
      <c r="B8395" s="33" t="s">
        <v>31</v>
      </c>
      <c r="C8395" s="33">
        <v>378700</v>
      </c>
      <c r="D8395" s="33" t="s">
        <v>3258</v>
      </c>
      <c r="E8395" s="33"/>
      <c r="F8395" s="33">
        <v>0.2</v>
      </c>
    </row>
    <row r="8396" spans="1:6" x14ac:dyDescent="0.2">
      <c r="A8396" s="33">
        <v>101</v>
      </c>
      <c r="B8396" s="33" t="s">
        <v>31</v>
      </c>
      <c r="C8396" s="33">
        <v>379000</v>
      </c>
      <c r="D8396" s="33" t="s">
        <v>3832</v>
      </c>
      <c r="E8396" s="33"/>
      <c r="F8396" s="33">
        <v>0.2</v>
      </c>
    </row>
    <row r="8397" spans="1:6" x14ac:dyDescent="0.2">
      <c r="A8397" s="33">
        <v>101</v>
      </c>
      <c r="B8397" s="33" t="s">
        <v>31</v>
      </c>
      <c r="C8397" s="33">
        <v>379100</v>
      </c>
      <c r="D8397" s="33" t="s">
        <v>415</v>
      </c>
      <c r="E8397" s="33"/>
      <c r="F8397" s="33">
        <v>0.2</v>
      </c>
    </row>
    <row r="8398" spans="1:6" x14ac:dyDescent="0.2">
      <c r="A8398" s="33">
        <v>101</v>
      </c>
      <c r="B8398" s="33" t="s">
        <v>31</v>
      </c>
      <c r="C8398" s="33">
        <v>381200</v>
      </c>
      <c r="D8398" s="33" t="s">
        <v>3833</v>
      </c>
      <c r="E8398" s="33">
        <v>4</v>
      </c>
      <c r="F8398" s="33">
        <v>0.2</v>
      </c>
    </row>
    <row r="8399" spans="1:6" x14ac:dyDescent="0.2">
      <c r="A8399" s="33">
        <v>101</v>
      </c>
      <c r="B8399" s="33" t="s">
        <v>31</v>
      </c>
      <c r="C8399" s="33">
        <v>381800</v>
      </c>
      <c r="D8399" s="33" t="s">
        <v>3834</v>
      </c>
      <c r="E8399" s="33">
        <v>3</v>
      </c>
      <c r="F8399" s="33">
        <v>0.2</v>
      </c>
    </row>
    <row r="8400" spans="1:6" x14ac:dyDescent="0.2">
      <c r="A8400" s="33">
        <v>101</v>
      </c>
      <c r="B8400" s="33" t="s">
        <v>31</v>
      </c>
      <c r="C8400" s="33">
        <v>382600</v>
      </c>
      <c r="D8400" s="33" t="s">
        <v>3835</v>
      </c>
      <c r="E8400" s="33"/>
      <c r="F8400" s="33">
        <v>0.2</v>
      </c>
    </row>
    <row r="8401" spans="1:6" x14ac:dyDescent="0.2">
      <c r="A8401" s="33">
        <v>101</v>
      </c>
      <c r="B8401" s="33" t="s">
        <v>31</v>
      </c>
      <c r="C8401" s="33">
        <v>386400</v>
      </c>
      <c r="D8401" s="33" t="s">
        <v>3836</v>
      </c>
      <c r="E8401" s="33">
        <v>4</v>
      </c>
      <c r="F8401" s="33">
        <v>0.2</v>
      </c>
    </row>
    <row r="8402" spans="1:6" x14ac:dyDescent="0.2">
      <c r="A8402" s="33">
        <v>101</v>
      </c>
      <c r="B8402" s="33" t="s">
        <v>31</v>
      </c>
      <c r="C8402" s="33">
        <v>387700</v>
      </c>
      <c r="D8402" s="33" t="s">
        <v>3264</v>
      </c>
      <c r="E8402" s="33"/>
      <c r="F8402" s="33">
        <v>0.2</v>
      </c>
    </row>
    <row r="8403" spans="1:6" x14ac:dyDescent="0.2">
      <c r="A8403" s="33">
        <v>101</v>
      </c>
      <c r="B8403" s="33" t="s">
        <v>31</v>
      </c>
      <c r="C8403" s="33">
        <v>389900</v>
      </c>
      <c r="D8403" s="33" t="s">
        <v>3837</v>
      </c>
      <c r="E8403" s="33"/>
      <c r="F8403" s="33">
        <v>0.2</v>
      </c>
    </row>
    <row r="8404" spans="1:6" x14ac:dyDescent="0.2">
      <c r="A8404" s="33">
        <v>101</v>
      </c>
      <c r="B8404" s="33" t="s">
        <v>31</v>
      </c>
      <c r="C8404" s="33">
        <v>391000</v>
      </c>
      <c r="D8404" s="33" t="s">
        <v>3838</v>
      </c>
      <c r="E8404" s="33">
        <v>4</v>
      </c>
      <c r="F8404" s="33">
        <v>0.2</v>
      </c>
    </row>
    <row r="8405" spans="1:6" x14ac:dyDescent="0.2">
      <c r="A8405" s="33">
        <v>101</v>
      </c>
      <c r="B8405" s="33" t="s">
        <v>31</v>
      </c>
      <c r="C8405" s="33">
        <v>394200</v>
      </c>
      <c r="D8405" s="33" t="s">
        <v>3899</v>
      </c>
      <c r="E8405" s="33"/>
      <c r="F8405" s="33">
        <v>0.2</v>
      </c>
    </row>
    <row r="8406" spans="1:6" x14ac:dyDescent="0.2">
      <c r="A8406" s="33">
        <v>101</v>
      </c>
      <c r="B8406" s="33" t="s">
        <v>31</v>
      </c>
      <c r="C8406" s="33">
        <v>395200</v>
      </c>
      <c r="D8406" s="33" t="s">
        <v>3900</v>
      </c>
      <c r="E8406" s="33"/>
      <c r="F8406" s="33">
        <v>0.2</v>
      </c>
    </row>
    <row r="8407" spans="1:6" x14ac:dyDescent="0.2">
      <c r="A8407" s="33">
        <v>101</v>
      </c>
      <c r="B8407" s="33" t="s">
        <v>31</v>
      </c>
      <c r="C8407" s="33">
        <v>401700</v>
      </c>
      <c r="D8407" s="33" t="s">
        <v>4210</v>
      </c>
      <c r="E8407" s="33">
        <v>3</v>
      </c>
      <c r="F8407" s="33">
        <v>0.2</v>
      </c>
    </row>
    <row r="8408" spans="1:6" x14ac:dyDescent="0.2">
      <c r="A8408" s="33">
        <v>101</v>
      </c>
      <c r="B8408" s="33" t="s">
        <v>31</v>
      </c>
      <c r="C8408" s="33">
        <v>403800</v>
      </c>
      <c r="D8408" s="33" t="s">
        <v>4387</v>
      </c>
      <c r="E8408" s="33">
        <v>3</v>
      </c>
      <c r="F8408" s="33">
        <v>0.2</v>
      </c>
    </row>
    <row r="8409" spans="1:6" x14ac:dyDescent="0.2">
      <c r="A8409" s="33">
        <v>101</v>
      </c>
      <c r="B8409" s="33" t="s">
        <v>31</v>
      </c>
      <c r="C8409" s="33">
        <v>405000</v>
      </c>
      <c r="D8409" s="33" t="s">
        <v>3839</v>
      </c>
      <c r="E8409" s="33">
        <v>4</v>
      </c>
      <c r="F8409" s="33">
        <v>0.2</v>
      </c>
    </row>
    <row r="8410" spans="1:6" x14ac:dyDescent="0.2">
      <c r="A8410" s="33">
        <v>101</v>
      </c>
      <c r="B8410" s="33" t="s">
        <v>31</v>
      </c>
      <c r="C8410" s="33">
        <v>406400</v>
      </c>
      <c r="D8410" s="33" t="s">
        <v>3901</v>
      </c>
      <c r="E8410" s="33"/>
      <c r="F8410" s="33">
        <v>0.2</v>
      </c>
    </row>
    <row r="8411" spans="1:6" x14ac:dyDescent="0.2">
      <c r="A8411" s="33">
        <v>101</v>
      </c>
      <c r="B8411" s="33" t="s">
        <v>31</v>
      </c>
      <c r="C8411" s="33">
        <v>410100</v>
      </c>
      <c r="D8411" s="33" t="s">
        <v>3840</v>
      </c>
      <c r="E8411" s="33"/>
      <c r="F8411" s="33">
        <v>0.2</v>
      </c>
    </row>
    <row r="8412" spans="1:6" x14ac:dyDescent="0.2">
      <c r="A8412" s="33">
        <v>101</v>
      </c>
      <c r="B8412" s="33" t="s">
        <v>31</v>
      </c>
      <c r="C8412" s="33">
        <v>410300</v>
      </c>
      <c r="D8412" s="33" t="s">
        <v>3841</v>
      </c>
      <c r="E8412" s="33"/>
      <c r="F8412" s="33">
        <v>0.2</v>
      </c>
    </row>
    <row r="8413" spans="1:6" x14ac:dyDescent="0.2">
      <c r="A8413" s="33">
        <v>101</v>
      </c>
      <c r="B8413" s="33" t="s">
        <v>31</v>
      </c>
      <c r="C8413" s="33">
        <v>411200</v>
      </c>
      <c r="D8413" s="33" t="s">
        <v>4211</v>
      </c>
      <c r="E8413" s="33"/>
      <c r="F8413" s="33">
        <v>0.2</v>
      </c>
    </row>
    <row r="8414" spans="1:6" x14ac:dyDescent="0.2">
      <c r="A8414" s="33">
        <v>101</v>
      </c>
      <c r="B8414" s="33" t="s">
        <v>31</v>
      </c>
      <c r="C8414" s="33">
        <v>413400</v>
      </c>
      <c r="D8414" s="33" t="s">
        <v>3842</v>
      </c>
      <c r="E8414" s="33"/>
      <c r="F8414" s="33">
        <v>0.2</v>
      </c>
    </row>
    <row r="8415" spans="1:6" x14ac:dyDescent="0.2">
      <c r="A8415" s="33">
        <v>101</v>
      </c>
      <c r="B8415" s="33" t="s">
        <v>31</v>
      </c>
      <c r="C8415" s="33">
        <v>414200</v>
      </c>
      <c r="D8415" s="33" t="s">
        <v>3843</v>
      </c>
      <c r="E8415" s="33">
        <v>3</v>
      </c>
      <c r="F8415" s="33">
        <v>0.2</v>
      </c>
    </row>
    <row r="8416" spans="1:6" x14ac:dyDescent="0.2">
      <c r="A8416" s="33">
        <v>101</v>
      </c>
      <c r="B8416" s="33" t="s">
        <v>31</v>
      </c>
      <c r="C8416" s="33">
        <v>415800</v>
      </c>
      <c r="D8416" s="33" t="s">
        <v>3844</v>
      </c>
      <c r="E8416" s="33">
        <v>4</v>
      </c>
      <c r="F8416" s="33">
        <v>0.2</v>
      </c>
    </row>
    <row r="8417" spans="1:6" x14ac:dyDescent="0.2">
      <c r="A8417" s="33">
        <v>101</v>
      </c>
      <c r="B8417" s="33" t="s">
        <v>31</v>
      </c>
      <c r="C8417" s="33">
        <v>415800</v>
      </c>
      <c r="D8417" s="33" t="s">
        <v>3844</v>
      </c>
      <c r="E8417" s="33">
        <v>4</v>
      </c>
      <c r="F8417" s="33">
        <v>0.2</v>
      </c>
    </row>
    <row r="8418" spans="1:6" x14ac:dyDescent="0.2">
      <c r="A8418" s="33">
        <v>101</v>
      </c>
      <c r="B8418" s="33" t="s">
        <v>31</v>
      </c>
      <c r="C8418" s="33">
        <v>416100</v>
      </c>
      <c r="D8418" s="33" t="s">
        <v>3902</v>
      </c>
      <c r="E8418" s="33">
        <v>2</v>
      </c>
      <c r="F8418" s="33">
        <v>0.2</v>
      </c>
    </row>
    <row r="8419" spans="1:6" x14ac:dyDescent="0.2">
      <c r="A8419" s="33">
        <v>101</v>
      </c>
      <c r="B8419" s="33" t="s">
        <v>31</v>
      </c>
      <c r="C8419" s="33">
        <v>416600</v>
      </c>
      <c r="D8419" s="33" t="s">
        <v>3845</v>
      </c>
      <c r="E8419" s="33">
        <v>3</v>
      </c>
      <c r="F8419" s="33">
        <v>0.2</v>
      </c>
    </row>
    <row r="8420" spans="1:6" x14ac:dyDescent="0.2">
      <c r="A8420" s="33">
        <v>101</v>
      </c>
      <c r="B8420" s="33" t="s">
        <v>31</v>
      </c>
      <c r="C8420" s="33">
        <v>417000</v>
      </c>
      <c r="D8420" s="33" t="s">
        <v>3846</v>
      </c>
      <c r="E8420" s="33">
        <v>4</v>
      </c>
      <c r="F8420" s="33">
        <v>0.2</v>
      </c>
    </row>
    <row r="8421" spans="1:6" x14ac:dyDescent="0.2">
      <c r="A8421" s="33">
        <v>101</v>
      </c>
      <c r="B8421" s="33" t="s">
        <v>31</v>
      </c>
      <c r="C8421" s="33">
        <v>423800</v>
      </c>
      <c r="D8421" s="33" t="s">
        <v>4388</v>
      </c>
      <c r="E8421" s="33"/>
      <c r="F8421" s="33">
        <v>0.2</v>
      </c>
    </row>
    <row r="8422" spans="1:6" x14ac:dyDescent="0.2">
      <c r="A8422" s="33">
        <v>101</v>
      </c>
      <c r="B8422" s="33" t="s">
        <v>31</v>
      </c>
      <c r="C8422" s="33">
        <v>427800</v>
      </c>
      <c r="D8422" s="33" t="s">
        <v>3847</v>
      </c>
      <c r="E8422" s="33">
        <v>4</v>
      </c>
      <c r="F8422" s="33">
        <v>0.2</v>
      </c>
    </row>
    <row r="8423" spans="1:6" x14ac:dyDescent="0.2">
      <c r="A8423" s="33">
        <v>101</v>
      </c>
      <c r="B8423" s="33" t="s">
        <v>31</v>
      </c>
      <c r="C8423" s="33">
        <v>428200</v>
      </c>
      <c r="D8423" s="33" t="s">
        <v>3848</v>
      </c>
      <c r="E8423" s="33"/>
      <c r="F8423" s="33">
        <v>0.2</v>
      </c>
    </row>
    <row r="8424" spans="1:6" x14ac:dyDescent="0.2">
      <c r="A8424" s="33">
        <v>101</v>
      </c>
      <c r="B8424" s="33" t="s">
        <v>31</v>
      </c>
      <c r="C8424" s="33">
        <v>432300</v>
      </c>
      <c r="D8424" s="33" t="s">
        <v>3849</v>
      </c>
      <c r="E8424" s="33">
        <v>2</v>
      </c>
      <c r="F8424" s="33">
        <v>0.2</v>
      </c>
    </row>
    <row r="8425" spans="1:6" x14ac:dyDescent="0.2">
      <c r="A8425" s="33">
        <v>101</v>
      </c>
      <c r="B8425" s="33" t="s">
        <v>31</v>
      </c>
      <c r="C8425" s="33">
        <v>433600</v>
      </c>
      <c r="D8425" s="33" t="s">
        <v>370</v>
      </c>
      <c r="E8425" s="33"/>
      <c r="F8425" s="33">
        <v>0.2</v>
      </c>
    </row>
    <row r="8426" spans="1:6" x14ac:dyDescent="0.2">
      <c r="A8426" s="33">
        <v>101</v>
      </c>
      <c r="B8426" s="33" t="s">
        <v>31</v>
      </c>
      <c r="C8426" s="33">
        <v>433600</v>
      </c>
      <c r="D8426" s="33" t="s">
        <v>370</v>
      </c>
      <c r="E8426" s="33"/>
      <c r="F8426" s="33">
        <v>0.2</v>
      </c>
    </row>
    <row r="8427" spans="1:6" x14ac:dyDescent="0.2">
      <c r="A8427" s="33">
        <v>101</v>
      </c>
      <c r="B8427" s="33" t="s">
        <v>31</v>
      </c>
      <c r="C8427" s="33">
        <v>433700</v>
      </c>
      <c r="D8427" s="33" t="s">
        <v>3552</v>
      </c>
      <c r="E8427" s="33">
        <v>1</v>
      </c>
      <c r="F8427" s="33">
        <v>0.2</v>
      </c>
    </row>
    <row r="8428" spans="1:6" x14ac:dyDescent="0.2">
      <c r="A8428" s="33">
        <v>101</v>
      </c>
      <c r="B8428" s="33" t="s">
        <v>31</v>
      </c>
      <c r="C8428" s="33">
        <v>433700</v>
      </c>
      <c r="D8428" s="33" t="s">
        <v>3552</v>
      </c>
      <c r="E8428" s="33">
        <v>1</v>
      </c>
      <c r="F8428" s="33">
        <v>0.2</v>
      </c>
    </row>
    <row r="8429" spans="1:6" x14ac:dyDescent="0.2">
      <c r="A8429" s="33">
        <v>101</v>
      </c>
      <c r="B8429" s="33" t="s">
        <v>31</v>
      </c>
      <c r="C8429" s="33">
        <v>433800</v>
      </c>
      <c r="D8429" s="33" t="s">
        <v>3553</v>
      </c>
      <c r="E8429" s="33">
        <v>1</v>
      </c>
      <c r="F8429" s="33">
        <v>0.2</v>
      </c>
    </row>
    <row r="8430" spans="1:6" x14ac:dyDescent="0.2">
      <c r="A8430" s="33">
        <v>101</v>
      </c>
      <c r="B8430" s="33" t="s">
        <v>31</v>
      </c>
      <c r="C8430" s="33">
        <v>433800</v>
      </c>
      <c r="D8430" s="33" t="s">
        <v>3553</v>
      </c>
      <c r="E8430" s="33">
        <v>1</v>
      </c>
      <c r="F8430" s="33">
        <v>0.2</v>
      </c>
    </row>
    <row r="8431" spans="1:6" x14ac:dyDescent="0.2">
      <c r="A8431" s="33">
        <v>101</v>
      </c>
      <c r="B8431" s="33" t="s">
        <v>31</v>
      </c>
      <c r="C8431" s="33">
        <v>433900</v>
      </c>
      <c r="D8431" s="33" t="s">
        <v>3554</v>
      </c>
      <c r="E8431" s="33">
        <v>4</v>
      </c>
      <c r="F8431" s="33">
        <v>0.2</v>
      </c>
    </row>
    <row r="8432" spans="1:6" x14ac:dyDescent="0.2">
      <c r="A8432" s="33">
        <v>101</v>
      </c>
      <c r="B8432" s="33" t="s">
        <v>31</v>
      </c>
      <c r="C8432" s="33">
        <v>433900</v>
      </c>
      <c r="D8432" s="33" t="s">
        <v>3554</v>
      </c>
      <c r="E8432" s="33">
        <v>4</v>
      </c>
      <c r="F8432" s="33">
        <v>0.2</v>
      </c>
    </row>
    <row r="8433" spans="1:6" x14ac:dyDescent="0.2">
      <c r="A8433" s="33">
        <v>101</v>
      </c>
      <c r="B8433" s="33" t="s">
        <v>31</v>
      </c>
      <c r="C8433" s="33">
        <v>434200</v>
      </c>
      <c r="D8433" s="33" t="s">
        <v>3495</v>
      </c>
      <c r="E8433" s="33">
        <v>3</v>
      </c>
      <c r="F8433" s="33">
        <v>0.2</v>
      </c>
    </row>
    <row r="8434" spans="1:6" x14ac:dyDescent="0.2">
      <c r="A8434" s="33">
        <v>101</v>
      </c>
      <c r="B8434" s="33" t="s">
        <v>31</v>
      </c>
      <c r="C8434" s="33">
        <v>434700</v>
      </c>
      <c r="D8434" s="33" t="s">
        <v>4389</v>
      </c>
      <c r="E8434" s="33">
        <v>2</v>
      </c>
      <c r="F8434" s="33">
        <v>0.2</v>
      </c>
    </row>
    <row r="8435" spans="1:6" x14ac:dyDescent="0.2">
      <c r="A8435" s="33">
        <v>101</v>
      </c>
      <c r="B8435" s="33" t="s">
        <v>31</v>
      </c>
      <c r="C8435" s="33">
        <v>434900</v>
      </c>
      <c r="D8435" s="33" t="s">
        <v>535</v>
      </c>
      <c r="E8435" s="33"/>
      <c r="F8435" s="33">
        <v>0.2</v>
      </c>
    </row>
    <row r="8436" spans="1:6" x14ac:dyDescent="0.2">
      <c r="A8436" s="33">
        <v>101</v>
      </c>
      <c r="B8436" s="33" t="s">
        <v>31</v>
      </c>
      <c r="C8436" s="33">
        <v>435000</v>
      </c>
      <c r="D8436" s="33" t="s">
        <v>4390</v>
      </c>
      <c r="E8436" s="33"/>
      <c r="F8436" s="33">
        <v>0.2</v>
      </c>
    </row>
    <row r="8437" spans="1:6" x14ac:dyDescent="0.2">
      <c r="A8437" s="33">
        <v>101</v>
      </c>
      <c r="B8437" s="33" t="s">
        <v>31</v>
      </c>
      <c r="C8437" s="33">
        <v>435600</v>
      </c>
      <c r="D8437" s="33" t="s">
        <v>3850</v>
      </c>
      <c r="E8437" s="33"/>
      <c r="F8437" s="33">
        <v>0.2</v>
      </c>
    </row>
    <row r="8438" spans="1:6" x14ac:dyDescent="0.2">
      <c r="A8438" s="33">
        <v>101</v>
      </c>
      <c r="B8438" s="33" t="s">
        <v>31</v>
      </c>
      <c r="C8438" s="33">
        <v>435600</v>
      </c>
      <c r="D8438" s="33" t="s">
        <v>3850</v>
      </c>
      <c r="E8438" s="33"/>
      <c r="F8438" s="33">
        <v>0.2</v>
      </c>
    </row>
    <row r="8439" spans="1:6" x14ac:dyDescent="0.2">
      <c r="A8439" s="33">
        <v>101</v>
      </c>
      <c r="B8439" s="33" t="s">
        <v>31</v>
      </c>
      <c r="C8439" s="33">
        <v>435800</v>
      </c>
      <c r="D8439" s="33" t="s">
        <v>3903</v>
      </c>
      <c r="E8439" s="33"/>
      <c r="F8439" s="33">
        <v>0.2</v>
      </c>
    </row>
    <row r="8440" spans="1:6" x14ac:dyDescent="0.2">
      <c r="A8440" s="33">
        <v>101</v>
      </c>
      <c r="B8440" s="33" t="s">
        <v>31</v>
      </c>
      <c r="C8440" s="33">
        <v>436000</v>
      </c>
      <c r="D8440" s="33" t="s">
        <v>3904</v>
      </c>
      <c r="E8440" s="33"/>
      <c r="F8440" s="33">
        <v>0.2</v>
      </c>
    </row>
    <row r="8441" spans="1:6" x14ac:dyDescent="0.2">
      <c r="A8441" s="33">
        <v>101</v>
      </c>
      <c r="B8441" s="33" t="s">
        <v>31</v>
      </c>
      <c r="C8441" s="33">
        <v>436200</v>
      </c>
      <c r="D8441" s="33" t="s">
        <v>3905</v>
      </c>
      <c r="E8441" s="33"/>
      <c r="F8441" s="33">
        <v>0.2</v>
      </c>
    </row>
    <row r="8442" spans="1:6" x14ac:dyDescent="0.2">
      <c r="A8442" s="33">
        <v>101</v>
      </c>
      <c r="B8442" s="33" t="s">
        <v>31</v>
      </c>
      <c r="C8442" s="33">
        <v>436900</v>
      </c>
      <c r="D8442" s="33" t="s">
        <v>3851</v>
      </c>
      <c r="E8442" s="33"/>
      <c r="F8442" s="33">
        <v>0.2</v>
      </c>
    </row>
    <row r="8443" spans="1:6" x14ac:dyDescent="0.2">
      <c r="A8443" s="33">
        <v>101</v>
      </c>
      <c r="B8443" s="33" t="s">
        <v>31</v>
      </c>
      <c r="C8443" s="33">
        <v>440600</v>
      </c>
      <c r="D8443" s="33" t="s">
        <v>3280</v>
      </c>
      <c r="E8443" s="33">
        <v>2</v>
      </c>
      <c r="F8443" s="33">
        <v>0.2</v>
      </c>
    </row>
    <row r="8444" spans="1:6" x14ac:dyDescent="0.2">
      <c r="A8444" s="33">
        <v>101</v>
      </c>
      <c r="B8444" s="33" t="s">
        <v>31</v>
      </c>
      <c r="C8444" s="33">
        <v>441300</v>
      </c>
      <c r="D8444" s="33" t="s">
        <v>3282</v>
      </c>
      <c r="E8444" s="33">
        <v>3</v>
      </c>
      <c r="F8444" s="33">
        <v>0.2</v>
      </c>
    </row>
    <row r="8445" spans="1:6" x14ac:dyDescent="0.2">
      <c r="A8445" s="33">
        <v>101</v>
      </c>
      <c r="B8445" s="33" t="s">
        <v>31</v>
      </c>
      <c r="C8445" s="33">
        <v>443300</v>
      </c>
      <c r="D8445" s="33" t="s">
        <v>3283</v>
      </c>
      <c r="E8445" s="33">
        <v>4</v>
      </c>
      <c r="F8445" s="33">
        <v>0.2</v>
      </c>
    </row>
    <row r="8446" spans="1:6" x14ac:dyDescent="0.2">
      <c r="A8446" s="33">
        <v>101</v>
      </c>
      <c r="B8446" s="33" t="s">
        <v>31</v>
      </c>
      <c r="C8446" s="33">
        <v>450200</v>
      </c>
      <c r="D8446" s="33" t="s">
        <v>3852</v>
      </c>
      <c r="E8446" s="33">
        <v>3</v>
      </c>
      <c r="F8446" s="33">
        <v>0.2</v>
      </c>
    </row>
    <row r="8447" spans="1:6" x14ac:dyDescent="0.2">
      <c r="A8447" s="33">
        <v>101</v>
      </c>
      <c r="B8447" s="33" t="s">
        <v>31</v>
      </c>
      <c r="C8447" s="33">
        <v>451100</v>
      </c>
      <c r="D8447" s="33" t="s">
        <v>3853</v>
      </c>
      <c r="E8447" s="33"/>
      <c r="F8447" s="33">
        <v>0.2</v>
      </c>
    </row>
    <row r="8448" spans="1:6" x14ac:dyDescent="0.2">
      <c r="A8448" s="33">
        <v>101</v>
      </c>
      <c r="B8448" s="33" t="s">
        <v>31</v>
      </c>
      <c r="C8448" s="33">
        <v>451200</v>
      </c>
      <c r="D8448" s="33" t="s">
        <v>3854</v>
      </c>
      <c r="E8448" s="33">
        <v>3</v>
      </c>
      <c r="F8448" s="33">
        <v>0.2</v>
      </c>
    </row>
    <row r="8449" spans="1:6" x14ac:dyDescent="0.2">
      <c r="A8449" s="33">
        <v>101</v>
      </c>
      <c r="B8449" s="33" t="s">
        <v>31</v>
      </c>
      <c r="C8449" s="33">
        <v>454200</v>
      </c>
      <c r="D8449" s="33" t="s">
        <v>3855</v>
      </c>
      <c r="E8449" s="33"/>
      <c r="F8449" s="33">
        <v>0.2</v>
      </c>
    </row>
    <row r="8450" spans="1:6" x14ac:dyDescent="0.2">
      <c r="A8450" s="33">
        <v>101</v>
      </c>
      <c r="B8450" s="33" t="s">
        <v>45</v>
      </c>
      <c r="C8450" s="33">
        <v>26463</v>
      </c>
      <c r="D8450" s="33" t="s">
        <v>3555</v>
      </c>
      <c r="E8450" s="33">
        <v>2</v>
      </c>
      <c r="F8450" s="33">
        <v>1</v>
      </c>
    </row>
    <row r="8451" spans="1:6" x14ac:dyDescent="0.2">
      <c r="A8451" s="33">
        <v>101</v>
      </c>
      <c r="B8451" s="33" t="s">
        <v>45</v>
      </c>
      <c r="C8451" s="33">
        <v>26504</v>
      </c>
      <c r="D8451" s="33" t="s">
        <v>3556</v>
      </c>
      <c r="E8451" s="33">
        <v>2</v>
      </c>
      <c r="F8451" s="33">
        <v>1</v>
      </c>
    </row>
    <row r="8452" spans="1:6" x14ac:dyDescent="0.2">
      <c r="A8452" s="33">
        <v>101</v>
      </c>
      <c r="B8452" s="33" t="s">
        <v>45</v>
      </c>
      <c r="C8452" s="33">
        <v>26626</v>
      </c>
      <c r="D8452" s="33" t="s">
        <v>3856</v>
      </c>
      <c r="E8452" s="33">
        <v>3</v>
      </c>
      <c r="F8452" s="33">
        <v>1</v>
      </c>
    </row>
    <row r="8453" spans="1:6" x14ac:dyDescent="0.2">
      <c r="A8453" s="33">
        <v>101</v>
      </c>
      <c r="B8453" s="33" t="s">
        <v>45</v>
      </c>
      <c r="C8453" s="33">
        <v>26537</v>
      </c>
      <c r="D8453" s="33" t="s">
        <v>3857</v>
      </c>
      <c r="E8453" s="33">
        <v>3</v>
      </c>
      <c r="F8453" s="33">
        <v>1</v>
      </c>
    </row>
    <row r="8454" spans="1:6" x14ac:dyDescent="0.2">
      <c r="A8454" s="33">
        <v>101</v>
      </c>
      <c r="B8454" s="33" t="s">
        <v>45</v>
      </c>
      <c r="C8454" s="33">
        <v>26467</v>
      </c>
      <c r="D8454" s="33" t="s">
        <v>3858</v>
      </c>
      <c r="E8454" s="33">
        <v>3</v>
      </c>
      <c r="F8454" s="33">
        <v>1</v>
      </c>
    </row>
    <row r="8455" spans="1:6" x14ac:dyDescent="0.2">
      <c r="A8455" s="33">
        <v>101</v>
      </c>
      <c r="B8455" s="33" t="s">
        <v>45</v>
      </c>
      <c r="C8455" s="33">
        <v>26425</v>
      </c>
      <c r="D8455" s="33" t="s">
        <v>3557</v>
      </c>
      <c r="E8455" s="33">
        <v>4</v>
      </c>
      <c r="F8455" s="33">
        <v>0.2</v>
      </c>
    </row>
    <row r="8456" spans="1:6" x14ac:dyDescent="0.2">
      <c r="A8456" s="33">
        <v>101</v>
      </c>
      <c r="B8456" s="33" t="s">
        <v>45</v>
      </c>
      <c r="C8456" s="33">
        <v>26426</v>
      </c>
      <c r="D8456" s="33" t="s">
        <v>3558</v>
      </c>
      <c r="E8456" s="33">
        <v>4</v>
      </c>
      <c r="F8456" s="33">
        <v>0.2</v>
      </c>
    </row>
    <row r="8457" spans="1:6" x14ac:dyDescent="0.2">
      <c r="A8457" s="33">
        <v>101</v>
      </c>
      <c r="B8457" s="33" t="s">
        <v>45</v>
      </c>
      <c r="C8457" s="33">
        <v>26427</v>
      </c>
      <c r="D8457" s="33" t="s">
        <v>3559</v>
      </c>
      <c r="E8457" s="33">
        <v>3</v>
      </c>
      <c r="F8457" s="33">
        <v>0.2</v>
      </c>
    </row>
    <row r="8458" spans="1:6" x14ac:dyDescent="0.2">
      <c r="A8458" s="33">
        <v>101</v>
      </c>
      <c r="B8458" s="33" t="s">
        <v>45</v>
      </c>
      <c r="C8458" s="33">
        <v>26668</v>
      </c>
      <c r="D8458" s="33" t="s">
        <v>3560</v>
      </c>
      <c r="E8458" s="33">
        <v>4</v>
      </c>
      <c r="F8458" s="33">
        <v>0.2</v>
      </c>
    </row>
    <row r="8459" spans="1:6" x14ac:dyDescent="0.2">
      <c r="A8459" s="33">
        <v>101</v>
      </c>
      <c r="B8459" s="33" t="s">
        <v>45</v>
      </c>
      <c r="C8459" s="33">
        <v>26359</v>
      </c>
      <c r="D8459" s="33" t="s">
        <v>3561</v>
      </c>
      <c r="E8459" s="33">
        <v>2</v>
      </c>
      <c r="F8459" s="33">
        <v>0.2</v>
      </c>
    </row>
    <row r="8460" spans="1:6" x14ac:dyDescent="0.2">
      <c r="A8460" s="33">
        <v>101</v>
      </c>
      <c r="B8460" s="33" t="s">
        <v>45</v>
      </c>
      <c r="C8460" s="33">
        <v>26544</v>
      </c>
      <c r="D8460" s="33" t="s">
        <v>3562</v>
      </c>
      <c r="E8460" s="33">
        <v>2</v>
      </c>
      <c r="F8460" s="33">
        <v>1</v>
      </c>
    </row>
    <row r="8461" spans="1:6" x14ac:dyDescent="0.2">
      <c r="A8461" s="33">
        <v>101</v>
      </c>
      <c r="B8461" s="33" t="s">
        <v>45</v>
      </c>
      <c r="C8461" s="33">
        <v>26617</v>
      </c>
      <c r="D8461" s="33" t="s">
        <v>3563</v>
      </c>
      <c r="E8461" s="33">
        <v>1</v>
      </c>
      <c r="F8461" s="33">
        <v>1</v>
      </c>
    </row>
    <row r="8462" spans="1:6" x14ac:dyDescent="0.2">
      <c r="A8462" s="33">
        <v>101</v>
      </c>
      <c r="B8462" s="33" t="s">
        <v>45</v>
      </c>
      <c r="C8462" s="33">
        <v>26546</v>
      </c>
      <c r="D8462" s="33" t="s">
        <v>3564</v>
      </c>
      <c r="E8462" s="33">
        <v>4</v>
      </c>
      <c r="F8462" s="33">
        <v>0.2</v>
      </c>
    </row>
    <row r="8463" spans="1:6" x14ac:dyDescent="0.2">
      <c r="A8463" s="33">
        <v>101</v>
      </c>
      <c r="B8463" s="33" t="s">
        <v>45</v>
      </c>
      <c r="C8463" s="33">
        <v>26547</v>
      </c>
      <c r="D8463" s="33" t="s">
        <v>3565</v>
      </c>
      <c r="E8463" s="33">
        <v>3</v>
      </c>
      <c r="F8463" s="33">
        <v>0.2</v>
      </c>
    </row>
    <row r="8464" spans="1:6" x14ac:dyDescent="0.2">
      <c r="A8464" s="33">
        <v>101</v>
      </c>
      <c r="B8464" s="33" t="s">
        <v>45</v>
      </c>
      <c r="C8464" s="33">
        <v>26548</v>
      </c>
      <c r="D8464" s="33" t="s">
        <v>3566</v>
      </c>
      <c r="E8464" s="33">
        <v>1</v>
      </c>
      <c r="F8464" s="33">
        <v>1</v>
      </c>
    </row>
    <row r="8465" spans="1:6" x14ac:dyDescent="0.2">
      <c r="A8465" s="33">
        <v>101</v>
      </c>
      <c r="B8465" s="33" t="s">
        <v>45</v>
      </c>
      <c r="C8465" s="33">
        <v>26598</v>
      </c>
      <c r="D8465" s="33" t="s">
        <v>3567</v>
      </c>
      <c r="E8465" s="33">
        <v>2</v>
      </c>
      <c r="F8465" s="33">
        <v>1</v>
      </c>
    </row>
    <row r="8466" spans="1:6" x14ac:dyDescent="0.2">
      <c r="A8466" s="33">
        <v>101</v>
      </c>
      <c r="B8466" s="33" t="s">
        <v>45</v>
      </c>
      <c r="C8466" s="33">
        <v>26555</v>
      </c>
      <c r="D8466" s="33" t="s">
        <v>3859</v>
      </c>
      <c r="E8466" s="33">
        <v>4</v>
      </c>
      <c r="F8466" s="33">
        <v>0.2</v>
      </c>
    </row>
    <row r="8467" spans="1:6" x14ac:dyDescent="0.2">
      <c r="A8467" s="33">
        <v>101</v>
      </c>
      <c r="B8467" s="33" t="s">
        <v>45</v>
      </c>
      <c r="C8467" s="33">
        <v>26556</v>
      </c>
      <c r="D8467" s="33" t="s">
        <v>4391</v>
      </c>
      <c r="E8467" s="33">
        <v>3</v>
      </c>
      <c r="F8467" s="33">
        <v>0.2</v>
      </c>
    </row>
    <row r="8468" spans="1:6" x14ac:dyDescent="0.2">
      <c r="A8468" s="33">
        <v>101</v>
      </c>
      <c r="B8468" s="33" t="s">
        <v>45</v>
      </c>
      <c r="C8468" s="33">
        <v>26557</v>
      </c>
      <c r="D8468" s="33" t="s">
        <v>3568</v>
      </c>
      <c r="E8468" s="33">
        <v>4</v>
      </c>
      <c r="F8468" s="33">
        <v>0.2</v>
      </c>
    </row>
    <row r="8469" spans="1:6" x14ac:dyDescent="0.2">
      <c r="A8469" s="33">
        <v>101</v>
      </c>
      <c r="B8469" s="33" t="s">
        <v>45</v>
      </c>
      <c r="C8469" s="33">
        <v>26560</v>
      </c>
      <c r="D8469" s="33" t="s">
        <v>3569</v>
      </c>
      <c r="E8469" s="33">
        <v>3</v>
      </c>
      <c r="F8469" s="33">
        <v>0.2</v>
      </c>
    </row>
    <row r="8470" spans="1:6" x14ac:dyDescent="0.2">
      <c r="A8470" s="33">
        <v>101</v>
      </c>
      <c r="B8470" s="33" t="s">
        <v>45</v>
      </c>
      <c r="C8470" s="33">
        <v>26561</v>
      </c>
      <c r="D8470" s="33" t="s">
        <v>3570</v>
      </c>
      <c r="E8470" s="33">
        <v>3</v>
      </c>
      <c r="F8470" s="33">
        <v>0.2</v>
      </c>
    </row>
    <row r="8471" spans="1:6" x14ac:dyDescent="0.2">
      <c r="A8471" s="33">
        <v>101</v>
      </c>
      <c r="B8471" s="33" t="s">
        <v>45</v>
      </c>
      <c r="C8471" s="33">
        <v>26564</v>
      </c>
      <c r="D8471" s="33" t="s">
        <v>3860</v>
      </c>
      <c r="E8471" s="33">
        <v>3</v>
      </c>
      <c r="F8471" s="33">
        <v>1</v>
      </c>
    </row>
    <row r="8472" spans="1:6" x14ac:dyDescent="0.2">
      <c r="A8472" s="33">
        <v>101</v>
      </c>
      <c r="B8472" s="33" t="s">
        <v>45</v>
      </c>
      <c r="C8472" s="33">
        <v>26568</v>
      </c>
      <c r="D8472" s="33" t="s">
        <v>3861</v>
      </c>
      <c r="E8472" s="33">
        <v>3</v>
      </c>
      <c r="F8472" s="33">
        <v>0.2</v>
      </c>
    </row>
    <row r="8473" spans="1:6" x14ac:dyDescent="0.2">
      <c r="A8473" s="33">
        <v>101</v>
      </c>
      <c r="B8473" s="33" t="s">
        <v>45</v>
      </c>
      <c r="C8473" s="33">
        <v>26571</v>
      </c>
      <c r="D8473" s="33" t="s">
        <v>3862</v>
      </c>
      <c r="E8473" s="33">
        <v>4</v>
      </c>
      <c r="F8473" s="33">
        <v>0.2</v>
      </c>
    </row>
    <row r="8474" spans="1:6" x14ac:dyDescent="0.2">
      <c r="A8474" s="33">
        <v>101</v>
      </c>
      <c r="B8474" s="33" t="s">
        <v>45</v>
      </c>
      <c r="C8474" s="33">
        <v>26572</v>
      </c>
      <c r="D8474" s="33" t="s">
        <v>3571</v>
      </c>
      <c r="E8474" s="33">
        <v>4</v>
      </c>
      <c r="F8474" s="33">
        <v>0.2</v>
      </c>
    </row>
    <row r="8475" spans="1:6" x14ac:dyDescent="0.2">
      <c r="A8475" s="33">
        <v>101</v>
      </c>
      <c r="B8475" s="33" t="s">
        <v>45</v>
      </c>
      <c r="C8475" s="33">
        <v>26584</v>
      </c>
      <c r="D8475" s="33" t="s">
        <v>3572</v>
      </c>
      <c r="E8475" s="33">
        <v>2</v>
      </c>
      <c r="F8475" s="33">
        <v>1</v>
      </c>
    </row>
    <row r="8476" spans="1:6" x14ac:dyDescent="0.2">
      <c r="A8476" s="33">
        <v>101</v>
      </c>
      <c r="B8476" s="33" t="s">
        <v>45</v>
      </c>
      <c r="C8476" s="33">
        <v>26633</v>
      </c>
      <c r="D8476" s="33" t="s">
        <v>3573</v>
      </c>
      <c r="E8476" s="33">
        <v>4</v>
      </c>
      <c r="F8476" s="33">
        <v>0.2</v>
      </c>
    </row>
    <row r="8477" spans="1:6" x14ac:dyDescent="0.2">
      <c r="A8477" s="33">
        <v>101</v>
      </c>
      <c r="B8477" s="33" t="s">
        <v>45</v>
      </c>
      <c r="C8477" s="33">
        <v>26369</v>
      </c>
      <c r="D8477" s="33" t="s">
        <v>3574</v>
      </c>
      <c r="E8477" s="33">
        <v>3</v>
      </c>
      <c r="F8477" s="33">
        <v>1</v>
      </c>
    </row>
    <row r="8478" spans="1:6" x14ac:dyDescent="0.2">
      <c r="A8478" s="33">
        <v>101</v>
      </c>
      <c r="B8478" s="33" t="s">
        <v>45</v>
      </c>
      <c r="C8478" s="33">
        <v>26641</v>
      </c>
      <c r="D8478" s="33" t="s">
        <v>3575</v>
      </c>
      <c r="E8478" s="33">
        <v>2</v>
      </c>
      <c r="F8478" s="33">
        <v>1</v>
      </c>
    </row>
    <row r="8479" spans="1:6" x14ac:dyDescent="0.2">
      <c r="A8479" s="33">
        <v>101</v>
      </c>
      <c r="B8479" s="33" t="s">
        <v>45</v>
      </c>
      <c r="C8479" s="33">
        <v>26672</v>
      </c>
      <c r="D8479" s="33" t="s">
        <v>3576</v>
      </c>
      <c r="E8479" s="33">
        <v>2</v>
      </c>
      <c r="F8479" s="33">
        <v>1</v>
      </c>
    </row>
    <row r="8480" spans="1:6" x14ac:dyDescent="0.2">
      <c r="A8480" s="33">
        <v>101</v>
      </c>
      <c r="B8480" s="33" t="s">
        <v>45</v>
      </c>
      <c r="C8480" s="33">
        <v>26472</v>
      </c>
      <c r="D8480" s="33" t="s">
        <v>3863</v>
      </c>
      <c r="E8480" s="33">
        <v>4</v>
      </c>
      <c r="F8480" s="33">
        <v>1</v>
      </c>
    </row>
    <row r="8481" spans="1:6" x14ac:dyDescent="0.2">
      <c r="A8481" s="33">
        <v>102</v>
      </c>
      <c r="B8481" s="33" t="s">
        <v>144</v>
      </c>
      <c r="C8481" s="33">
        <v>59120</v>
      </c>
      <c r="D8481" s="33" t="s">
        <v>4763</v>
      </c>
      <c r="E8481" s="33">
        <v>4</v>
      </c>
      <c r="F8481" s="33">
        <v>0.2</v>
      </c>
    </row>
    <row r="8482" spans="1:6" x14ac:dyDescent="0.2">
      <c r="A8482" s="33">
        <v>102</v>
      </c>
      <c r="B8482" s="33" t="s">
        <v>144</v>
      </c>
      <c r="C8482" s="33">
        <v>59122</v>
      </c>
      <c r="D8482" s="33" t="s">
        <v>4764</v>
      </c>
      <c r="E8482" s="33">
        <v>3</v>
      </c>
      <c r="F8482" s="33">
        <v>0.2</v>
      </c>
    </row>
    <row r="8483" spans="1:6" x14ac:dyDescent="0.2">
      <c r="A8483" s="33">
        <v>102</v>
      </c>
      <c r="B8483" s="33" t="s">
        <v>144</v>
      </c>
      <c r="C8483" s="33">
        <v>59124</v>
      </c>
      <c r="D8483" s="33" t="s">
        <v>5435</v>
      </c>
      <c r="E8483" s="33">
        <v>3</v>
      </c>
      <c r="F8483" s="33">
        <v>0.2</v>
      </c>
    </row>
    <row r="8484" spans="1:6" x14ac:dyDescent="0.2">
      <c r="A8484" s="33">
        <v>102</v>
      </c>
      <c r="B8484" s="33" t="s">
        <v>144</v>
      </c>
      <c r="C8484" s="33">
        <v>59129</v>
      </c>
      <c r="D8484" s="33" t="s">
        <v>4765</v>
      </c>
      <c r="E8484" s="33"/>
      <c r="F8484" s="33">
        <v>0.2</v>
      </c>
    </row>
    <row r="8485" spans="1:6" x14ac:dyDescent="0.2">
      <c r="A8485" s="33">
        <v>102</v>
      </c>
      <c r="B8485" s="33" t="s">
        <v>144</v>
      </c>
      <c r="C8485" s="33">
        <v>59130</v>
      </c>
      <c r="D8485" s="33" t="s">
        <v>5620</v>
      </c>
      <c r="E8485" s="33">
        <v>4</v>
      </c>
      <c r="F8485" s="33">
        <v>0.2</v>
      </c>
    </row>
    <row r="8486" spans="1:6" x14ac:dyDescent="0.2">
      <c r="A8486" s="33">
        <v>102</v>
      </c>
      <c r="B8486" s="33" t="s">
        <v>144</v>
      </c>
      <c r="C8486" s="33">
        <v>59137</v>
      </c>
      <c r="D8486" s="33" t="s">
        <v>4766</v>
      </c>
      <c r="E8486" s="33"/>
      <c r="F8486" s="33">
        <v>0.2</v>
      </c>
    </row>
    <row r="8487" spans="1:6" x14ac:dyDescent="0.2">
      <c r="A8487" s="33">
        <v>102</v>
      </c>
      <c r="B8487" s="33" t="s">
        <v>144</v>
      </c>
      <c r="C8487" s="33">
        <v>59139</v>
      </c>
      <c r="D8487" s="33" t="s">
        <v>5436</v>
      </c>
      <c r="E8487" s="33"/>
      <c r="F8487" s="33">
        <v>0.2</v>
      </c>
    </row>
    <row r="8488" spans="1:6" x14ac:dyDescent="0.2">
      <c r="A8488" s="33">
        <v>102</v>
      </c>
      <c r="B8488" s="33" t="s">
        <v>144</v>
      </c>
      <c r="C8488" s="33">
        <v>59146</v>
      </c>
      <c r="D8488" s="33" t="s">
        <v>712</v>
      </c>
      <c r="E8488" s="33">
        <v>4</v>
      </c>
      <c r="F8488" s="33">
        <v>0.2</v>
      </c>
    </row>
    <row r="8489" spans="1:6" x14ac:dyDescent="0.2">
      <c r="A8489" s="33">
        <v>102</v>
      </c>
      <c r="B8489" s="33" t="s">
        <v>144</v>
      </c>
      <c r="C8489" s="33">
        <v>59156</v>
      </c>
      <c r="D8489" s="33" t="s">
        <v>4767</v>
      </c>
      <c r="E8489" s="33"/>
      <c r="F8489" s="33">
        <v>0.2</v>
      </c>
    </row>
    <row r="8490" spans="1:6" x14ac:dyDescent="0.2">
      <c r="A8490" s="33">
        <v>102</v>
      </c>
      <c r="B8490" s="33" t="s">
        <v>144</v>
      </c>
      <c r="C8490" s="33">
        <v>59168</v>
      </c>
      <c r="D8490" s="33" t="s">
        <v>4768</v>
      </c>
      <c r="E8490" s="33">
        <v>4</v>
      </c>
      <c r="F8490" s="33">
        <v>0.2</v>
      </c>
    </row>
    <row r="8491" spans="1:6" x14ac:dyDescent="0.2">
      <c r="A8491" s="33">
        <v>102</v>
      </c>
      <c r="B8491" s="33" t="s">
        <v>144</v>
      </c>
      <c r="C8491" s="33">
        <v>59175</v>
      </c>
      <c r="D8491" s="33" t="s">
        <v>4769</v>
      </c>
      <c r="E8491" s="33"/>
      <c r="F8491" s="33">
        <v>0.2</v>
      </c>
    </row>
    <row r="8492" spans="1:6" x14ac:dyDescent="0.2">
      <c r="A8492" s="33">
        <v>102</v>
      </c>
      <c r="B8492" s="33" t="s">
        <v>144</v>
      </c>
      <c r="C8492" s="33">
        <v>59180</v>
      </c>
      <c r="D8492" s="33" t="s">
        <v>4770</v>
      </c>
      <c r="E8492" s="33">
        <v>3</v>
      </c>
      <c r="F8492" s="33">
        <v>0.2</v>
      </c>
    </row>
    <row r="8493" spans="1:6" x14ac:dyDescent="0.2">
      <c r="A8493" s="33">
        <v>102</v>
      </c>
      <c r="B8493" s="33" t="s">
        <v>144</v>
      </c>
      <c r="C8493" s="33">
        <v>59181</v>
      </c>
      <c r="D8493" s="33" t="s">
        <v>717</v>
      </c>
      <c r="E8493" s="33">
        <v>3</v>
      </c>
      <c r="F8493" s="33">
        <v>0.2</v>
      </c>
    </row>
    <row r="8494" spans="1:6" x14ac:dyDescent="0.2">
      <c r="A8494" s="33">
        <v>102</v>
      </c>
      <c r="B8494" s="33" t="s">
        <v>144</v>
      </c>
      <c r="C8494" s="33">
        <v>59184</v>
      </c>
      <c r="D8494" s="33" t="s">
        <v>4771</v>
      </c>
      <c r="E8494" s="33">
        <v>4</v>
      </c>
      <c r="F8494" s="33">
        <v>0.2</v>
      </c>
    </row>
    <row r="8495" spans="1:6" x14ac:dyDescent="0.2">
      <c r="A8495" s="33">
        <v>102</v>
      </c>
      <c r="B8495" s="33" t="s">
        <v>144</v>
      </c>
      <c r="C8495" s="33">
        <v>59185</v>
      </c>
      <c r="D8495" s="33" t="s">
        <v>4772</v>
      </c>
      <c r="E8495" s="33">
        <v>2</v>
      </c>
      <c r="F8495" s="33">
        <v>0.2</v>
      </c>
    </row>
    <row r="8496" spans="1:6" x14ac:dyDescent="0.2">
      <c r="A8496" s="33">
        <v>102</v>
      </c>
      <c r="B8496" s="33" t="s">
        <v>144</v>
      </c>
      <c r="C8496" s="33">
        <v>59187</v>
      </c>
      <c r="D8496" s="33" t="s">
        <v>4773</v>
      </c>
      <c r="E8496" s="33"/>
      <c r="F8496" s="33">
        <v>0.2</v>
      </c>
    </row>
    <row r="8497" spans="1:6" x14ac:dyDescent="0.2">
      <c r="A8497" s="33">
        <v>102</v>
      </c>
      <c r="B8497" s="33" t="s">
        <v>144</v>
      </c>
      <c r="C8497" s="33">
        <v>59191</v>
      </c>
      <c r="D8497" s="33" t="s">
        <v>4774</v>
      </c>
      <c r="E8497" s="33"/>
      <c r="F8497" s="33">
        <v>0.2</v>
      </c>
    </row>
    <row r="8498" spans="1:6" x14ac:dyDescent="0.2">
      <c r="A8498" s="33">
        <v>102</v>
      </c>
      <c r="B8498" s="33" t="s">
        <v>144</v>
      </c>
      <c r="C8498" s="33">
        <v>59197</v>
      </c>
      <c r="D8498" s="33" t="s">
        <v>4775</v>
      </c>
      <c r="E8498" s="33"/>
      <c r="F8498" s="33">
        <v>0.2</v>
      </c>
    </row>
    <row r="8499" spans="1:6" x14ac:dyDescent="0.2">
      <c r="A8499" s="33">
        <v>102</v>
      </c>
      <c r="B8499" s="33" t="s">
        <v>144</v>
      </c>
      <c r="C8499" s="33">
        <v>59201</v>
      </c>
      <c r="D8499" s="33" t="s">
        <v>4776</v>
      </c>
      <c r="E8499" s="33">
        <v>2</v>
      </c>
      <c r="F8499" s="33">
        <v>0.2</v>
      </c>
    </row>
    <row r="8500" spans="1:6" x14ac:dyDescent="0.2">
      <c r="A8500" s="33">
        <v>102</v>
      </c>
      <c r="B8500" s="33" t="s">
        <v>144</v>
      </c>
      <c r="C8500" s="33">
        <v>59205</v>
      </c>
      <c r="D8500" s="33" t="s">
        <v>4777</v>
      </c>
      <c r="E8500" s="33"/>
      <c r="F8500" s="33">
        <v>0.2</v>
      </c>
    </row>
    <row r="8501" spans="1:6" x14ac:dyDescent="0.2">
      <c r="A8501" s="33">
        <v>102</v>
      </c>
      <c r="B8501" s="33" t="s">
        <v>144</v>
      </c>
      <c r="C8501" s="33">
        <v>59209</v>
      </c>
      <c r="D8501" s="33" t="s">
        <v>5437</v>
      </c>
      <c r="E8501" s="33"/>
      <c r="F8501" s="33">
        <v>0.2</v>
      </c>
    </row>
    <row r="8502" spans="1:6" x14ac:dyDescent="0.2">
      <c r="A8502" s="33">
        <v>102</v>
      </c>
      <c r="B8502" s="33" t="s">
        <v>144</v>
      </c>
      <c r="C8502" s="33">
        <v>59210</v>
      </c>
      <c r="D8502" s="33" t="s">
        <v>5621</v>
      </c>
      <c r="E8502" s="33">
        <v>2</v>
      </c>
      <c r="F8502" s="33">
        <v>0.2</v>
      </c>
    </row>
    <row r="8503" spans="1:6" x14ac:dyDescent="0.2">
      <c r="A8503" s="33">
        <v>102</v>
      </c>
      <c r="B8503" s="33" t="s">
        <v>144</v>
      </c>
      <c r="C8503" s="33">
        <v>59213</v>
      </c>
      <c r="D8503" s="33" t="s">
        <v>4778</v>
      </c>
      <c r="E8503" s="33">
        <v>4</v>
      </c>
      <c r="F8503" s="33">
        <v>0.2</v>
      </c>
    </row>
    <row r="8504" spans="1:6" x14ac:dyDescent="0.2">
      <c r="A8504" s="33">
        <v>102</v>
      </c>
      <c r="B8504" s="33" t="s">
        <v>144</v>
      </c>
      <c r="C8504" s="33">
        <v>59220</v>
      </c>
      <c r="D8504" s="33" t="s">
        <v>4779</v>
      </c>
      <c r="E8504" s="33">
        <v>4</v>
      </c>
      <c r="F8504" s="33">
        <v>0.2</v>
      </c>
    </row>
    <row r="8505" spans="1:6" x14ac:dyDescent="0.2">
      <c r="A8505" s="33">
        <v>102</v>
      </c>
      <c r="B8505" s="33" t="s">
        <v>144</v>
      </c>
      <c r="C8505" s="33">
        <v>59221</v>
      </c>
      <c r="D8505" s="33" t="s">
        <v>5622</v>
      </c>
      <c r="E8505" s="33"/>
      <c r="F8505" s="33">
        <v>0.2</v>
      </c>
    </row>
    <row r="8506" spans="1:6" x14ac:dyDescent="0.2">
      <c r="A8506" s="33">
        <v>102</v>
      </c>
      <c r="B8506" s="33" t="s">
        <v>144</v>
      </c>
      <c r="C8506" s="33">
        <v>59222</v>
      </c>
      <c r="D8506" s="33" t="s">
        <v>4780</v>
      </c>
      <c r="E8506" s="33"/>
      <c r="F8506" s="33">
        <v>0.2</v>
      </c>
    </row>
    <row r="8507" spans="1:6" x14ac:dyDescent="0.2">
      <c r="A8507" s="33">
        <v>102</v>
      </c>
      <c r="B8507" s="33" t="s">
        <v>144</v>
      </c>
      <c r="C8507" s="33">
        <v>59531</v>
      </c>
      <c r="D8507" s="33" t="s">
        <v>4781</v>
      </c>
      <c r="E8507" s="33">
        <v>2</v>
      </c>
      <c r="F8507" s="33">
        <v>0.2</v>
      </c>
    </row>
    <row r="8508" spans="1:6" x14ac:dyDescent="0.2">
      <c r="A8508" s="33">
        <v>102</v>
      </c>
      <c r="B8508" s="33" t="s">
        <v>144</v>
      </c>
      <c r="C8508" s="33">
        <v>59702</v>
      </c>
      <c r="D8508" s="33" t="s">
        <v>4782</v>
      </c>
      <c r="E8508" s="33">
        <v>4</v>
      </c>
      <c r="F8508" s="33">
        <v>0.2</v>
      </c>
    </row>
    <row r="8509" spans="1:6" x14ac:dyDescent="0.2">
      <c r="A8509" s="33">
        <v>102</v>
      </c>
      <c r="B8509" s="33" t="s">
        <v>144</v>
      </c>
      <c r="C8509" s="33">
        <v>59711</v>
      </c>
      <c r="D8509" s="33" t="s">
        <v>5438</v>
      </c>
      <c r="E8509" s="33"/>
      <c r="F8509" s="33">
        <v>0.2</v>
      </c>
    </row>
    <row r="8510" spans="1:6" x14ac:dyDescent="0.2">
      <c r="A8510" s="33">
        <v>102</v>
      </c>
      <c r="B8510" s="33" t="s">
        <v>144</v>
      </c>
      <c r="C8510" s="33">
        <v>59715</v>
      </c>
      <c r="D8510" s="33" t="s">
        <v>4783</v>
      </c>
      <c r="E8510" s="33">
        <v>4</v>
      </c>
      <c r="F8510" s="33">
        <v>0.2</v>
      </c>
    </row>
    <row r="8511" spans="1:6" x14ac:dyDescent="0.2">
      <c r="A8511" s="33">
        <v>102</v>
      </c>
      <c r="B8511" s="33" t="s">
        <v>144</v>
      </c>
      <c r="C8511" s="33">
        <v>59902</v>
      </c>
      <c r="D8511" s="33" t="s">
        <v>4784</v>
      </c>
      <c r="E8511" s="33">
        <v>4</v>
      </c>
      <c r="F8511" s="33">
        <v>0.2</v>
      </c>
    </row>
    <row r="8512" spans="1:6" x14ac:dyDescent="0.2">
      <c r="A8512" s="33">
        <v>102</v>
      </c>
      <c r="B8512" s="33" t="s">
        <v>144</v>
      </c>
      <c r="C8512" s="33">
        <v>59910</v>
      </c>
      <c r="D8512" s="33" t="s">
        <v>725</v>
      </c>
      <c r="E8512" s="33">
        <v>4</v>
      </c>
      <c r="F8512" s="33">
        <v>0.2</v>
      </c>
    </row>
    <row r="8513" spans="1:6" x14ac:dyDescent="0.2">
      <c r="A8513" s="33">
        <v>102</v>
      </c>
      <c r="B8513" s="33" t="s">
        <v>144</v>
      </c>
      <c r="C8513" s="33">
        <v>59932</v>
      </c>
      <c r="D8513" s="33" t="s">
        <v>4785</v>
      </c>
      <c r="E8513" s="33">
        <v>3</v>
      </c>
      <c r="F8513" s="33">
        <v>0.2</v>
      </c>
    </row>
    <row r="8514" spans="1:6" x14ac:dyDescent="0.2">
      <c r="A8514" s="33">
        <v>102</v>
      </c>
      <c r="B8514" s="33" t="s">
        <v>144</v>
      </c>
      <c r="C8514" s="33">
        <v>59933</v>
      </c>
      <c r="D8514" s="33" t="s">
        <v>4786</v>
      </c>
      <c r="E8514" s="33">
        <v>4</v>
      </c>
      <c r="F8514" s="33">
        <v>0.2</v>
      </c>
    </row>
    <row r="8515" spans="1:6" x14ac:dyDescent="0.2">
      <c r="A8515" s="33">
        <v>102</v>
      </c>
      <c r="B8515" s="33" t="s">
        <v>144</v>
      </c>
      <c r="C8515" s="33">
        <v>59539</v>
      </c>
      <c r="D8515" s="33" t="s">
        <v>4787</v>
      </c>
      <c r="E8515" s="33"/>
      <c r="F8515" s="33">
        <v>0.2</v>
      </c>
    </row>
    <row r="8516" spans="1:6" x14ac:dyDescent="0.2">
      <c r="A8516" s="33">
        <v>102</v>
      </c>
      <c r="B8516" s="33" t="s">
        <v>144</v>
      </c>
      <c r="C8516" s="33">
        <v>59004</v>
      </c>
      <c r="D8516" s="33" t="s">
        <v>4788</v>
      </c>
      <c r="E8516" s="33">
        <v>4</v>
      </c>
      <c r="F8516" s="33">
        <v>0.2</v>
      </c>
    </row>
    <row r="8517" spans="1:6" x14ac:dyDescent="0.2">
      <c r="A8517" s="33">
        <v>102</v>
      </c>
      <c r="B8517" s="33" t="s">
        <v>144</v>
      </c>
      <c r="C8517" s="33">
        <v>59011</v>
      </c>
      <c r="D8517" s="33" t="s">
        <v>4789</v>
      </c>
      <c r="E8517" s="33">
        <v>4</v>
      </c>
      <c r="F8517" s="33">
        <v>0.2</v>
      </c>
    </row>
    <row r="8518" spans="1:6" x14ac:dyDescent="0.2">
      <c r="A8518" s="33">
        <v>102</v>
      </c>
      <c r="B8518" s="33" t="s">
        <v>144</v>
      </c>
      <c r="C8518" s="33">
        <v>59012</v>
      </c>
      <c r="D8518" s="33" t="s">
        <v>4790</v>
      </c>
      <c r="E8518" s="33"/>
      <c r="F8518" s="33">
        <v>0.2</v>
      </c>
    </row>
    <row r="8519" spans="1:6" x14ac:dyDescent="0.2">
      <c r="A8519" s="33">
        <v>102</v>
      </c>
      <c r="B8519" s="33" t="s">
        <v>144</v>
      </c>
      <c r="C8519" s="33">
        <v>59015</v>
      </c>
      <c r="D8519" s="33" t="s">
        <v>5439</v>
      </c>
      <c r="E8519" s="33">
        <v>4</v>
      </c>
      <c r="F8519" s="33">
        <v>0.2</v>
      </c>
    </row>
    <row r="8520" spans="1:6" x14ac:dyDescent="0.2">
      <c r="A8520" s="33">
        <v>102</v>
      </c>
      <c r="B8520" s="33" t="s">
        <v>144</v>
      </c>
      <c r="C8520" s="33">
        <v>59500</v>
      </c>
      <c r="D8520" s="33" t="s">
        <v>4791</v>
      </c>
      <c r="E8520" s="33">
        <v>2</v>
      </c>
      <c r="F8520" s="33">
        <v>1</v>
      </c>
    </row>
    <row r="8521" spans="1:6" x14ac:dyDescent="0.2">
      <c r="A8521" s="33">
        <v>102</v>
      </c>
      <c r="B8521" s="33" t="s">
        <v>144</v>
      </c>
      <c r="C8521" s="33">
        <v>59301</v>
      </c>
      <c r="D8521" s="33" t="s">
        <v>5440</v>
      </c>
      <c r="E8521" s="33"/>
      <c r="F8521" s="33">
        <v>0.2</v>
      </c>
    </row>
    <row r="8522" spans="1:6" x14ac:dyDescent="0.2">
      <c r="A8522" s="33">
        <v>102</v>
      </c>
      <c r="B8522" s="33" t="s">
        <v>144</v>
      </c>
      <c r="C8522" s="33">
        <v>59302</v>
      </c>
      <c r="D8522" s="33" t="s">
        <v>4792</v>
      </c>
      <c r="E8522" s="33"/>
      <c r="F8522" s="33">
        <v>0.2</v>
      </c>
    </row>
    <row r="8523" spans="1:6" x14ac:dyDescent="0.2">
      <c r="A8523" s="33">
        <v>102</v>
      </c>
      <c r="B8523" s="33" t="s">
        <v>144</v>
      </c>
      <c r="C8523" s="33">
        <v>59303</v>
      </c>
      <c r="D8523" s="33" t="s">
        <v>4793</v>
      </c>
      <c r="E8523" s="33"/>
      <c r="F8523" s="33">
        <v>0.2</v>
      </c>
    </row>
    <row r="8524" spans="1:6" x14ac:dyDescent="0.2">
      <c r="A8524" s="33">
        <v>102</v>
      </c>
      <c r="B8524" s="33" t="s">
        <v>144</v>
      </c>
      <c r="C8524" s="33">
        <v>59304</v>
      </c>
      <c r="D8524" s="33" t="s">
        <v>4794</v>
      </c>
      <c r="E8524" s="33">
        <v>4</v>
      </c>
      <c r="F8524" s="33">
        <v>0.2</v>
      </c>
    </row>
    <row r="8525" spans="1:6" x14ac:dyDescent="0.2">
      <c r="A8525" s="33">
        <v>102</v>
      </c>
      <c r="B8525" s="33" t="s">
        <v>144</v>
      </c>
      <c r="C8525" s="33">
        <v>59733</v>
      </c>
      <c r="D8525" s="33" t="s">
        <v>4795</v>
      </c>
      <c r="E8525" s="33">
        <v>3</v>
      </c>
      <c r="F8525" s="33">
        <v>0.2</v>
      </c>
    </row>
    <row r="8526" spans="1:6" x14ac:dyDescent="0.2">
      <c r="A8526" s="33">
        <v>102</v>
      </c>
      <c r="B8526" s="33" t="s">
        <v>144</v>
      </c>
      <c r="C8526" s="33">
        <v>59734</v>
      </c>
      <c r="D8526" s="33" t="s">
        <v>4796</v>
      </c>
      <c r="E8526" s="33"/>
      <c r="F8526" s="33">
        <v>0.2</v>
      </c>
    </row>
    <row r="8527" spans="1:6" x14ac:dyDescent="0.2">
      <c r="A8527" s="33">
        <v>102</v>
      </c>
      <c r="B8527" s="33" t="s">
        <v>144</v>
      </c>
      <c r="C8527" s="33">
        <v>59306</v>
      </c>
      <c r="D8527" s="33" t="s">
        <v>4797</v>
      </c>
      <c r="E8527" s="33">
        <v>4</v>
      </c>
      <c r="F8527" s="33">
        <v>0.2</v>
      </c>
    </row>
    <row r="8528" spans="1:6" x14ac:dyDescent="0.2">
      <c r="A8528" s="33">
        <v>102</v>
      </c>
      <c r="B8528" s="33" t="s">
        <v>144</v>
      </c>
      <c r="C8528" s="33">
        <v>59314</v>
      </c>
      <c r="D8528" s="33" t="s">
        <v>4798</v>
      </c>
      <c r="E8528" s="33"/>
      <c r="F8528" s="33">
        <v>0.2</v>
      </c>
    </row>
    <row r="8529" spans="1:6" x14ac:dyDescent="0.2">
      <c r="A8529" s="33">
        <v>102</v>
      </c>
      <c r="B8529" s="33" t="s">
        <v>144</v>
      </c>
      <c r="C8529" s="33">
        <v>59316</v>
      </c>
      <c r="D8529" s="33" t="s">
        <v>4799</v>
      </c>
      <c r="E8529" s="33">
        <v>4</v>
      </c>
      <c r="F8529" s="33">
        <v>0.2</v>
      </c>
    </row>
    <row r="8530" spans="1:6" x14ac:dyDescent="0.2">
      <c r="A8530" s="33">
        <v>102</v>
      </c>
      <c r="B8530" s="33" t="s">
        <v>144</v>
      </c>
      <c r="C8530" s="33">
        <v>59584</v>
      </c>
      <c r="D8530" s="33" t="s">
        <v>4800</v>
      </c>
      <c r="E8530" s="33">
        <v>4</v>
      </c>
      <c r="F8530" s="33">
        <v>0.2</v>
      </c>
    </row>
    <row r="8531" spans="1:6" x14ac:dyDescent="0.2">
      <c r="A8531" s="33">
        <v>102</v>
      </c>
      <c r="B8531" s="33" t="s">
        <v>144</v>
      </c>
      <c r="C8531" s="33">
        <v>59598</v>
      </c>
      <c r="D8531" s="33" t="s">
        <v>4801</v>
      </c>
      <c r="E8531" s="33"/>
      <c r="F8531" s="33">
        <v>1</v>
      </c>
    </row>
    <row r="8532" spans="1:6" x14ac:dyDescent="0.2">
      <c r="A8532" s="33">
        <v>102</v>
      </c>
      <c r="B8532" s="33" t="s">
        <v>144</v>
      </c>
      <c r="C8532" s="33">
        <v>59612</v>
      </c>
      <c r="D8532" s="33" t="s">
        <v>4802</v>
      </c>
      <c r="E8532" s="33"/>
      <c r="F8532" s="33">
        <v>0.2</v>
      </c>
    </row>
    <row r="8533" spans="1:6" x14ac:dyDescent="0.2">
      <c r="A8533" s="33">
        <v>102</v>
      </c>
      <c r="B8533" s="33" t="s">
        <v>144</v>
      </c>
      <c r="C8533" s="33">
        <v>59619</v>
      </c>
      <c r="D8533" s="33" t="s">
        <v>4803</v>
      </c>
      <c r="E8533" s="33"/>
      <c r="F8533" s="33">
        <v>0.2</v>
      </c>
    </row>
    <row r="8534" spans="1:6" x14ac:dyDescent="0.2">
      <c r="A8534" s="33">
        <v>102</v>
      </c>
      <c r="B8534" s="33" t="s">
        <v>144</v>
      </c>
      <c r="C8534" s="33">
        <v>59050</v>
      </c>
      <c r="D8534" s="33" t="s">
        <v>4804</v>
      </c>
      <c r="E8534" s="33">
        <v>4</v>
      </c>
      <c r="F8534" s="33">
        <v>0.2</v>
      </c>
    </row>
    <row r="8535" spans="1:6" x14ac:dyDescent="0.2">
      <c r="A8535" s="33">
        <v>102</v>
      </c>
      <c r="B8535" s="33" t="s">
        <v>144</v>
      </c>
      <c r="C8535" s="33">
        <v>59051</v>
      </c>
      <c r="D8535" s="33" t="s">
        <v>5441</v>
      </c>
      <c r="E8535" s="33"/>
      <c r="F8535" s="33">
        <v>0.2</v>
      </c>
    </row>
    <row r="8536" spans="1:6" x14ac:dyDescent="0.2">
      <c r="A8536" s="33">
        <v>102</v>
      </c>
      <c r="B8536" s="33" t="s">
        <v>144</v>
      </c>
      <c r="C8536" s="33">
        <v>59057</v>
      </c>
      <c r="D8536" s="33" t="s">
        <v>4805</v>
      </c>
      <c r="E8536" s="33">
        <v>4</v>
      </c>
      <c r="F8536" s="33">
        <v>0.2</v>
      </c>
    </row>
    <row r="8537" spans="1:6" x14ac:dyDescent="0.2">
      <c r="A8537" s="33">
        <v>102</v>
      </c>
      <c r="B8537" s="33" t="s">
        <v>144</v>
      </c>
      <c r="C8537" s="33">
        <v>59523</v>
      </c>
      <c r="D8537" s="33" t="s">
        <v>4806</v>
      </c>
      <c r="E8537" s="33">
        <v>2</v>
      </c>
      <c r="F8537" s="33">
        <v>0.2</v>
      </c>
    </row>
    <row r="8538" spans="1:6" x14ac:dyDescent="0.2">
      <c r="A8538" s="33">
        <v>102</v>
      </c>
      <c r="B8538" s="33" t="s">
        <v>144</v>
      </c>
      <c r="C8538" s="33">
        <v>59328</v>
      </c>
      <c r="D8538" s="33" t="s">
        <v>4807</v>
      </c>
      <c r="E8538" s="33">
        <v>3</v>
      </c>
      <c r="F8538" s="33">
        <v>0.2</v>
      </c>
    </row>
    <row r="8539" spans="1:6" x14ac:dyDescent="0.2">
      <c r="A8539" s="33">
        <v>102</v>
      </c>
      <c r="B8539" s="33" t="s">
        <v>144</v>
      </c>
      <c r="C8539" s="33">
        <v>59333</v>
      </c>
      <c r="D8539" s="33" t="s">
        <v>4808</v>
      </c>
      <c r="E8539" s="33">
        <v>4</v>
      </c>
      <c r="F8539" s="33">
        <v>0.2</v>
      </c>
    </row>
    <row r="8540" spans="1:6" x14ac:dyDescent="0.2">
      <c r="A8540" s="33">
        <v>102</v>
      </c>
      <c r="B8540" s="33" t="s">
        <v>144</v>
      </c>
      <c r="C8540" s="33">
        <v>59334</v>
      </c>
      <c r="D8540" s="33" t="s">
        <v>4809</v>
      </c>
      <c r="E8540" s="33">
        <v>4</v>
      </c>
      <c r="F8540" s="33">
        <v>0.2</v>
      </c>
    </row>
    <row r="8541" spans="1:6" x14ac:dyDescent="0.2">
      <c r="A8541" s="33">
        <v>102</v>
      </c>
      <c r="B8541" s="33" t="s">
        <v>144</v>
      </c>
      <c r="C8541" s="33">
        <v>59335</v>
      </c>
      <c r="D8541" s="33" t="s">
        <v>4810</v>
      </c>
      <c r="E8541" s="33">
        <v>4</v>
      </c>
      <c r="F8541" s="33">
        <v>0.2</v>
      </c>
    </row>
    <row r="8542" spans="1:6" x14ac:dyDescent="0.2">
      <c r="A8542" s="33">
        <v>102</v>
      </c>
      <c r="B8542" s="33" t="s">
        <v>144</v>
      </c>
      <c r="C8542" s="33">
        <v>59337</v>
      </c>
      <c r="D8542" s="33" t="s">
        <v>4811</v>
      </c>
      <c r="E8542" s="33"/>
      <c r="F8542" s="33">
        <v>0.2</v>
      </c>
    </row>
    <row r="8543" spans="1:6" x14ac:dyDescent="0.2">
      <c r="A8543" s="33">
        <v>102</v>
      </c>
      <c r="B8543" s="33" t="s">
        <v>144</v>
      </c>
      <c r="C8543" s="33">
        <v>59338</v>
      </c>
      <c r="D8543" s="33" t="s">
        <v>4812</v>
      </c>
      <c r="E8543" s="33">
        <v>4</v>
      </c>
      <c r="F8543" s="33">
        <v>0.2</v>
      </c>
    </row>
    <row r="8544" spans="1:6" x14ac:dyDescent="0.2">
      <c r="A8544" s="33">
        <v>102</v>
      </c>
      <c r="B8544" s="33" t="s">
        <v>144</v>
      </c>
      <c r="C8544" s="33">
        <v>59340</v>
      </c>
      <c r="D8544" s="33" t="s">
        <v>4813</v>
      </c>
      <c r="E8544" s="33">
        <v>4</v>
      </c>
      <c r="F8544" s="33">
        <v>0.2</v>
      </c>
    </row>
    <row r="8545" spans="1:6" x14ac:dyDescent="0.2">
      <c r="A8545" s="33">
        <v>102</v>
      </c>
      <c r="B8545" s="33" t="s">
        <v>144</v>
      </c>
      <c r="C8545" s="33">
        <v>59342</v>
      </c>
      <c r="D8545" s="33" t="s">
        <v>4814</v>
      </c>
      <c r="E8545" s="33">
        <v>3</v>
      </c>
      <c r="F8545" s="33">
        <v>0.2</v>
      </c>
    </row>
    <row r="8546" spans="1:6" x14ac:dyDescent="0.2">
      <c r="A8546" s="33">
        <v>102</v>
      </c>
      <c r="B8546" s="33" t="s">
        <v>144</v>
      </c>
      <c r="C8546" s="33">
        <v>59343</v>
      </c>
      <c r="D8546" s="33" t="s">
        <v>649</v>
      </c>
      <c r="E8546" s="33">
        <v>4</v>
      </c>
      <c r="F8546" s="33">
        <v>1</v>
      </c>
    </row>
    <row r="8547" spans="1:6" x14ac:dyDescent="0.2">
      <c r="A8547" s="33">
        <v>102</v>
      </c>
      <c r="B8547" s="33" t="s">
        <v>144</v>
      </c>
      <c r="C8547" s="33">
        <v>59344</v>
      </c>
      <c r="D8547" s="33" t="s">
        <v>4815</v>
      </c>
      <c r="E8547" s="33"/>
      <c r="F8547" s="33">
        <v>0.2</v>
      </c>
    </row>
    <row r="8548" spans="1:6" x14ac:dyDescent="0.2">
      <c r="A8548" s="33">
        <v>102</v>
      </c>
      <c r="B8548" s="33" t="s">
        <v>144</v>
      </c>
      <c r="C8548" s="33">
        <v>59348</v>
      </c>
      <c r="D8548" s="33" t="s">
        <v>4816</v>
      </c>
      <c r="E8548" s="33">
        <v>4</v>
      </c>
      <c r="F8548" s="33">
        <v>0.2</v>
      </c>
    </row>
    <row r="8549" spans="1:6" x14ac:dyDescent="0.2">
      <c r="A8549" s="33">
        <v>102</v>
      </c>
      <c r="B8549" s="33" t="s">
        <v>144</v>
      </c>
      <c r="C8549" s="33">
        <v>59350</v>
      </c>
      <c r="D8549" s="33" t="s">
        <v>173</v>
      </c>
      <c r="E8549" s="33">
        <v>4</v>
      </c>
      <c r="F8549" s="33">
        <v>0.2</v>
      </c>
    </row>
    <row r="8550" spans="1:6" x14ac:dyDescent="0.2">
      <c r="A8550" s="33">
        <v>102</v>
      </c>
      <c r="B8550" s="33" t="s">
        <v>144</v>
      </c>
      <c r="C8550" s="33">
        <v>59352</v>
      </c>
      <c r="D8550" s="33" t="s">
        <v>4817</v>
      </c>
      <c r="E8550" s="33"/>
      <c r="F8550" s="33">
        <v>0.2</v>
      </c>
    </row>
    <row r="8551" spans="1:6" x14ac:dyDescent="0.2">
      <c r="A8551" s="33">
        <v>102</v>
      </c>
      <c r="B8551" s="33" t="s">
        <v>144</v>
      </c>
      <c r="C8551" s="33">
        <v>59354</v>
      </c>
      <c r="D8551" s="33" t="s">
        <v>4818</v>
      </c>
      <c r="E8551" s="33"/>
      <c r="F8551" s="33">
        <v>0.2</v>
      </c>
    </row>
    <row r="8552" spans="1:6" x14ac:dyDescent="0.2">
      <c r="A8552" s="33">
        <v>102</v>
      </c>
      <c r="B8552" s="33" t="s">
        <v>144</v>
      </c>
      <c r="C8552" s="33">
        <v>59362</v>
      </c>
      <c r="D8552" s="33" t="s">
        <v>4819</v>
      </c>
      <c r="E8552" s="33"/>
      <c r="F8552" s="33">
        <v>0.2</v>
      </c>
    </row>
    <row r="8553" spans="1:6" x14ac:dyDescent="0.2">
      <c r="A8553" s="33">
        <v>102</v>
      </c>
      <c r="B8553" s="33" t="s">
        <v>144</v>
      </c>
      <c r="C8553" s="33">
        <v>59364</v>
      </c>
      <c r="D8553" s="33" t="s">
        <v>5442</v>
      </c>
      <c r="E8553" s="33">
        <v>4</v>
      </c>
      <c r="F8553" s="33">
        <v>0.2</v>
      </c>
    </row>
    <row r="8554" spans="1:6" x14ac:dyDescent="0.2">
      <c r="A8554" s="33">
        <v>102</v>
      </c>
      <c r="B8554" s="33" t="s">
        <v>144</v>
      </c>
      <c r="C8554" s="33">
        <v>59369</v>
      </c>
      <c r="D8554" s="33" t="s">
        <v>4820</v>
      </c>
      <c r="E8554" s="33">
        <v>4</v>
      </c>
      <c r="F8554" s="33">
        <v>0.2</v>
      </c>
    </row>
    <row r="8555" spans="1:6" x14ac:dyDescent="0.2">
      <c r="A8555" s="33">
        <v>102</v>
      </c>
      <c r="B8555" s="33" t="s">
        <v>144</v>
      </c>
      <c r="C8555" s="33">
        <v>59374</v>
      </c>
      <c r="D8555" s="33" t="s">
        <v>5443</v>
      </c>
      <c r="E8555" s="33">
        <v>4</v>
      </c>
      <c r="F8555" s="33">
        <v>0.2</v>
      </c>
    </row>
    <row r="8556" spans="1:6" x14ac:dyDescent="0.2">
      <c r="A8556" s="33">
        <v>102</v>
      </c>
      <c r="B8556" s="33" t="s">
        <v>144</v>
      </c>
      <c r="C8556" s="33">
        <v>59381</v>
      </c>
      <c r="D8556" s="33" t="s">
        <v>4821</v>
      </c>
      <c r="E8556" s="33"/>
      <c r="F8556" s="33">
        <v>0.2</v>
      </c>
    </row>
    <row r="8557" spans="1:6" x14ac:dyDescent="0.2">
      <c r="A8557" s="33">
        <v>102</v>
      </c>
      <c r="B8557" s="33" t="s">
        <v>144</v>
      </c>
      <c r="C8557" s="33">
        <v>59382</v>
      </c>
      <c r="D8557" s="33" t="s">
        <v>4822</v>
      </c>
      <c r="E8557" s="33">
        <v>3</v>
      </c>
      <c r="F8557" s="33">
        <v>0.2</v>
      </c>
    </row>
    <row r="8558" spans="1:6" x14ac:dyDescent="0.2">
      <c r="A8558" s="33">
        <v>102</v>
      </c>
      <c r="B8558" s="33" t="s">
        <v>144</v>
      </c>
      <c r="C8558" s="33">
        <v>59383</v>
      </c>
      <c r="D8558" s="33" t="s">
        <v>4823</v>
      </c>
      <c r="E8558" s="33">
        <v>3</v>
      </c>
      <c r="F8558" s="33">
        <v>0.2</v>
      </c>
    </row>
    <row r="8559" spans="1:6" x14ac:dyDescent="0.2">
      <c r="A8559" s="33">
        <v>102</v>
      </c>
      <c r="B8559" s="33" t="s">
        <v>144</v>
      </c>
      <c r="C8559" s="33">
        <v>59388</v>
      </c>
      <c r="D8559" s="33" t="s">
        <v>4824</v>
      </c>
      <c r="E8559" s="33"/>
      <c r="F8559" s="33">
        <v>0.2</v>
      </c>
    </row>
    <row r="8560" spans="1:6" x14ac:dyDescent="0.2">
      <c r="A8560" s="33">
        <v>102</v>
      </c>
      <c r="B8560" s="33" t="s">
        <v>144</v>
      </c>
      <c r="C8560" s="33">
        <v>59395</v>
      </c>
      <c r="D8560" s="33" t="s">
        <v>4825</v>
      </c>
      <c r="E8560" s="33">
        <v>4</v>
      </c>
      <c r="F8560" s="33">
        <v>0.2</v>
      </c>
    </row>
    <row r="8561" spans="1:6" x14ac:dyDescent="0.2">
      <c r="A8561" s="33">
        <v>102</v>
      </c>
      <c r="B8561" s="33" t="s">
        <v>144</v>
      </c>
      <c r="C8561" s="33">
        <v>59399</v>
      </c>
      <c r="D8561" s="33" t="s">
        <v>4826</v>
      </c>
      <c r="E8561" s="33">
        <v>4</v>
      </c>
      <c r="F8561" s="33">
        <v>0.2</v>
      </c>
    </row>
    <row r="8562" spans="1:6" x14ac:dyDescent="0.2">
      <c r="A8562" s="33">
        <v>102</v>
      </c>
      <c r="B8562" s="33" t="s">
        <v>144</v>
      </c>
      <c r="C8562" s="33">
        <v>59401</v>
      </c>
      <c r="D8562" s="33" t="s">
        <v>4827</v>
      </c>
      <c r="E8562" s="33">
        <v>4</v>
      </c>
      <c r="F8562" s="33">
        <v>0.2</v>
      </c>
    </row>
    <row r="8563" spans="1:6" x14ac:dyDescent="0.2">
      <c r="A8563" s="33">
        <v>102</v>
      </c>
      <c r="B8563" s="33" t="s">
        <v>144</v>
      </c>
      <c r="C8563" s="33">
        <v>59567</v>
      </c>
      <c r="D8563" s="33" t="s">
        <v>4828</v>
      </c>
      <c r="E8563" s="33"/>
      <c r="F8563" s="33">
        <v>0.2</v>
      </c>
    </row>
    <row r="8564" spans="1:6" x14ac:dyDescent="0.2">
      <c r="A8564" s="33">
        <v>102</v>
      </c>
      <c r="B8564" s="33" t="s">
        <v>144</v>
      </c>
      <c r="C8564" s="33">
        <v>59574</v>
      </c>
      <c r="D8564" s="33" t="s">
        <v>4829</v>
      </c>
      <c r="E8564" s="33"/>
      <c r="F8564" s="33">
        <v>0.2</v>
      </c>
    </row>
    <row r="8565" spans="1:6" x14ac:dyDescent="0.2">
      <c r="A8565" s="33">
        <v>102</v>
      </c>
      <c r="B8565" s="33" t="s">
        <v>144</v>
      </c>
      <c r="C8565" s="33">
        <v>59577</v>
      </c>
      <c r="D8565" s="33" t="s">
        <v>4830</v>
      </c>
      <c r="E8565" s="33"/>
      <c r="F8565" s="33">
        <v>0.2</v>
      </c>
    </row>
    <row r="8566" spans="1:6" x14ac:dyDescent="0.2">
      <c r="A8566" s="33">
        <v>102</v>
      </c>
      <c r="B8566" s="33" t="s">
        <v>144</v>
      </c>
      <c r="C8566" s="33">
        <v>59579</v>
      </c>
      <c r="D8566" s="33" t="s">
        <v>748</v>
      </c>
      <c r="E8566" s="33"/>
      <c r="F8566" s="33">
        <v>0.2</v>
      </c>
    </row>
    <row r="8567" spans="1:6" x14ac:dyDescent="0.2">
      <c r="A8567" s="33">
        <v>102</v>
      </c>
      <c r="B8567" s="33" t="s">
        <v>144</v>
      </c>
      <c r="C8567" s="33">
        <v>59580</v>
      </c>
      <c r="D8567" s="33" t="s">
        <v>747</v>
      </c>
      <c r="E8567" s="33"/>
      <c r="F8567" s="33">
        <v>0.2</v>
      </c>
    </row>
    <row r="8568" spans="1:6" x14ac:dyDescent="0.2">
      <c r="A8568" s="33">
        <v>102</v>
      </c>
      <c r="B8568" s="33" t="s">
        <v>144</v>
      </c>
      <c r="C8568" s="33">
        <v>59505</v>
      </c>
      <c r="D8568" s="33" t="s">
        <v>4831</v>
      </c>
      <c r="E8568" s="33"/>
      <c r="F8568" s="33">
        <v>0.2</v>
      </c>
    </row>
    <row r="8569" spans="1:6" x14ac:dyDescent="0.2">
      <c r="A8569" s="33">
        <v>102</v>
      </c>
      <c r="B8569" s="33" t="s">
        <v>144</v>
      </c>
      <c r="C8569" s="33">
        <v>59506</v>
      </c>
      <c r="D8569" s="33" t="s">
        <v>5444</v>
      </c>
      <c r="E8569" s="33"/>
      <c r="F8569" s="33">
        <v>0.2</v>
      </c>
    </row>
    <row r="8570" spans="1:6" x14ac:dyDescent="0.2">
      <c r="A8570" s="33">
        <v>102</v>
      </c>
      <c r="B8570" s="33" t="s">
        <v>144</v>
      </c>
      <c r="C8570" s="33">
        <v>59223</v>
      </c>
      <c r="D8570" s="33" t="s">
        <v>4832</v>
      </c>
      <c r="E8570" s="33">
        <v>3</v>
      </c>
      <c r="F8570" s="33">
        <v>1</v>
      </c>
    </row>
    <row r="8571" spans="1:6" x14ac:dyDescent="0.2">
      <c r="A8571" s="33">
        <v>102</v>
      </c>
      <c r="B8571" s="33" t="s">
        <v>144</v>
      </c>
      <c r="C8571" s="33">
        <v>59587</v>
      </c>
      <c r="D8571" s="33" t="s">
        <v>4833</v>
      </c>
      <c r="E8571" s="33"/>
      <c r="F8571" s="33">
        <v>0.2</v>
      </c>
    </row>
    <row r="8572" spans="1:6" x14ac:dyDescent="0.2">
      <c r="A8572" s="33">
        <v>102</v>
      </c>
      <c r="B8572" s="33" t="s">
        <v>144</v>
      </c>
      <c r="C8572" s="33">
        <v>59600</v>
      </c>
      <c r="D8572" s="33" t="s">
        <v>4834</v>
      </c>
      <c r="E8572" s="33">
        <v>4</v>
      </c>
      <c r="F8572" s="33">
        <v>0.2</v>
      </c>
    </row>
    <row r="8573" spans="1:6" x14ac:dyDescent="0.2">
      <c r="A8573" s="33">
        <v>102</v>
      </c>
      <c r="B8573" s="33" t="s">
        <v>144</v>
      </c>
      <c r="C8573" s="33">
        <v>59602</v>
      </c>
      <c r="D8573" s="33" t="s">
        <v>4835</v>
      </c>
      <c r="E8573" s="33"/>
      <c r="F8573" s="33">
        <v>0.2</v>
      </c>
    </row>
    <row r="8574" spans="1:6" x14ac:dyDescent="0.2">
      <c r="A8574" s="33">
        <v>102</v>
      </c>
      <c r="B8574" s="33" t="s">
        <v>144</v>
      </c>
      <c r="C8574" s="33">
        <v>59614</v>
      </c>
      <c r="D8574" s="33" t="s">
        <v>4836</v>
      </c>
      <c r="E8574" s="33"/>
      <c r="F8574" s="33">
        <v>0.2</v>
      </c>
    </row>
    <row r="8575" spans="1:6" x14ac:dyDescent="0.2">
      <c r="A8575" s="33">
        <v>102</v>
      </c>
      <c r="B8575" s="33" t="s">
        <v>144</v>
      </c>
      <c r="C8575" s="33">
        <v>59648</v>
      </c>
      <c r="D8575" s="33" t="s">
        <v>4837</v>
      </c>
      <c r="E8575" s="33">
        <v>4</v>
      </c>
      <c r="F8575" s="33">
        <v>0.2</v>
      </c>
    </row>
    <row r="8576" spans="1:6" x14ac:dyDescent="0.2">
      <c r="A8576" s="33">
        <v>102</v>
      </c>
      <c r="B8576" s="33" t="s">
        <v>144</v>
      </c>
      <c r="C8576" s="33">
        <v>59622</v>
      </c>
      <c r="D8576" s="33" t="s">
        <v>4838</v>
      </c>
      <c r="E8576" s="33">
        <v>4</v>
      </c>
      <c r="F8576" s="33">
        <v>0.2</v>
      </c>
    </row>
    <row r="8577" spans="1:6" x14ac:dyDescent="0.2">
      <c r="A8577" s="33">
        <v>102</v>
      </c>
      <c r="B8577" s="33" t="s">
        <v>144</v>
      </c>
      <c r="C8577" s="33">
        <v>59624</v>
      </c>
      <c r="D8577" s="33" t="s">
        <v>4839</v>
      </c>
      <c r="E8577" s="33"/>
      <c r="F8577" s="33">
        <v>0.2</v>
      </c>
    </row>
    <row r="8578" spans="1:6" x14ac:dyDescent="0.2">
      <c r="A8578" s="33">
        <v>102</v>
      </c>
      <c r="B8578" s="33" t="s">
        <v>144</v>
      </c>
      <c r="C8578" s="33">
        <v>59625</v>
      </c>
      <c r="D8578" s="33" t="s">
        <v>4840</v>
      </c>
      <c r="E8578" s="33">
        <v>4</v>
      </c>
      <c r="F8578" s="33">
        <v>0.2</v>
      </c>
    </row>
    <row r="8579" spans="1:6" x14ac:dyDescent="0.2">
      <c r="A8579" s="33">
        <v>102</v>
      </c>
      <c r="B8579" s="33" t="s">
        <v>144</v>
      </c>
      <c r="C8579" s="33">
        <v>59626</v>
      </c>
      <c r="D8579" s="33" t="s">
        <v>4841</v>
      </c>
      <c r="E8579" s="33"/>
      <c r="F8579" s="33">
        <v>0.2</v>
      </c>
    </row>
    <row r="8580" spans="1:6" x14ac:dyDescent="0.2">
      <c r="A8580" s="33">
        <v>102</v>
      </c>
      <c r="B8580" s="33" t="s">
        <v>144</v>
      </c>
      <c r="C8580" s="33">
        <v>59629</v>
      </c>
      <c r="D8580" s="33" t="s">
        <v>5445</v>
      </c>
      <c r="E8580" s="33">
        <v>4</v>
      </c>
      <c r="F8580" s="33">
        <v>0.2</v>
      </c>
    </row>
    <row r="8581" spans="1:6" x14ac:dyDescent="0.2">
      <c r="A8581" s="33">
        <v>102</v>
      </c>
      <c r="B8581" s="33" t="s">
        <v>144</v>
      </c>
      <c r="C8581" s="33">
        <v>59632</v>
      </c>
      <c r="D8581" s="33" t="s">
        <v>4842</v>
      </c>
      <c r="E8581" s="33"/>
      <c r="F8581" s="33">
        <v>0.2</v>
      </c>
    </row>
    <row r="8582" spans="1:6" x14ac:dyDescent="0.2">
      <c r="A8582" s="33">
        <v>102</v>
      </c>
      <c r="B8582" s="33" t="s">
        <v>144</v>
      </c>
      <c r="C8582" s="33">
        <v>59649</v>
      </c>
      <c r="D8582" s="33" t="s">
        <v>4843</v>
      </c>
      <c r="E8582" s="33"/>
      <c r="F8582" s="33">
        <v>0.2</v>
      </c>
    </row>
    <row r="8583" spans="1:6" x14ac:dyDescent="0.2">
      <c r="A8583" s="33">
        <v>102</v>
      </c>
      <c r="B8583" s="33" t="s">
        <v>144</v>
      </c>
      <c r="C8583" s="33">
        <v>59647</v>
      </c>
      <c r="D8583" s="33" t="s">
        <v>4844</v>
      </c>
      <c r="E8583" s="33">
        <v>4</v>
      </c>
      <c r="F8583" s="33">
        <v>0.2</v>
      </c>
    </row>
    <row r="8584" spans="1:6" x14ac:dyDescent="0.2">
      <c r="A8584" s="33">
        <v>102</v>
      </c>
      <c r="B8584" s="33" t="s">
        <v>144</v>
      </c>
      <c r="C8584" s="33">
        <v>59520</v>
      </c>
      <c r="D8584" s="33" t="s">
        <v>4845</v>
      </c>
      <c r="E8584" s="33">
        <v>3</v>
      </c>
      <c r="F8584" s="33">
        <v>1</v>
      </c>
    </row>
    <row r="8585" spans="1:6" x14ac:dyDescent="0.2">
      <c r="A8585" s="33">
        <v>102</v>
      </c>
      <c r="B8585" s="33" t="s">
        <v>144</v>
      </c>
      <c r="C8585" s="33">
        <v>59530</v>
      </c>
      <c r="D8585" s="33" t="s">
        <v>4846</v>
      </c>
      <c r="E8585" s="33">
        <v>2</v>
      </c>
      <c r="F8585" s="33">
        <v>0.2</v>
      </c>
    </row>
    <row r="8586" spans="1:6" x14ac:dyDescent="0.2">
      <c r="A8586" s="33">
        <v>102</v>
      </c>
      <c r="B8586" s="33" t="s">
        <v>144</v>
      </c>
      <c r="C8586" s="33">
        <v>59406</v>
      </c>
      <c r="D8586" s="33" t="s">
        <v>4847</v>
      </c>
      <c r="E8586" s="33">
        <v>2</v>
      </c>
      <c r="F8586" s="33">
        <v>1</v>
      </c>
    </row>
    <row r="8587" spans="1:6" x14ac:dyDescent="0.2">
      <c r="A8587" s="33">
        <v>102</v>
      </c>
      <c r="B8587" s="33" t="s">
        <v>144</v>
      </c>
      <c r="C8587" s="33">
        <v>59407</v>
      </c>
      <c r="D8587" s="33" t="s">
        <v>4848</v>
      </c>
      <c r="E8587" s="33">
        <v>4</v>
      </c>
      <c r="F8587" s="33">
        <v>0.2</v>
      </c>
    </row>
    <row r="8588" spans="1:6" x14ac:dyDescent="0.2">
      <c r="A8588" s="33">
        <v>102</v>
      </c>
      <c r="B8588" s="33" t="s">
        <v>144</v>
      </c>
      <c r="C8588" s="33">
        <v>59408</v>
      </c>
      <c r="D8588" s="33" t="s">
        <v>4849</v>
      </c>
      <c r="E8588" s="33">
        <v>2</v>
      </c>
      <c r="F8588" s="33">
        <v>1</v>
      </c>
    </row>
    <row r="8589" spans="1:6" x14ac:dyDescent="0.2">
      <c r="A8589" s="33">
        <v>102</v>
      </c>
      <c r="B8589" s="33" t="s">
        <v>144</v>
      </c>
      <c r="C8589" s="33">
        <v>59812</v>
      </c>
      <c r="D8589" s="33" t="s">
        <v>4850</v>
      </c>
      <c r="E8589" s="33">
        <v>4</v>
      </c>
      <c r="F8589" s="33">
        <v>1</v>
      </c>
    </row>
    <row r="8590" spans="1:6" x14ac:dyDescent="0.2">
      <c r="A8590" s="33">
        <v>102</v>
      </c>
      <c r="B8590" s="33" t="s">
        <v>144</v>
      </c>
      <c r="C8590" s="33">
        <v>59644</v>
      </c>
      <c r="D8590" s="33" t="s">
        <v>779</v>
      </c>
      <c r="E8590" s="33"/>
      <c r="F8590" s="33">
        <v>0.2</v>
      </c>
    </row>
    <row r="8591" spans="1:6" x14ac:dyDescent="0.2">
      <c r="A8591" s="33">
        <v>102</v>
      </c>
      <c r="B8591" s="33" t="s">
        <v>144</v>
      </c>
      <c r="C8591" s="33">
        <v>59522</v>
      </c>
      <c r="D8591" s="33" t="s">
        <v>4851</v>
      </c>
      <c r="E8591" s="33">
        <v>2</v>
      </c>
      <c r="F8591" s="33">
        <v>1</v>
      </c>
    </row>
    <row r="8592" spans="1:6" x14ac:dyDescent="0.2">
      <c r="A8592" s="33">
        <v>102</v>
      </c>
      <c r="B8592" s="33" t="s">
        <v>65</v>
      </c>
      <c r="C8592" s="33">
        <v>4950</v>
      </c>
      <c r="D8592" s="33" t="s">
        <v>720</v>
      </c>
      <c r="E8592" s="33"/>
      <c r="F8592" s="33">
        <v>0.2</v>
      </c>
    </row>
    <row r="8593" spans="1:6" x14ac:dyDescent="0.2">
      <c r="A8593" s="33">
        <v>102</v>
      </c>
      <c r="B8593" s="33" t="s">
        <v>65</v>
      </c>
      <c r="C8593" s="33">
        <v>3230</v>
      </c>
      <c r="D8593" s="33" t="s">
        <v>816</v>
      </c>
      <c r="E8593" s="33">
        <v>1</v>
      </c>
      <c r="F8593" s="33">
        <v>1</v>
      </c>
    </row>
    <row r="8594" spans="1:6" x14ac:dyDescent="0.2">
      <c r="A8594" s="33">
        <v>102</v>
      </c>
      <c r="B8594" s="33" t="s">
        <v>65</v>
      </c>
      <c r="C8594" s="33">
        <v>3430</v>
      </c>
      <c r="D8594" s="33" t="s">
        <v>5623</v>
      </c>
      <c r="E8594" s="33">
        <v>1</v>
      </c>
      <c r="F8594" s="33">
        <v>1</v>
      </c>
    </row>
    <row r="8595" spans="1:6" x14ac:dyDescent="0.2">
      <c r="A8595" s="33">
        <v>102</v>
      </c>
      <c r="B8595" s="33" t="s">
        <v>65</v>
      </c>
      <c r="C8595" s="33">
        <v>5690</v>
      </c>
      <c r="D8595" s="33" t="s">
        <v>736</v>
      </c>
      <c r="E8595" s="33"/>
      <c r="F8595" s="33">
        <v>0.2</v>
      </c>
    </row>
    <row r="8596" spans="1:6" x14ac:dyDescent="0.2">
      <c r="A8596" s="33">
        <v>102</v>
      </c>
      <c r="B8596" s="33" t="s">
        <v>65</v>
      </c>
      <c r="C8596" s="33">
        <v>5670</v>
      </c>
      <c r="D8596" s="33" t="s">
        <v>742</v>
      </c>
      <c r="E8596" s="33">
        <v>1</v>
      </c>
      <c r="F8596" s="33">
        <v>1</v>
      </c>
    </row>
    <row r="8597" spans="1:6" x14ac:dyDescent="0.2">
      <c r="A8597" s="33">
        <v>102</v>
      </c>
      <c r="B8597" s="33" t="s">
        <v>65</v>
      </c>
      <c r="C8597" s="33">
        <v>4870</v>
      </c>
      <c r="D8597" s="33" t="s">
        <v>827</v>
      </c>
      <c r="E8597" s="33">
        <v>2</v>
      </c>
      <c r="F8597" s="33">
        <v>1</v>
      </c>
    </row>
    <row r="8598" spans="1:6" x14ac:dyDescent="0.2">
      <c r="A8598" s="33">
        <v>102</v>
      </c>
      <c r="B8598" s="33" t="s">
        <v>65</v>
      </c>
      <c r="C8598" s="33">
        <v>3560</v>
      </c>
      <c r="D8598" s="33" t="s">
        <v>653</v>
      </c>
      <c r="E8598" s="33">
        <v>1</v>
      </c>
      <c r="F8598" s="33">
        <v>0.2</v>
      </c>
    </row>
    <row r="8599" spans="1:6" x14ac:dyDescent="0.2">
      <c r="A8599" s="33">
        <v>102</v>
      </c>
      <c r="B8599" s="33" t="s">
        <v>65</v>
      </c>
      <c r="C8599" s="33">
        <v>4090</v>
      </c>
      <c r="D8599" s="33" t="s">
        <v>767</v>
      </c>
      <c r="E8599" s="33">
        <v>1</v>
      </c>
      <c r="F8599" s="33">
        <v>0.2</v>
      </c>
    </row>
    <row r="8600" spans="1:6" x14ac:dyDescent="0.2">
      <c r="A8600" s="33">
        <v>102</v>
      </c>
      <c r="B8600" s="33" t="s">
        <v>23</v>
      </c>
      <c r="C8600" s="33">
        <v>2321</v>
      </c>
      <c r="D8600" s="33" t="s">
        <v>4655</v>
      </c>
      <c r="E8600" s="33"/>
      <c r="F8600" s="33">
        <v>0.2</v>
      </c>
    </row>
    <row r="8601" spans="1:6" x14ac:dyDescent="0.2">
      <c r="A8601" s="33">
        <v>102</v>
      </c>
      <c r="B8601" s="33" t="s">
        <v>23</v>
      </c>
      <c r="C8601" s="33">
        <v>490</v>
      </c>
      <c r="D8601" s="33" t="s">
        <v>4409</v>
      </c>
      <c r="E8601" s="33">
        <v>2</v>
      </c>
      <c r="F8601" s="33">
        <v>0.2</v>
      </c>
    </row>
    <row r="8602" spans="1:6" x14ac:dyDescent="0.2">
      <c r="A8602" s="33">
        <v>102</v>
      </c>
      <c r="B8602" s="33" t="s">
        <v>23</v>
      </c>
      <c r="C8602" s="33">
        <v>492</v>
      </c>
      <c r="D8602" s="33" t="s">
        <v>4852</v>
      </c>
      <c r="E8602" s="33">
        <v>2</v>
      </c>
      <c r="F8602" s="33">
        <v>0.2</v>
      </c>
    </row>
    <row r="8603" spans="1:6" x14ac:dyDescent="0.2">
      <c r="A8603" s="33">
        <v>102</v>
      </c>
      <c r="B8603" s="33" t="s">
        <v>23</v>
      </c>
      <c r="C8603" s="33">
        <v>493</v>
      </c>
      <c r="D8603" s="33" t="s">
        <v>140</v>
      </c>
      <c r="E8603" s="33">
        <v>2</v>
      </c>
      <c r="F8603" s="33">
        <v>0.2</v>
      </c>
    </row>
    <row r="8604" spans="1:6" x14ac:dyDescent="0.2">
      <c r="A8604" s="33">
        <v>102</v>
      </c>
      <c r="B8604" s="33" t="s">
        <v>23</v>
      </c>
      <c r="C8604" s="33">
        <v>497</v>
      </c>
      <c r="D8604" s="33" t="s">
        <v>1023</v>
      </c>
      <c r="E8604" s="33">
        <v>4</v>
      </c>
      <c r="F8604" s="33">
        <v>0.2</v>
      </c>
    </row>
    <row r="8605" spans="1:6" x14ac:dyDescent="0.2">
      <c r="A8605" s="33">
        <v>102</v>
      </c>
      <c r="B8605" s="33" t="s">
        <v>23</v>
      </c>
      <c r="C8605" s="33">
        <v>590</v>
      </c>
      <c r="D8605" s="33" t="s">
        <v>3909</v>
      </c>
      <c r="E8605" s="33">
        <v>3</v>
      </c>
      <c r="F8605" s="33">
        <v>0.2</v>
      </c>
    </row>
    <row r="8606" spans="1:6" x14ac:dyDescent="0.2">
      <c r="A8606" s="33">
        <v>102</v>
      </c>
      <c r="B8606" s="33" t="s">
        <v>23</v>
      </c>
      <c r="C8606" s="33">
        <v>38</v>
      </c>
      <c r="D8606" s="33" t="s">
        <v>4625</v>
      </c>
      <c r="E8606" s="33">
        <v>2</v>
      </c>
      <c r="F8606" s="33">
        <v>0.2</v>
      </c>
    </row>
    <row r="8607" spans="1:6" x14ac:dyDescent="0.2">
      <c r="A8607" s="33">
        <v>102</v>
      </c>
      <c r="B8607" s="33" t="s">
        <v>23</v>
      </c>
      <c r="C8607" s="33">
        <v>717</v>
      </c>
      <c r="D8607" s="33" t="s">
        <v>4853</v>
      </c>
      <c r="E8607" s="33">
        <v>4</v>
      </c>
      <c r="F8607" s="33">
        <v>0.2</v>
      </c>
    </row>
    <row r="8608" spans="1:6" x14ac:dyDescent="0.2">
      <c r="A8608" s="33">
        <v>102</v>
      </c>
      <c r="B8608" s="33" t="s">
        <v>23</v>
      </c>
      <c r="C8608" s="33">
        <v>773</v>
      </c>
      <c r="D8608" s="33" t="s">
        <v>1782</v>
      </c>
      <c r="E8608" s="33">
        <v>1</v>
      </c>
      <c r="F8608" s="33">
        <v>0.2</v>
      </c>
    </row>
    <row r="8609" spans="1:6" x14ac:dyDescent="0.2">
      <c r="A8609" s="33">
        <v>102</v>
      </c>
      <c r="B8609" s="33" t="s">
        <v>23</v>
      </c>
      <c r="C8609" s="33">
        <v>1049</v>
      </c>
      <c r="D8609" s="33" t="s">
        <v>5624</v>
      </c>
      <c r="E8609" s="33">
        <v>1</v>
      </c>
      <c r="F8609" s="33">
        <v>0.2</v>
      </c>
    </row>
    <row r="8610" spans="1:6" x14ac:dyDescent="0.2">
      <c r="A8610" s="33">
        <v>102</v>
      </c>
      <c r="B8610" s="33" t="s">
        <v>23</v>
      </c>
      <c r="C8610" s="33">
        <v>1051</v>
      </c>
      <c r="D8610" s="33" t="s">
        <v>4656</v>
      </c>
      <c r="E8610" s="33">
        <v>4</v>
      </c>
      <c r="F8610" s="33">
        <v>0.2</v>
      </c>
    </row>
    <row r="8611" spans="1:6" x14ac:dyDescent="0.2">
      <c r="A8611" s="33">
        <v>102</v>
      </c>
      <c r="B8611" s="33" t="s">
        <v>23</v>
      </c>
      <c r="C8611" s="33">
        <v>4396</v>
      </c>
      <c r="D8611" s="33" t="s">
        <v>5625</v>
      </c>
      <c r="E8611" s="33">
        <v>4</v>
      </c>
      <c r="F8611" s="33">
        <v>0.2</v>
      </c>
    </row>
    <row r="8612" spans="1:6" x14ac:dyDescent="0.2">
      <c r="A8612" s="33">
        <v>102</v>
      </c>
      <c r="B8612" s="33" t="s">
        <v>23</v>
      </c>
      <c r="C8612" s="33">
        <v>117</v>
      </c>
      <c r="D8612" s="33" t="s">
        <v>4854</v>
      </c>
      <c r="E8612" s="33">
        <v>4</v>
      </c>
      <c r="F8612" s="33">
        <v>1</v>
      </c>
    </row>
    <row r="8613" spans="1:6" x14ac:dyDescent="0.2">
      <c r="A8613" s="33">
        <v>102</v>
      </c>
      <c r="B8613" s="33" t="s">
        <v>23</v>
      </c>
      <c r="C8613" s="33">
        <v>136</v>
      </c>
      <c r="D8613" s="33" t="s">
        <v>4855</v>
      </c>
      <c r="E8613" s="33">
        <v>4</v>
      </c>
      <c r="F8613" s="33">
        <v>0.2</v>
      </c>
    </row>
    <row r="8614" spans="1:6" x14ac:dyDescent="0.2">
      <c r="A8614" s="33">
        <v>102</v>
      </c>
      <c r="B8614" s="33" t="s">
        <v>23</v>
      </c>
      <c r="C8614" s="33">
        <v>2540</v>
      </c>
      <c r="D8614" s="33" t="s">
        <v>4856</v>
      </c>
      <c r="E8614" s="33">
        <v>1</v>
      </c>
      <c r="F8614" s="33">
        <v>0.2</v>
      </c>
    </row>
    <row r="8615" spans="1:6" x14ac:dyDescent="0.2">
      <c r="A8615" s="33">
        <v>102</v>
      </c>
      <c r="B8615" s="33" t="s">
        <v>23</v>
      </c>
      <c r="C8615" s="33">
        <v>1125</v>
      </c>
      <c r="D8615" s="33" t="s">
        <v>1788</v>
      </c>
      <c r="E8615" s="33">
        <v>4</v>
      </c>
      <c r="F8615" s="33">
        <v>0.2</v>
      </c>
    </row>
    <row r="8616" spans="1:6" x14ac:dyDescent="0.2">
      <c r="A8616" s="33">
        <v>102</v>
      </c>
      <c r="B8616" s="33" t="s">
        <v>23</v>
      </c>
      <c r="C8616" s="33">
        <v>1129</v>
      </c>
      <c r="D8616" s="33" t="s">
        <v>1790</v>
      </c>
      <c r="E8616" s="33">
        <v>4</v>
      </c>
      <c r="F8616" s="33">
        <v>0.2</v>
      </c>
    </row>
    <row r="8617" spans="1:6" x14ac:dyDescent="0.2">
      <c r="A8617" s="33">
        <v>102</v>
      </c>
      <c r="B8617" s="33" t="s">
        <v>23</v>
      </c>
      <c r="C8617" s="33">
        <v>699</v>
      </c>
      <c r="D8617" s="33" t="s">
        <v>2779</v>
      </c>
      <c r="E8617" s="33">
        <v>4</v>
      </c>
      <c r="F8617" s="33">
        <v>0.2</v>
      </c>
    </row>
    <row r="8618" spans="1:6" x14ac:dyDescent="0.2">
      <c r="A8618" s="33">
        <v>102</v>
      </c>
      <c r="B8618" s="33" t="s">
        <v>23</v>
      </c>
      <c r="C8618" s="33">
        <v>1253</v>
      </c>
      <c r="D8618" s="33" t="s">
        <v>5626</v>
      </c>
      <c r="E8618" s="33">
        <v>3</v>
      </c>
      <c r="F8618" s="33">
        <v>0.2</v>
      </c>
    </row>
    <row r="8619" spans="1:6" x14ac:dyDescent="0.2">
      <c r="A8619" s="33">
        <v>102</v>
      </c>
      <c r="B8619" s="33" t="s">
        <v>23</v>
      </c>
      <c r="C8619" s="33">
        <v>180</v>
      </c>
      <c r="D8619" s="33" t="s">
        <v>5446</v>
      </c>
      <c r="E8619" s="33">
        <v>4</v>
      </c>
      <c r="F8619" s="33">
        <v>1</v>
      </c>
    </row>
    <row r="8620" spans="1:6" x14ac:dyDescent="0.2">
      <c r="A8620" s="33">
        <v>102</v>
      </c>
      <c r="B8620" s="33" t="s">
        <v>23</v>
      </c>
      <c r="C8620" s="33">
        <v>1308</v>
      </c>
      <c r="D8620" s="33" t="s">
        <v>5447</v>
      </c>
      <c r="E8620" s="33">
        <v>2</v>
      </c>
      <c r="F8620" s="33">
        <v>1</v>
      </c>
    </row>
    <row r="8621" spans="1:6" x14ac:dyDescent="0.2">
      <c r="A8621" s="33">
        <v>102</v>
      </c>
      <c r="B8621" s="33" t="s">
        <v>23</v>
      </c>
      <c r="C8621" s="33">
        <v>1312</v>
      </c>
      <c r="D8621" s="33" t="s">
        <v>4658</v>
      </c>
      <c r="E8621" s="33"/>
      <c r="F8621" s="33">
        <v>0.2</v>
      </c>
    </row>
    <row r="8622" spans="1:6" x14ac:dyDescent="0.2">
      <c r="A8622" s="33">
        <v>102</v>
      </c>
      <c r="B8622" s="33" t="s">
        <v>23</v>
      </c>
      <c r="C8622" s="33">
        <v>1309</v>
      </c>
      <c r="D8622" s="33" t="s">
        <v>785</v>
      </c>
      <c r="E8622" s="33">
        <v>4</v>
      </c>
      <c r="F8622" s="33">
        <v>0.2</v>
      </c>
    </row>
    <row r="8623" spans="1:6" x14ac:dyDescent="0.2">
      <c r="A8623" s="33">
        <v>102</v>
      </c>
      <c r="B8623" s="33" t="s">
        <v>23</v>
      </c>
      <c r="C8623" s="33">
        <v>1319</v>
      </c>
      <c r="D8623" s="33" t="s">
        <v>1051</v>
      </c>
      <c r="E8623" s="33">
        <v>2</v>
      </c>
      <c r="F8623" s="33">
        <v>0.2</v>
      </c>
    </row>
    <row r="8624" spans="1:6" x14ac:dyDescent="0.2">
      <c r="A8624" s="33">
        <v>102</v>
      </c>
      <c r="B8624" s="33" t="s">
        <v>23</v>
      </c>
      <c r="C8624" s="33">
        <v>1325</v>
      </c>
      <c r="D8624" s="33" t="s">
        <v>2645</v>
      </c>
      <c r="E8624" s="33">
        <v>2</v>
      </c>
      <c r="F8624" s="33">
        <v>1</v>
      </c>
    </row>
    <row r="8625" spans="1:6" x14ac:dyDescent="0.2">
      <c r="A8625" s="33">
        <v>102</v>
      </c>
      <c r="B8625" s="33" t="s">
        <v>23</v>
      </c>
      <c r="C8625" s="33">
        <v>1344</v>
      </c>
      <c r="D8625" s="33" t="s">
        <v>4659</v>
      </c>
      <c r="E8625" s="33"/>
      <c r="F8625" s="33">
        <v>0.2</v>
      </c>
    </row>
    <row r="8626" spans="1:6" x14ac:dyDescent="0.2">
      <c r="A8626" s="33">
        <v>102</v>
      </c>
      <c r="B8626" s="33" t="s">
        <v>23</v>
      </c>
      <c r="C8626" s="33">
        <v>1363</v>
      </c>
      <c r="D8626" s="33" t="s">
        <v>5627</v>
      </c>
      <c r="E8626" s="33">
        <v>4</v>
      </c>
      <c r="F8626" s="33">
        <v>0.2</v>
      </c>
    </row>
    <row r="8627" spans="1:6" x14ac:dyDescent="0.2">
      <c r="A8627" s="33">
        <v>102</v>
      </c>
      <c r="B8627" s="33" t="s">
        <v>23</v>
      </c>
      <c r="C8627" s="33">
        <v>1365</v>
      </c>
      <c r="D8627" s="33" t="s">
        <v>1792</v>
      </c>
      <c r="E8627" s="33">
        <v>4</v>
      </c>
      <c r="F8627" s="33">
        <v>0.2</v>
      </c>
    </row>
    <row r="8628" spans="1:6" x14ac:dyDescent="0.2">
      <c r="A8628" s="33">
        <v>102</v>
      </c>
      <c r="B8628" s="33" t="s">
        <v>23</v>
      </c>
      <c r="C8628" s="33">
        <v>1374</v>
      </c>
      <c r="D8628" s="33" t="s">
        <v>5628</v>
      </c>
      <c r="E8628" s="33">
        <v>3</v>
      </c>
      <c r="F8628" s="33">
        <v>1</v>
      </c>
    </row>
    <row r="8629" spans="1:6" x14ac:dyDescent="0.2">
      <c r="A8629" s="33">
        <v>102</v>
      </c>
      <c r="B8629" s="33" t="s">
        <v>23</v>
      </c>
      <c r="C8629" s="33">
        <v>2509</v>
      </c>
      <c r="D8629" s="33" t="s">
        <v>4857</v>
      </c>
      <c r="E8629" s="33">
        <v>1</v>
      </c>
      <c r="F8629" s="33">
        <v>1</v>
      </c>
    </row>
    <row r="8630" spans="1:6" x14ac:dyDescent="0.2">
      <c r="A8630" s="33">
        <v>102</v>
      </c>
      <c r="B8630" s="33" t="s">
        <v>23</v>
      </c>
      <c r="C8630" s="33">
        <v>2509</v>
      </c>
      <c r="D8630" s="33" t="s">
        <v>4857</v>
      </c>
      <c r="E8630" s="33">
        <v>1</v>
      </c>
      <c r="F8630" s="33">
        <v>0.2</v>
      </c>
    </row>
    <row r="8631" spans="1:6" x14ac:dyDescent="0.2">
      <c r="A8631" s="33">
        <v>102</v>
      </c>
      <c r="B8631" s="33" t="s">
        <v>23</v>
      </c>
      <c r="C8631" s="33">
        <v>156</v>
      </c>
      <c r="D8631" s="33" t="s">
        <v>5629</v>
      </c>
      <c r="E8631" s="33">
        <v>4</v>
      </c>
      <c r="F8631" s="33">
        <v>0.2</v>
      </c>
    </row>
    <row r="8632" spans="1:6" x14ac:dyDescent="0.2">
      <c r="A8632" s="33">
        <v>102</v>
      </c>
      <c r="B8632" s="33" t="s">
        <v>23</v>
      </c>
      <c r="C8632" s="33">
        <v>1413</v>
      </c>
      <c r="D8632" s="33" t="s">
        <v>5630</v>
      </c>
      <c r="E8632" s="33">
        <v>3</v>
      </c>
      <c r="F8632" s="33">
        <v>1</v>
      </c>
    </row>
    <row r="8633" spans="1:6" x14ac:dyDescent="0.2">
      <c r="A8633" s="33">
        <v>102</v>
      </c>
      <c r="B8633" s="33" t="s">
        <v>23</v>
      </c>
      <c r="C8633" s="33">
        <v>1416</v>
      </c>
      <c r="D8633" s="33" t="s">
        <v>560</v>
      </c>
      <c r="E8633" s="33">
        <v>3</v>
      </c>
      <c r="F8633" s="33">
        <v>0.2</v>
      </c>
    </row>
    <row r="8634" spans="1:6" x14ac:dyDescent="0.2">
      <c r="A8634" s="33">
        <v>102</v>
      </c>
      <c r="B8634" s="33" t="s">
        <v>23</v>
      </c>
      <c r="C8634" s="33">
        <v>1420</v>
      </c>
      <c r="D8634" s="33" t="s">
        <v>4858</v>
      </c>
      <c r="E8634" s="33">
        <v>2</v>
      </c>
      <c r="F8634" s="33">
        <v>0.2</v>
      </c>
    </row>
    <row r="8635" spans="1:6" x14ac:dyDescent="0.2">
      <c r="A8635" s="33">
        <v>102</v>
      </c>
      <c r="B8635" s="33" t="s">
        <v>23</v>
      </c>
      <c r="C8635" s="33">
        <v>1424</v>
      </c>
      <c r="D8635" s="33" t="s">
        <v>4660</v>
      </c>
      <c r="E8635" s="33">
        <v>2</v>
      </c>
      <c r="F8635" s="33">
        <v>1</v>
      </c>
    </row>
    <row r="8636" spans="1:6" x14ac:dyDescent="0.2">
      <c r="A8636" s="33">
        <v>102</v>
      </c>
      <c r="B8636" s="33" t="s">
        <v>23</v>
      </c>
      <c r="C8636" s="33">
        <v>1427</v>
      </c>
      <c r="D8636" s="33" t="s">
        <v>4416</v>
      </c>
      <c r="E8636" s="33">
        <v>2</v>
      </c>
      <c r="F8636" s="33">
        <v>0.2</v>
      </c>
    </row>
    <row r="8637" spans="1:6" x14ac:dyDescent="0.2">
      <c r="A8637" s="33">
        <v>102</v>
      </c>
      <c r="B8637" s="33" t="s">
        <v>23</v>
      </c>
      <c r="C8637" s="33">
        <v>2510</v>
      </c>
      <c r="D8637" s="33" t="s">
        <v>4859</v>
      </c>
      <c r="E8637" s="33">
        <v>4</v>
      </c>
      <c r="F8637" s="33">
        <v>0.2</v>
      </c>
    </row>
    <row r="8638" spans="1:6" x14ac:dyDescent="0.2">
      <c r="A8638" s="33">
        <v>102</v>
      </c>
      <c r="B8638" s="33" t="s">
        <v>23</v>
      </c>
      <c r="C8638" s="33">
        <v>1487</v>
      </c>
      <c r="D8638" s="33" t="s">
        <v>1053</v>
      </c>
      <c r="E8638" s="33">
        <v>4</v>
      </c>
      <c r="F8638" s="33">
        <v>0.2</v>
      </c>
    </row>
    <row r="8639" spans="1:6" x14ac:dyDescent="0.2">
      <c r="A8639" s="33">
        <v>102</v>
      </c>
      <c r="B8639" s="33" t="s">
        <v>23</v>
      </c>
      <c r="C8639" s="33">
        <v>2324</v>
      </c>
      <c r="D8639" s="33" t="s">
        <v>5631</v>
      </c>
      <c r="E8639" s="33">
        <v>3</v>
      </c>
      <c r="F8639" s="33">
        <v>1</v>
      </c>
    </row>
    <row r="8640" spans="1:6" x14ac:dyDescent="0.2">
      <c r="A8640" s="33">
        <v>102</v>
      </c>
      <c r="B8640" s="33" t="s">
        <v>23</v>
      </c>
      <c r="C8640" s="33">
        <v>2340</v>
      </c>
      <c r="D8640" s="33" t="s">
        <v>5632</v>
      </c>
      <c r="E8640" s="33">
        <v>2</v>
      </c>
      <c r="F8640" s="33">
        <v>0.2</v>
      </c>
    </row>
    <row r="8641" spans="1:6" x14ac:dyDescent="0.2">
      <c r="A8641" s="33">
        <v>102</v>
      </c>
      <c r="B8641" s="33" t="s">
        <v>23</v>
      </c>
      <c r="C8641" s="33">
        <v>1490</v>
      </c>
      <c r="D8641" s="33" t="s">
        <v>4661</v>
      </c>
      <c r="E8641" s="33"/>
      <c r="F8641" s="33">
        <v>0.2</v>
      </c>
    </row>
    <row r="8642" spans="1:6" x14ac:dyDescent="0.2">
      <c r="A8642" s="33">
        <v>102</v>
      </c>
      <c r="B8642" s="33" t="s">
        <v>23</v>
      </c>
      <c r="C8642" s="33">
        <v>2642</v>
      </c>
      <c r="D8642" s="33" t="s">
        <v>4662</v>
      </c>
      <c r="E8642" s="33">
        <v>4</v>
      </c>
      <c r="F8642" s="33">
        <v>0.2</v>
      </c>
    </row>
    <row r="8643" spans="1:6" x14ac:dyDescent="0.2">
      <c r="A8643" s="33">
        <v>102</v>
      </c>
      <c r="B8643" s="33" t="s">
        <v>23</v>
      </c>
      <c r="C8643" s="33">
        <v>1520</v>
      </c>
      <c r="D8643" s="33" t="s">
        <v>4663</v>
      </c>
      <c r="E8643" s="33"/>
      <c r="F8643" s="33">
        <v>0.2</v>
      </c>
    </row>
    <row r="8644" spans="1:6" x14ac:dyDescent="0.2">
      <c r="A8644" s="33">
        <v>102</v>
      </c>
      <c r="B8644" s="33" t="s">
        <v>23</v>
      </c>
      <c r="C8644" s="33">
        <v>278</v>
      </c>
      <c r="D8644" s="33" t="s">
        <v>4860</v>
      </c>
      <c r="E8644" s="33">
        <v>2</v>
      </c>
      <c r="F8644" s="33">
        <v>0.2</v>
      </c>
    </row>
    <row r="8645" spans="1:6" x14ac:dyDescent="0.2">
      <c r="A8645" s="33">
        <v>102</v>
      </c>
      <c r="B8645" s="33" t="s">
        <v>23</v>
      </c>
      <c r="C8645" s="33">
        <v>280</v>
      </c>
      <c r="D8645" s="33" t="s">
        <v>4861</v>
      </c>
      <c r="E8645" s="33">
        <v>4</v>
      </c>
      <c r="F8645" s="33">
        <v>0.2</v>
      </c>
    </row>
    <row r="8646" spans="1:6" x14ac:dyDescent="0.2">
      <c r="A8646" s="33">
        <v>102</v>
      </c>
      <c r="B8646" s="33" t="s">
        <v>23</v>
      </c>
      <c r="C8646" s="33">
        <v>3717</v>
      </c>
      <c r="D8646" s="33" t="s">
        <v>4862</v>
      </c>
      <c r="E8646" s="33">
        <v>4</v>
      </c>
      <c r="F8646" s="33">
        <v>0.2</v>
      </c>
    </row>
    <row r="8647" spans="1:6" x14ac:dyDescent="0.2">
      <c r="A8647" s="33">
        <v>102</v>
      </c>
      <c r="B8647" s="33" t="s">
        <v>23</v>
      </c>
      <c r="C8647" s="33">
        <v>283</v>
      </c>
      <c r="D8647" s="33" t="s">
        <v>4863</v>
      </c>
      <c r="E8647" s="33">
        <v>4</v>
      </c>
      <c r="F8647" s="33">
        <v>0.2</v>
      </c>
    </row>
    <row r="8648" spans="1:6" x14ac:dyDescent="0.2">
      <c r="A8648" s="33">
        <v>102</v>
      </c>
      <c r="B8648" s="33" t="s">
        <v>23</v>
      </c>
      <c r="C8648" s="33">
        <v>286</v>
      </c>
      <c r="D8648" s="33" t="s">
        <v>4864</v>
      </c>
      <c r="E8648" s="33">
        <v>3</v>
      </c>
      <c r="F8648" s="33">
        <v>0.2</v>
      </c>
    </row>
    <row r="8649" spans="1:6" x14ac:dyDescent="0.2">
      <c r="A8649" s="33">
        <v>102</v>
      </c>
      <c r="B8649" s="33" t="s">
        <v>23</v>
      </c>
      <c r="C8649" s="33">
        <v>1805</v>
      </c>
      <c r="D8649" s="33" t="s">
        <v>4417</v>
      </c>
      <c r="E8649" s="33">
        <v>3</v>
      </c>
      <c r="F8649" s="33">
        <v>0.2</v>
      </c>
    </row>
    <row r="8650" spans="1:6" x14ac:dyDescent="0.2">
      <c r="A8650" s="33">
        <v>102</v>
      </c>
      <c r="B8650" s="33" t="s">
        <v>23</v>
      </c>
      <c r="C8650" s="33">
        <v>2004</v>
      </c>
      <c r="D8650" s="33" t="s">
        <v>4631</v>
      </c>
      <c r="E8650" s="33">
        <v>3</v>
      </c>
      <c r="F8650" s="33">
        <v>0.2</v>
      </c>
    </row>
    <row r="8651" spans="1:6" x14ac:dyDescent="0.2">
      <c r="A8651" s="33">
        <v>102</v>
      </c>
      <c r="B8651" s="33" t="s">
        <v>23</v>
      </c>
      <c r="C8651" s="33">
        <v>2058</v>
      </c>
      <c r="D8651" s="33" t="s">
        <v>5633</v>
      </c>
      <c r="E8651" s="33">
        <v>4</v>
      </c>
      <c r="F8651" s="33">
        <v>0.2</v>
      </c>
    </row>
    <row r="8652" spans="1:6" x14ac:dyDescent="0.2">
      <c r="A8652" s="33">
        <v>102</v>
      </c>
      <c r="B8652" s="33" t="s">
        <v>23</v>
      </c>
      <c r="C8652" s="33">
        <v>3791</v>
      </c>
      <c r="D8652" s="33" t="s">
        <v>4587</v>
      </c>
      <c r="E8652" s="33"/>
      <c r="F8652" s="33">
        <v>0.2</v>
      </c>
    </row>
    <row r="8653" spans="1:6" x14ac:dyDescent="0.2">
      <c r="A8653" s="33">
        <v>102</v>
      </c>
      <c r="B8653" s="33" t="s">
        <v>23</v>
      </c>
      <c r="C8653" s="33">
        <v>1743</v>
      </c>
      <c r="D8653" s="33" t="s">
        <v>4588</v>
      </c>
      <c r="E8653" s="33">
        <v>2</v>
      </c>
      <c r="F8653" s="33">
        <v>0.2</v>
      </c>
    </row>
    <row r="8654" spans="1:6" x14ac:dyDescent="0.2">
      <c r="A8654" s="33">
        <v>102</v>
      </c>
      <c r="B8654" s="33" t="s">
        <v>23</v>
      </c>
      <c r="C8654" s="33">
        <v>1746</v>
      </c>
      <c r="D8654" s="33" t="s">
        <v>4589</v>
      </c>
      <c r="E8654" s="33">
        <v>1</v>
      </c>
      <c r="F8654" s="33">
        <v>1</v>
      </c>
    </row>
    <row r="8655" spans="1:6" x14ac:dyDescent="0.2">
      <c r="A8655" s="33">
        <v>102</v>
      </c>
      <c r="B8655" s="33" t="s">
        <v>23</v>
      </c>
      <c r="C8655" s="33">
        <v>6452</v>
      </c>
      <c r="D8655" s="33" t="s">
        <v>1801</v>
      </c>
      <c r="E8655" s="33"/>
      <c r="F8655" s="33">
        <v>0.2</v>
      </c>
    </row>
    <row r="8656" spans="1:6" x14ac:dyDescent="0.2">
      <c r="A8656" s="33">
        <v>102</v>
      </c>
      <c r="B8656" s="33" t="s">
        <v>23</v>
      </c>
      <c r="C8656" s="33">
        <v>3799</v>
      </c>
      <c r="D8656" s="33" t="s">
        <v>1803</v>
      </c>
      <c r="E8656" s="33"/>
      <c r="F8656" s="33">
        <v>1</v>
      </c>
    </row>
    <row r="8657" spans="1:6" x14ac:dyDescent="0.2">
      <c r="A8657" s="33">
        <v>102</v>
      </c>
      <c r="B8657" s="33" t="s">
        <v>23</v>
      </c>
      <c r="C8657" s="33">
        <v>1759</v>
      </c>
      <c r="D8657" s="33" t="s">
        <v>1805</v>
      </c>
      <c r="E8657" s="33">
        <v>2</v>
      </c>
      <c r="F8657" s="33">
        <v>1</v>
      </c>
    </row>
    <row r="8658" spans="1:6" x14ac:dyDescent="0.2">
      <c r="A8658" s="33">
        <v>102</v>
      </c>
      <c r="B8658" s="33" t="s">
        <v>23</v>
      </c>
      <c r="C8658" s="33">
        <v>1759</v>
      </c>
      <c r="D8658" s="33" t="s">
        <v>1805</v>
      </c>
      <c r="E8658" s="33">
        <v>2</v>
      </c>
      <c r="F8658" s="33">
        <v>0.2</v>
      </c>
    </row>
    <row r="8659" spans="1:6" x14ac:dyDescent="0.2">
      <c r="A8659" s="33">
        <v>102</v>
      </c>
      <c r="B8659" s="33" t="s">
        <v>23</v>
      </c>
      <c r="C8659" s="33">
        <v>1767</v>
      </c>
      <c r="D8659" s="33" t="s">
        <v>1057</v>
      </c>
      <c r="E8659" s="33">
        <v>4</v>
      </c>
      <c r="F8659" s="33">
        <v>0.2</v>
      </c>
    </row>
    <row r="8660" spans="1:6" x14ac:dyDescent="0.2">
      <c r="A8660" s="33">
        <v>102</v>
      </c>
      <c r="B8660" s="33" t="s">
        <v>23</v>
      </c>
      <c r="C8660" s="33">
        <v>3805</v>
      </c>
      <c r="D8660" s="33" t="s">
        <v>4591</v>
      </c>
      <c r="E8660" s="33"/>
      <c r="F8660" s="33">
        <v>0.2</v>
      </c>
    </row>
    <row r="8661" spans="1:6" x14ac:dyDescent="0.2">
      <c r="A8661" s="33">
        <v>102</v>
      </c>
      <c r="B8661" s="33" t="s">
        <v>23</v>
      </c>
      <c r="C8661" s="33">
        <v>1773</v>
      </c>
      <c r="D8661" s="33" t="s">
        <v>1807</v>
      </c>
      <c r="E8661" s="33">
        <v>3</v>
      </c>
      <c r="F8661" s="33">
        <v>0.2</v>
      </c>
    </row>
    <row r="8662" spans="1:6" x14ac:dyDescent="0.2">
      <c r="A8662" s="33">
        <v>102</v>
      </c>
      <c r="B8662" s="33" t="s">
        <v>23</v>
      </c>
      <c r="C8662" s="33">
        <v>1777</v>
      </c>
      <c r="D8662" s="33" t="s">
        <v>1808</v>
      </c>
      <c r="E8662" s="33">
        <v>1</v>
      </c>
      <c r="F8662" s="33">
        <v>1</v>
      </c>
    </row>
    <row r="8663" spans="1:6" x14ac:dyDescent="0.2">
      <c r="A8663" s="33">
        <v>102</v>
      </c>
      <c r="B8663" s="33" t="s">
        <v>23</v>
      </c>
      <c r="C8663" s="33">
        <v>1781</v>
      </c>
      <c r="D8663" s="33" t="s">
        <v>1810</v>
      </c>
      <c r="E8663" s="33">
        <v>1</v>
      </c>
      <c r="F8663" s="33">
        <v>1</v>
      </c>
    </row>
    <row r="8664" spans="1:6" x14ac:dyDescent="0.2">
      <c r="A8664" s="33">
        <v>102</v>
      </c>
      <c r="B8664" s="33" t="s">
        <v>23</v>
      </c>
      <c r="C8664" s="33">
        <v>1781</v>
      </c>
      <c r="D8664" s="33" t="s">
        <v>1810</v>
      </c>
      <c r="E8664" s="33">
        <v>1</v>
      </c>
      <c r="F8664" s="33">
        <v>0.2</v>
      </c>
    </row>
    <row r="8665" spans="1:6" x14ac:dyDescent="0.2">
      <c r="A8665" s="33">
        <v>102</v>
      </c>
      <c r="B8665" s="33" t="s">
        <v>23</v>
      </c>
      <c r="C8665" s="33">
        <v>1787</v>
      </c>
      <c r="D8665" s="33" t="s">
        <v>4632</v>
      </c>
      <c r="E8665" s="33">
        <v>4</v>
      </c>
      <c r="F8665" s="33">
        <v>0.2</v>
      </c>
    </row>
    <row r="8666" spans="1:6" x14ac:dyDescent="0.2">
      <c r="A8666" s="33">
        <v>102</v>
      </c>
      <c r="B8666" s="33" t="s">
        <v>23</v>
      </c>
      <c r="C8666" s="33">
        <v>2520</v>
      </c>
      <c r="D8666" s="33" t="s">
        <v>4865</v>
      </c>
      <c r="E8666" s="33">
        <v>4</v>
      </c>
      <c r="F8666" s="33">
        <v>0.2</v>
      </c>
    </row>
    <row r="8667" spans="1:6" x14ac:dyDescent="0.2">
      <c r="A8667" s="33">
        <v>102</v>
      </c>
      <c r="B8667" s="33" t="s">
        <v>23</v>
      </c>
      <c r="C8667" s="33">
        <v>1821</v>
      </c>
      <c r="D8667" s="33" t="s">
        <v>5634</v>
      </c>
      <c r="E8667" s="33">
        <v>4</v>
      </c>
      <c r="F8667" s="33">
        <v>0.2</v>
      </c>
    </row>
    <row r="8668" spans="1:6" x14ac:dyDescent="0.2">
      <c r="A8668" s="33">
        <v>102</v>
      </c>
      <c r="B8668" s="33" t="s">
        <v>23</v>
      </c>
      <c r="C8668" s="33">
        <v>1890</v>
      </c>
      <c r="D8668" s="33" t="s">
        <v>662</v>
      </c>
      <c r="E8668" s="33">
        <v>4</v>
      </c>
      <c r="F8668" s="33">
        <v>0.2</v>
      </c>
    </row>
    <row r="8669" spans="1:6" x14ac:dyDescent="0.2">
      <c r="A8669" s="33">
        <v>102</v>
      </c>
      <c r="B8669" s="33" t="s">
        <v>23</v>
      </c>
      <c r="C8669" s="33">
        <v>1928</v>
      </c>
      <c r="D8669" s="33" t="s">
        <v>2806</v>
      </c>
      <c r="E8669" s="33">
        <v>4</v>
      </c>
      <c r="F8669" s="33">
        <v>0.2</v>
      </c>
    </row>
    <row r="8670" spans="1:6" x14ac:dyDescent="0.2">
      <c r="A8670" s="33">
        <v>102</v>
      </c>
      <c r="B8670" s="33" t="s">
        <v>23</v>
      </c>
      <c r="C8670" s="33">
        <v>1896</v>
      </c>
      <c r="D8670" s="33" t="s">
        <v>5635</v>
      </c>
      <c r="E8670" s="33">
        <v>2</v>
      </c>
      <c r="F8670" s="33">
        <v>0.2</v>
      </c>
    </row>
    <row r="8671" spans="1:6" x14ac:dyDescent="0.2">
      <c r="A8671" s="33">
        <v>102</v>
      </c>
      <c r="B8671" s="33" t="s">
        <v>23</v>
      </c>
      <c r="C8671" s="33">
        <v>1991</v>
      </c>
      <c r="D8671" s="33" t="s">
        <v>1816</v>
      </c>
      <c r="E8671" s="33">
        <v>2</v>
      </c>
      <c r="F8671" s="33">
        <v>0.2</v>
      </c>
    </row>
    <row r="8672" spans="1:6" x14ac:dyDescent="0.2">
      <c r="A8672" s="33">
        <v>102</v>
      </c>
      <c r="B8672" s="33" t="s">
        <v>23</v>
      </c>
      <c r="C8672" s="33">
        <v>2060</v>
      </c>
      <c r="D8672" s="33" t="s">
        <v>4866</v>
      </c>
      <c r="E8672" s="33">
        <v>2</v>
      </c>
      <c r="F8672" s="33">
        <v>0.2</v>
      </c>
    </row>
    <row r="8673" spans="1:6" x14ac:dyDescent="0.2">
      <c r="A8673" s="33">
        <v>102</v>
      </c>
      <c r="B8673" s="33" t="s">
        <v>23</v>
      </c>
      <c r="C8673" s="33">
        <v>2061</v>
      </c>
      <c r="D8673" s="33" t="s">
        <v>663</v>
      </c>
      <c r="E8673" s="33">
        <v>4</v>
      </c>
      <c r="F8673" s="33">
        <v>0.2</v>
      </c>
    </row>
    <row r="8674" spans="1:6" x14ac:dyDescent="0.2">
      <c r="A8674" s="33">
        <v>102</v>
      </c>
      <c r="B8674" s="33" t="s">
        <v>23</v>
      </c>
      <c r="C8674" s="33">
        <v>2066</v>
      </c>
      <c r="D8674" s="33" t="s">
        <v>4633</v>
      </c>
      <c r="E8674" s="33">
        <v>4</v>
      </c>
      <c r="F8674" s="33">
        <v>0.2</v>
      </c>
    </row>
    <row r="8675" spans="1:6" x14ac:dyDescent="0.2">
      <c r="A8675" s="33">
        <v>102</v>
      </c>
      <c r="B8675" s="33" t="s">
        <v>23</v>
      </c>
      <c r="C8675" s="33">
        <v>2100</v>
      </c>
      <c r="D8675" s="33" t="s">
        <v>4665</v>
      </c>
      <c r="E8675" s="33"/>
      <c r="F8675" s="33">
        <v>0.2</v>
      </c>
    </row>
    <row r="8676" spans="1:6" x14ac:dyDescent="0.2">
      <c r="A8676" s="33">
        <v>102</v>
      </c>
      <c r="B8676" s="33" t="s">
        <v>23</v>
      </c>
      <c r="C8676" s="33">
        <v>2111</v>
      </c>
      <c r="D8676" s="33" t="s">
        <v>4666</v>
      </c>
      <c r="E8676" s="33"/>
      <c r="F8676" s="33">
        <v>0.2</v>
      </c>
    </row>
    <row r="8677" spans="1:6" x14ac:dyDescent="0.2">
      <c r="A8677" s="33">
        <v>102</v>
      </c>
      <c r="B8677" s="33" t="s">
        <v>23</v>
      </c>
      <c r="C8677" s="33">
        <v>407</v>
      </c>
      <c r="D8677" s="33" t="s">
        <v>4419</v>
      </c>
      <c r="E8677" s="33">
        <v>2</v>
      </c>
      <c r="F8677" s="33">
        <v>0.2</v>
      </c>
    </row>
    <row r="8678" spans="1:6" x14ac:dyDescent="0.2">
      <c r="A8678" s="33">
        <v>102</v>
      </c>
      <c r="B8678" s="33" t="s">
        <v>23</v>
      </c>
      <c r="C8678" s="33">
        <v>413</v>
      </c>
      <c r="D8678" s="33" t="s">
        <v>4867</v>
      </c>
      <c r="E8678" s="33">
        <v>4</v>
      </c>
      <c r="F8678" s="33">
        <v>0.2</v>
      </c>
    </row>
    <row r="8679" spans="1:6" x14ac:dyDescent="0.2">
      <c r="A8679" s="33">
        <v>102</v>
      </c>
      <c r="B8679" s="33" t="s">
        <v>23</v>
      </c>
      <c r="C8679" s="33">
        <v>2715</v>
      </c>
      <c r="D8679" s="33" t="s">
        <v>4868</v>
      </c>
      <c r="E8679" s="33">
        <v>4</v>
      </c>
      <c r="F8679" s="33">
        <v>0.2</v>
      </c>
    </row>
    <row r="8680" spans="1:6" x14ac:dyDescent="0.2">
      <c r="A8680" s="33">
        <v>102</v>
      </c>
      <c r="B8680" s="33" t="s">
        <v>23</v>
      </c>
      <c r="C8680" s="33">
        <v>415</v>
      </c>
      <c r="D8680" s="33" t="s">
        <v>4869</v>
      </c>
      <c r="E8680" s="33">
        <v>4</v>
      </c>
      <c r="F8680" s="33">
        <v>0.2</v>
      </c>
    </row>
    <row r="8681" spans="1:6" x14ac:dyDescent="0.2">
      <c r="A8681" s="33">
        <v>102</v>
      </c>
      <c r="B8681" s="33" t="s">
        <v>23</v>
      </c>
      <c r="C8681" s="33">
        <v>419</v>
      </c>
      <c r="D8681" s="33" t="s">
        <v>4635</v>
      </c>
      <c r="E8681" s="33">
        <v>3</v>
      </c>
      <c r="F8681" s="33">
        <v>0.2</v>
      </c>
    </row>
    <row r="8682" spans="1:6" x14ac:dyDescent="0.2">
      <c r="A8682" s="33">
        <v>102</v>
      </c>
      <c r="B8682" s="33" t="s">
        <v>23</v>
      </c>
      <c r="C8682" s="33">
        <v>423</v>
      </c>
      <c r="D8682" s="33" t="s">
        <v>4870</v>
      </c>
      <c r="E8682" s="33">
        <v>4</v>
      </c>
      <c r="F8682" s="33">
        <v>0.2</v>
      </c>
    </row>
    <row r="8683" spans="1:6" x14ac:dyDescent="0.2">
      <c r="A8683" s="33">
        <v>102</v>
      </c>
      <c r="B8683" s="33" t="s">
        <v>23</v>
      </c>
      <c r="C8683" s="33">
        <v>426</v>
      </c>
      <c r="D8683" s="33" t="s">
        <v>4871</v>
      </c>
      <c r="E8683" s="33">
        <v>4</v>
      </c>
      <c r="F8683" s="33">
        <v>0.2</v>
      </c>
    </row>
    <row r="8684" spans="1:6" x14ac:dyDescent="0.2">
      <c r="A8684" s="33">
        <v>102</v>
      </c>
      <c r="B8684" s="33" t="s">
        <v>23</v>
      </c>
      <c r="C8684" s="33">
        <v>4092</v>
      </c>
      <c r="D8684" s="33" t="s">
        <v>4668</v>
      </c>
      <c r="E8684" s="33"/>
      <c r="F8684" s="33">
        <v>1</v>
      </c>
    </row>
    <row r="8685" spans="1:6" x14ac:dyDescent="0.2">
      <c r="A8685" s="33">
        <v>102</v>
      </c>
      <c r="B8685" s="33" t="s">
        <v>23</v>
      </c>
      <c r="C8685" s="33">
        <v>2199</v>
      </c>
      <c r="D8685" s="33" t="s">
        <v>5636</v>
      </c>
      <c r="E8685" s="33">
        <v>4</v>
      </c>
      <c r="F8685" s="33">
        <v>0.2</v>
      </c>
    </row>
    <row r="8686" spans="1:6" x14ac:dyDescent="0.2">
      <c r="A8686" s="33">
        <v>102</v>
      </c>
      <c r="B8686" s="33" t="s">
        <v>23</v>
      </c>
      <c r="C8686" s="33">
        <v>649</v>
      </c>
      <c r="D8686" s="33" t="s">
        <v>5448</v>
      </c>
      <c r="E8686" s="33">
        <v>4</v>
      </c>
      <c r="F8686" s="33">
        <v>1</v>
      </c>
    </row>
    <row r="8687" spans="1:6" x14ac:dyDescent="0.2">
      <c r="A8687" s="33">
        <v>102</v>
      </c>
      <c r="B8687" s="33" t="s">
        <v>23</v>
      </c>
      <c r="C8687" s="33">
        <v>478</v>
      </c>
      <c r="D8687" s="33" t="s">
        <v>4639</v>
      </c>
      <c r="E8687" s="33">
        <v>4</v>
      </c>
      <c r="F8687" s="33">
        <v>0.2</v>
      </c>
    </row>
    <row r="8688" spans="1:6" x14ac:dyDescent="0.2">
      <c r="A8688" s="33">
        <v>102</v>
      </c>
      <c r="B8688" s="33" t="s">
        <v>23</v>
      </c>
      <c r="C8688" s="33">
        <v>2337</v>
      </c>
      <c r="D8688" s="33" t="s">
        <v>4669</v>
      </c>
      <c r="E8688" s="33"/>
      <c r="F8688" s="33">
        <v>0.2</v>
      </c>
    </row>
    <row r="8689" spans="1:6" x14ac:dyDescent="0.2">
      <c r="A8689" s="33">
        <v>102</v>
      </c>
      <c r="B8689" s="33" t="s">
        <v>23</v>
      </c>
      <c r="C8689" s="33">
        <v>2367</v>
      </c>
      <c r="D8689" s="33" t="s">
        <v>4640</v>
      </c>
      <c r="E8689" s="33">
        <v>4</v>
      </c>
      <c r="F8689" s="33">
        <v>0.2</v>
      </c>
    </row>
    <row r="8690" spans="1:6" x14ac:dyDescent="0.2">
      <c r="A8690" s="33">
        <v>102</v>
      </c>
      <c r="B8690" s="33" t="s">
        <v>23</v>
      </c>
      <c r="C8690" s="33">
        <v>2501</v>
      </c>
      <c r="D8690" s="33" t="s">
        <v>4872</v>
      </c>
      <c r="E8690" s="33">
        <v>1</v>
      </c>
      <c r="F8690" s="33">
        <v>0.2</v>
      </c>
    </row>
    <row r="8691" spans="1:6" x14ac:dyDescent="0.2">
      <c r="A8691" s="33">
        <v>102</v>
      </c>
      <c r="B8691" s="33" t="s">
        <v>23</v>
      </c>
      <c r="C8691" s="33">
        <v>2370</v>
      </c>
      <c r="D8691" s="33" t="s">
        <v>4641</v>
      </c>
      <c r="E8691" s="33">
        <v>2</v>
      </c>
      <c r="F8691" s="33">
        <v>0.2</v>
      </c>
    </row>
    <row r="8692" spans="1:6" x14ac:dyDescent="0.2">
      <c r="A8692" s="33">
        <v>102</v>
      </c>
      <c r="B8692" s="33" t="s">
        <v>23</v>
      </c>
      <c r="C8692" s="33">
        <v>2000</v>
      </c>
      <c r="D8692" s="33" t="s">
        <v>668</v>
      </c>
      <c r="E8692" s="33">
        <v>4</v>
      </c>
      <c r="F8692" s="33">
        <v>0.2</v>
      </c>
    </row>
    <row r="8693" spans="1:6" x14ac:dyDescent="0.2">
      <c r="A8693" s="33">
        <v>102</v>
      </c>
      <c r="B8693" s="33" t="s">
        <v>23</v>
      </c>
      <c r="C8693" s="33">
        <v>2402</v>
      </c>
      <c r="D8693" s="33" t="s">
        <v>4643</v>
      </c>
      <c r="E8693" s="33">
        <v>1</v>
      </c>
      <c r="F8693" s="33">
        <v>0.2</v>
      </c>
    </row>
    <row r="8694" spans="1:6" x14ac:dyDescent="0.2">
      <c r="A8694" s="33">
        <v>102</v>
      </c>
      <c r="B8694" s="33" t="s">
        <v>23</v>
      </c>
      <c r="C8694" s="33">
        <v>2475</v>
      </c>
      <c r="D8694" s="33" t="s">
        <v>4873</v>
      </c>
      <c r="E8694" s="33">
        <v>4</v>
      </c>
      <c r="F8694" s="33">
        <v>0.2</v>
      </c>
    </row>
    <row r="8695" spans="1:6" x14ac:dyDescent="0.2">
      <c r="A8695" s="33">
        <v>102</v>
      </c>
      <c r="B8695" s="33" t="s">
        <v>23</v>
      </c>
      <c r="C8695" s="33">
        <v>2441</v>
      </c>
      <c r="D8695" s="33" t="s">
        <v>806</v>
      </c>
      <c r="E8695" s="33">
        <v>2</v>
      </c>
      <c r="F8695" s="33">
        <v>0.2</v>
      </c>
    </row>
    <row r="8696" spans="1:6" x14ac:dyDescent="0.2">
      <c r="A8696" s="33">
        <v>102</v>
      </c>
      <c r="B8696" s="33" t="s">
        <v>23</v>
      </c>
      <c r="C8696" s="33">
        <v>2450</v>
      </c>
      <c r="D8696" s="33" t="s">
        <v>808</v>
      </c>
      <c r="E8696" s="33">
        <v>4</v>
      </c>
      <c r="F8696" s="33">
        <v>1</v>
      </c>
    </row>
    <row r="8697" spans="1:6" x14ac:dyDescent="0.2">
      <c r="A8697" s="33">
        <v>102</v>
      </c>
      <c r="B8697" s="33" t="s">
        <v>23</v>
      </c>
      <c r="C8697" s="33">
        <v>2450</v>
      </c>
      <c r="D8697" s="33" t="s">
        <v>808</v>
      </c>
      <c r="E8697" s="33">
        <v>4</v>
      </c>
      <c r="F8697" s="33">
        <v>0.2</v>
      </c>
    </row>
    <row r="8698" spans="1:6" x14ac:dyDescent="0.2">
      <c r="A8698" s="33">
        <v>102</v>
      </c>
      <c r="B8698" s="33" t="s">
        <v>23</v>
      </c>
      <c r="C8698" s="33">
        <v>2453</v>
      </c>
      <c r="D8698" s="33" t="s">
        <v>1825</v>
      </c>
      <c r="E8698" s="33">
        <v>1</v>
      </c>
      <c r="F8698" s="33">
        <v>1</v>
      </c>
    </row>
    <row r="8699" spans="1:6" x14ac:dyDescent="0.2">
      <c r="A8699" s="33">
        <v>102</v>
      </c>
      <c r="B8699" s="33" t="s">
        <v>23</v>
      </c>
      <c r="C8699" s="33">
        <v>2459</v>
      </c>
      <c r="D8699" s="33" t="s">
        <v>4644</v>
      </c>
      <c r="E8699" s="33">
        <v>4</v>
      </c>
      <c r="F8699" s="33">
        <v>0.2</v>
      </c>
    </row>
    <row r="8700" spans="1:6" x14ac:dyDescent="0.2">
      <c r="A8700" s="33">
        <v>102</v>
      </c>
      <c r="B8700" s="33" t="s">
        <v>23</v>
      </c>
      <c r="C8700" s="33">
        <v>2466</v>
      </c>
      <c r="D8700" s="33" t="s">
        <v>4426</v>
      </c>
      <c r="E8700" s="33"/>
      <c r="F8700" s="33">
        <v>0.2</v>
      </c>
    </row>
    <row r="8701" spans="1:6" x14ac:dyDescent="0.2">
      <c r="A8701" s="33">
        <v>102</v>
      </c>
      <c r="B8701" s="33" t="s">
        <v>23</v>
      </c>
      <c r="C8701" s="33">
        <v>2468</v>
      </c>
      <c r="D8701" s="33" t="s">
        <v>5637</v>
      </c>
      <c r="E8701" s="33">
        <v>2</v>
      </c>
      <c r="F8701" s="33">
        <v>0.2</v>
      </c>
    </row>
    <row r="8702" spans="1:6" x14ac:dyDescent="0.2">
      <c r="A8702" s="33">
        <v>102</v>
      </c>
      <c r="B8702" s="33" t="s">
        <v>471</v>
      </c>
      <c r="C8702" s="33">
        <v>22967</v>
      </c>
      <c r="D8702" s="33" t="s">
        <v>1889</v>
      </c>
      <c r="E8702" s="33">
        <v>3</v>
      </c>
      <c r="F8702" s="33">
        <v>0.2</v>
      </c>
    </row>
    <row r="8703" spans="1:6" x14ac:dyDescent="0.2">
      <c r="A8703" s="33">
        <v>102</v>
      </c>
      <c r="B8703" s="33" t="s">
        <v>471</v>
      </c>
      <c r="C8703" s="33">
        <v>21300</v>
      </c>
      <c r="D8703" s="33" t="s">
        <v>5638</v>
      </c>
      <c r="E8703" s="33">
        <v>1</v>
      </c>
      <c r="F8703" s="33">
        <v>1</v>
      </c>
    </row>
    <row r="8704" spans="1:6" x14ac:dyDescent="0.2">
      <c r="A8704" s="33">
        <v>102</v>
      </c>
      <c r="B8704" s="33" t="s">
        <v>471</v>
      </c>
      <c r="C8704" s="33">
        <v>21301</v>
      </c>
      <c r="D8704" s="33" t="s">
        <v>5639</v>
      </c>
      <c r="E8704" s="33">
        <v>4</v>
      </c>
      <c r="F8704" s="33">
        <v>0.2</v>
      </c>
    </row>
    <row r="8705" spans="1:6" x14ac:dyDescent="0.2">
      <c r="A8705" s="33">
        <v>102</v>
      </c>
      <c r="B8705" s="33" t="s">
        <v>471</v>
      </c>
      <c r="C8705" s="33">
        <v>22833</v>
      </c>
      <c r="D8705" s="33" t="s">
        <v>5640</v>
      </c>
      <c r="E8705" s="33">
        <v>3</v>
      </c>
      <c r="F8705" s="33">
        <v>0.2</v>
      </c>
    </row>
    <row r="8706" spans="1:6" x14ac:dyDescent="0.2">
      <c r="A8706" s="33">
        <v>102</v>
      </c>
      <c r="B8706" s="33" t="s">
        <v>471</v>
      </c>
      <c r="C8706" s="33">
        <v>22975</v>
      </c>
      <c r="D8706" s="33" t="s">
        <v>4874</v>
      </c>
      <c r="E8706" s="33">
        <v>3</v>
      </c>
      <c r="F8706" s="33">
        <v>0.2</v>
      </c>
    </row>
    <row r="8707" spans="1:6" x14ac:dyDescent="0.2">
      <c r="A8707" s="33">
        <v>102</v>
      </c>
      <c r="B8707" s="33" t="s">
        <v>471</v>
      </c>
      <c r="C8707" s="33">
        <v>23417</v>
      </c>
      <c r="D8707" s="33" t="s">
        <v>4875</v>
      </c>
      <c r="E8707" s="33"/>
      <c r="F8707" s="33">
        <v>0.2</v>
      </c>
    </row>
    <row r="8708" spans="1:6" x14ac:dyDescent="0.2">
      <c r="A8708" s="33">
        <v>102</v>
      </c>
      <c r="B8708" s="33" t="s">
        <v>471</v>
      </c>
      <c r="C8708" s="33">
        <v>21358</v>
      </c>
      <c r="D8708" s="33" t="s">
        <v>5449</v>
      </c>
      <c r="E8708" s="33">
        <v>3</v>
      </c>
      <c r="F8708" s="33">
        <v>0.2</v>
      </c>
    </row>
    <row r="8709" spans="1:6" x14ac:dyDescent="0.2">
      <c r="A8709" s="33">
        <v>102</v>
      </c>
      <c r="B8709" s="33" t="s">
        <v>471</v>
      </c>
      <c r="C8709" s="33">
        <v>21363</v>
      </c>
      <c r="D8709" s="33" t="s">
        <v>5641</v>
      </c>
      <c r="E8709" s="33"/>
      <c r="F8709" s="33">
        <v>0.2</v>
      </c>
    </row>
    <row r="8710" spans="1:6" x14ac:dyDescent="0.2">
      <c r="A8710" s="33">
        <v>102</v>
      </c>
      <c r="B8710" s="33" t="s">
        <v>471</v>
      </c>
      <c r="C8710" s="33">
        <v>21372</v>
      </c>
      <c r="D8710" s="33" t="s">
        <v>5642</v>
      </c>
      <c r="E8710" s="33"/>
      <c r="F8710" s="33">
        <v>0.2</v>
      </c>
    </row>
    <row r="8711" spans="1:6" x14ac:dyDescent="0.2">
      <c r="A8711" s="33">
        <v>102</v>
      </c>
      <c r="B8711" s="33" t="s">
        <v>471</v>
      </c>
      <c r="C8711" s="33">
        <v>21383</v>
      </c>
      <c r="D8711" s="33" t="s">
        <v>5450</v>
      </c>
      <c r="E8711" s="33"/>
      <c r="F8711" s="33">
        <v>0.2</v>
      </c>
    </row>
    <row r="8712" spans="1:6" x14ac:dyDescent="0.2">
      <c r="A8712" s="33">
        <v>102</v>
      </c>
      <c r="B8712" s="33" t="s">
        <v>471</v>
      </c>
      <c r="C8712" s="33">
        <v>22937</v>
      </c>
      <c r="D8712" s="33" t="s">
        <v>5643</v>
      </c>
      <c r="E8712" s="33">
        <v>4</v>
      </c>
      <c r="F8712" s="33">
        <v>0.2</v>
      </c>
    </row>
    <row r="8713" spans="1:6" x14ac:dyDescent="0.2">
      <c r="A8713" s="33">
        <v>102</v>
      </c>
      <c r="B8713" s="33" t="s">
        <v>471</v>
      </c>
      <c r="C8713" s="33">
        <v>22825</v>
      </c>
      <c r="D8713" s="33" t="s">
        <v>5644</v>
      </c>
      <c r="E8713" s="33">
        <v>3</v>
      </c>
      <c r="F8713" s="33">
        <v>0.2</v>
      </c>
    </row>
    <row r="8714" spans="1:6" x14ac:dyDescent="0.2">
      <c r="A8714" s="33">
        <v>102</v>
      </c>
      <c r="B8714" s="33" t="s">
        <v>471</v>
      </c>
      <c r="C8714" s="33">
        <v>22854</v>
      </c>
      <c r="D8714" s="33" t="s">
        <v>5645</v>
      </c>
      <c r="E8714" s="33">
        <v>2</v>
      </c>
      <c r="F8714" s="33">
        <v>0.2</v>
      </c>
    </row>
    <row r="8715" spans="1:6" x14ac:dyDescent="0.2">
      <c r="A8715" s="33">
        <v>102</v>
      </c>
      <c r="B8715" s="33" t="s">
        <v>471</v>
      </c>
      <c r="C8715" s="33">
        <v>22857</v>
      </c>
      <c r="D8715" s="33" t="s">
        <v>5646</v>
      </c>
      <c r="E8715" s="33"/>
      <c r="F8715" s="33">
        <v>0.2</v>
      </c>
    </row>
    <row r="8716" spans="1:6" x14ac:dyDescent="0.2">
      <c r="A8716" s="33">
        <v>102</v>
      </c>
      <c r="B8716" s="33" t="s">
        <v>471</v>
      </c>
      <c r="C8716" s="33">
        <v>21329</v>
      </c>
      <c r="D8716" s="33" t="s">
        <v>5451</v>
      </c>
      <c r="E8716" s="33">
        <v>4</v>
      </c>
      <c r="F8716" s="33">
        <v>0.2</v>
      </c>
    </row>
    <row r="8717" spans="1:6" x14ac:dyDescent="0.2">
      <c r="A8717" s="33">
        <v>102</v>
      </c>
      <c r="B8717" s="33" t="s">
        <v>471</v>
      </c>
      <c r="C8717" s="33">
        <v>21327</v>
      </c>
      <c r="D8717" s="33" t="s">
        <v>5452</v>
      </c>
      <c r="E8717" s="33">
        <v>2</v>
      </c>
      <c r="F8717" s="33">
        <v>0.2</v>
      </c>
    </row>
    <row r="8718" spans="1:6" x14ac:dyDescent="0.2">
      <c r="A8718" s="33">
        <v>102</v>
      </c>
      <c r="B8718" s="33" t="s">
        <v>471</v>
      </c>
      <c r="C8718" s="33">
        <v>21328</v>
      </c>
      <c r="D8718" s="33" t="s">
        <v>5453</v>
      </c>
      <c r="E8718" s="33">
        <v>2</v>
      </c>
      <c r="F8718" s="33">
        <v>0.2</v>
      </c>
    </row>
    <row r="8719" spans="1:6" x14ac:dyDescent="0.2">
      <c r="A8719" s="33">
        <v>102</v>
      </c>
      <c r="B8719" s="33" t="s">
        <v>471</v>
      </c>
      <c r="C8719" s="33">
        <v>21333</v>
      </c>
      <c r="D8719" s="33" t="s">
        <v>4876</v>
      </c>
      <c r="E8719" s="33">
        <v>4</v>
      </c>
      <c r="F8719" s="33">
        <v>0.2</v>
      </c>
    </row>
    <row r="8720" spans="1:6" x14ac:dyDescent="0.2">
      <c r="A8720" s="33">
        <v>102</v>
      </c>
      <c r="B8720" s="33" t="s">
        <v>471</v>
      </c>
      <c r="C8720" s="33">
        <v>21335</v>
      </c>
      <c r="D8720" s="33" t="s">
        <v>5647</v>
      </c>
      <c r="E8720" s="33">
        <v>3</v>
      </c>
      <c r="F8720" s="33">
        <v>0.2</v>
      </c>
    </row>
    <row r="8721" spans="1:6" x14ac:dyDescent="0.2">
      <c r="A8721" s="33">
        <v>102</v>
      </c>
      <c r="B8721" s="33" t="s">
        <v>471</v>
      </c>
      <c r="C8721" s="33">
        <v>21336</v>
      </c>
      <c r="D8721" s="33" t="s">
        <v>5648</v>
      </c>
      <c r="E8721" s="33">
        <v>2</v>
      </c>
      <c r="F8721" s="33">
        <v>0.2</v>
      </c>
    </row>
    <row r="8722" spans="1:6" x14ac:dyDescent="0.2">
      <c r="A8722" s="33">
        <v>102</v>
      </c>
      <c r="B8722" s="33" t="s">
        <v>471</v>
      </c>
      <c r="C8722" s="33">
        <v>21338</v>
      </c>
      <c r="D8722" s="33" t="s">
        <v>5454</v>
      </c>
      <c r="E8722" s="33"/>
      <c r="F8722" s="33">
        <v>0.2</v>
      </c>
    </row>
    <row r="8723" spans="1:6" x14ac:dyDescent="0.2">
      <c r="A8723" s="33">
        <v>102</v>
      </c>
      <c r="B8723" s="33" t="s">
        <v>471</v>
      </c>
      <c r="C8723" s="33">
        <v>21339</v>
      </c>
      <c r="D8723" s="33" t="s">
        <v>5649</v>
      </c>
      <c r="E8723" s="33">
        <v>3</v>
      </c>
      <c r="F8723" s="33">
        <v>0.2</v>
      </c>
    </row>
    <row r="8724" spans="1:6" x14ac:dyDescent="0.2">
      <c r="A8724" s="33">
        <v>102</v>
      </c>
      <c r="B8724" s="33" t="s">
        <v>471</v>
      </c>
      <c r="C8724" s="33">
        <v>21343</v>
      </c>
      <c r="D8724" s="33" t="s">
        <v>5650</v>
      </c>
      <c r="E8724" s="33"/>
      <c r="F8724" s="33">
        <v>0.2</v>
      </c>
    </row>
    <row r="8725" spans="1:6" x14ac:dyDescent="0.2">
      <c r="A8725" s="33">
        <v>102</v>
      </c>
      <c r="B8725" s="33" t="s">
        <v>471</v>
      </c>
      <c r="C8725" s="33">
        <v>21320</v>
      </c>
      <c r="D8725" s="33" t="s">
        <v>5651</v>
      </c>
      <c r="E8725" s="33">
        <v>3</v>
      </c>
      <c r="F8725" s="33">
        <v>0.2</v>
      </c>
    </row>
    <row r="8726" spans="1:6" x14ac:dyDescent="0.2">
      <c r="A8726" s="33">
        <v>102</v>
      </c>
      <c r="B8726" s="33" t="s">
        <v>471</v>
      </c>
      <c r="C8726" s="33">
        <v>21321</v>
      </c>
      <c r="D8726" s="33" t="s">
        <v>5652</v>
      </c>
      <c r="E8726" s="33">
        <v>4</v>
      </c>
      <c r="F8726" s="33">
        <v>0.2</v>
      </c>
    </row>
    <row r="8727" spans="1:6" x14ac:dyDescent="0.2">
      <c r="A8727" s="33">
        <v>102</v>
      </c>
      <c r="B8727" s="33" t="s">
        <v>471</v>
      </c>
      <c r="C8727" s="33">
        <v>22963</v>
      </c>
      <c r="D8727" s="33" t="s">
        <v>4877</v>
      </c>
      <c r="E8727" s="33">
        <v>3</v>
      </c>
      <c r="F8727" s="33">
        <v>0.2</v>
      </c>
    </row>
    <row r="8728" spans="1:6" x14ac:dyDescent="0.2">
      <c r="A8728" s="33">
        <v>102</v>
      </c>
      <c r="B8728" s="33" t="s">
        <v>471</v>
      </c>
      <c r="C8728" s="33">
        <v>22894</v>
      </c>
      <c r="D8728" s="33" t="s">
        <v>5455</v>
      </c>
      <c r="E8728" s="33">
        <v>4</v>
      </c>
      <c r="F8728" s="33">
        <v>0.2</v>
      </c>
    </row>
    <row r="8729" spans="1:6" x14ac:dyDescent="0.2">
      <c r="A8729" s="33">
        <v>102</v>
      </c>
      <c r="B8729" s="33" t="s">
        <v>471</v>
      </c>
      <c r="C8729" s="33">
        <v>22878</v>
      </c>
      <c r="D8729" s="33" t="s">
        <v>823</v>
      </c>
      <c r="E8729" s="33">
        <v>2</v>
      </c>
      <c r="F8729" s="33">
        <v>1</v>
      </c>
    </row>
    <row r="8730" spans="1:6" x14ac:dyDescent="0.2">
      <c r="A8730" s="33">
        <v>102</v>
      </c>
      <c r="B8730" s="33" t="s">
        <v>471</v>
      </c>
      <c r="C8730" s="33">
        <v>22879</v>
      </c>
      <c r="D8730" s="33" t="s">
        <v>5653</v>
      </c>
      <c r="E8730" s="33">
        <v>2</v>
      </c>
      <c r="F8730" s="33">
        <v>1</v>
      </c>
    </row>
    <row r="8731" spans="1:6" x14ac:dyDescent="0.2">
      <c r="A8731" s="33">
        <v>102</v>
      </c>
      <c r="B8731" s="33" t="s">
        <v>471</v>
      </c>
      <c r="C8731" s="33">
        <v>22880</v>
      </c>
      <c r="D8731" s="33" t="s">
        <v>5456</v>
      </c>
      <c r="E8731" s="33"/>
      <c r="F8731" s="33">
        <v>0.2</v>
      </c>
    </row>
    <row r="8732" spans="1:6" x14ac:dyDescent="0.2">
      <c r="A8732" s="33">
        <v>102</v>
      </c>
      <c r="B8732" s="33" t="s">
        <v>471</v>
      </c>
      <c r="C8732" s="33">
        <v>21303</v>
      </c>
      <c r="D8732" s="33" t="s">
        <v>5654</v>
      </c>
      <c r="E8732" s="33">
        <v>3</v>
      </c>
      <c r="F8732" s="33">
        <v>1</v>
      </c>
    </row>
    <row r="8733" spans="1:6" x14ac:dyDescent="0.2">
      <c r="A8733" s="33">
        <v>102</v>
      </c>
      <c r="B8733" s="33" t="s">
        <v>471</v>
      </c>
      <c r="C8733" s="33">
        <v>22930</v>
      </c>
      <c r="D8733" s="33" t="s">
        <v>5655</v>
      </c>
      <c r="E8733" s="33">
        <v>4</v>
      </c>
      <c r="F8733" s="33">
        <v>0.2</v>
      </c>
    </row>
    <row r="8734" spans="1:6" x14ac:dyDescent="0.2">
      <c r="A8734" s="33">
        <v>102</v>
      </c>
      <c r="B8734" s="33" t="s">
        <v>471</v>
      </c>
      <c r="C8734" s="33">
        <v>22932</v>
      </c>
      <c r="D8734" s="33" t="s">
        <v>5656</v>
      </c>
      <c r="E8734" s="33">
        <v>3</v>
      </c>
      <c r="F8734" s="33">
        <v>0.2</v>
      </c>
    </row>
    <row r="8735" spans="1:6" x14ac:dyDescent="0.2">
      <c r="A8735" s="33">
        <v>102</v>
      </c>
      <c r="B8735" s="33" t="s">
        <v>471</v>
      </c>
      <c r="C8735" s="33">
        <v>22933</v>
      </c>
      <c r="D8735" s="33" t="s">
        <v>5657</v>
      </c>
      <c r="E8735" s="33">
        <v>3</v>
      </c>
      <c r="F8735" s="33">
        <v>0.2</v>
      </c>
    </row>
    <row r="8736" spans="1:6" x14ac:dyDescent="0.2">
      <c r="A8736" s="33">
        <v>102</v>
      </c>
      <c r="B8736" s="33" t="s">
        <v>471</v>
      </c>
      <c r="C8736" s="33">
        <v>22934</v>
      </c>
      <c r="D8736" s="33" t="s">
        <v>4878</v>
      </c>
      <c r="E8736" s="33">
        <v>2</v>
      </c>
      <c r="F8736" s="33">
        <v>0.2</v>
      </c>
    </row>
    <row r="8737" spans="1:6" x14ac:dyDescent="0.2">
      <c r="A8737" s="33">
        <v>102</v>
      </c>
      <c r="B8737" s="33" t="s">
        <v>471</v>
      </c>
      <c r="C8737" s="33">
        <v>22935</v>
      </c>
      <c r="D8737" s="33" t="s">
        <v>4879</v>
      </c>
      <c r="E8737" s="33">
        <v>3</v>
      </c>
      <c r="F8737" s="33">
        <v>0.2</v>
      </c>
    </row>
    <row r="8738" spans="1:6" x14ac:dyDescent="0.2">
      <c r="A8738" s="33">
        <v>102</v>
      </c>
      <c r="B8738" s="33" t="s">
        <v>471</v>
      </c>
      <c r="C8738" s="33">
        <v>21349</v>
      </c>
      <c r="D8738" s="33" t="s">
        <v>5658</v>
      </c>
      <c r="E8738" s="33">
        <v>4</v>
      </c>
      <c r="F8738" s="33">
        <v>0.2</v>
      </c>
    </row>
    <row r="8739" spans="1:6" x14ac:dyDescent="0.2">
      <c r="A8739" s="33">
        <v>102</v>
      </c>
      <c r="B8739" s="33" t="s">
        <v>471</v>
      </c>
      <c r="C8739" s="33">
        <v>18001</v>
      </c>
      <c r="D8739" s="33" t="s">
        <v>5659</v>
      </c>
      <c r="E8739" s="33">
        <v>2</v>
      </c>
      <c r="F8739" s="33">
        <v>0.2</v>
      </c>
    </row>
    <row r="8740" spans="1:6" x14ac:dyDescent="0.2">
      <c r="A8740" s="33">
        <v>102</v>
      </c>
      <c r="B8740" s="33" t="s">
        <v>471</v>
      </c>
      <c r="C8740" s="33">
        <v>22923</v>
      </c>
      <c r="D8740" s="33" t="s">
        <v>5660</v>
      </c>
      <c r="E8740" s="33">
        <v>2</v>
      </c>
      <c r="F8740" s="33">
        <v>0.2</v>
      </c>
    </row>
    <row r="8741" spans="1:6" x14ac:dyDescent="0.2">
      <c r="A8741" s="33">
        <v>102</v>
      </c>
      <c r="B8741" s="33" t="s">
        <v>471</v>
      </c>
      <c r="C8741" s="33">
        <v>22924</v>
      </c>
      <c r="D8741" s="33" t="s">
        <v>5661</v>
      </c>
      <c r="E8741" s="33">
        <v>2</v>
      </c>
      <c r="F8741" s="33">
        <v>0.2</v>
      </c>
    </row>
    <row r="8742" spans="1:6" x14ac:dyDescent="0.2">
      <c r="A8742" s="33">
        <v>102</v>
      </c>
      <c r="B8742" s="33" t="s">
        <v>471</v>
      </c>
      <c r="C8742" s="33">
        <v>21351</v>
      </c>
      <c r="D8742" s="33" t="s">
        <v>4880</v>
      </c>
      <c r="E8742" s="33">
        <v>3</v>
      </c>
      <c r="F8742" s="33">
        <v>0.2</v>
      </c>
    </row>
    <row r="8743" spans="1:6" x14ac:dyDescent="0.2">
      <c r="A8743" s="33">
        <v>102</v>
      </c>
      <c r="B8743" s="33" t="s">
        <v>471</v>
      </c>
      <c r="C8743" s="33">
        <v>21353</v>
      </c>
      <c r="D8743" s="33" t="s">
        <v>5457</v>
      </c>
      <c r="E8743" s="33">
        <v>4</v>
      </c>
      <c r="F8743" s="33">
        <v>0.2</v>
      </c>
    </row>
    <row r="8744" spans="1:6" x14ac:dyDescent="0.2">
      <c r="A8744" s="33">
        <v>102</v>
      </c>
      <c r="B8744" s="33" t="s">
        <v>471</v>
      </c>
      <c r="C8744" s="33">
        <v>21354</v>
      </c>
      <c r="D8744" s="33" t="s">
        <v>5662</v>
      </c>
      <c r="E8744" s="33">
        <v>3</v>
      </c>
      <c r="F8744" s="33">
        <v>0.2</v>
      </c>
    </row>
    <row r="8745" spans="1:6" x14ac:dyDescent="0.2">
      <c r="A8745" s="33">
        <v>102</v>
      </c>
      <c r="B8745" s="33" t="s">
        <v>471</v>
      </c>
      <c r="C8745" s="33">
        <v>22839</v>
      </c>
      <c r="D8745" s="33" t="s">
        <v>5663</v>
      </c>
      <c r="E8745" s="33">
        <v>3</v>
      </c>
      <c r="F8745" s="33">
        <v>0.2</v>
      </c>
    </row>
    <row r="8746" spans="1:6" x14ac:dyDescent="0.2">
      <c r="A8746" s="33">
        <v>102</v>
      </c>
      <c r="B8746" s="33" t="s">
        <v>471</v>
      </c>
      <c r="C8746" s="33">
        <v>21310</v>
      </c>
      <c r="D8746" s="33" t="s">
        <v>5664</v>
      </c>
      <c r="E8746" s="33">
        <v>1</v>
      </c>
      <c r="F8746" s="33">
        <v>1</v>
      </c>
    </row>
    <row r="8747" spans="1:6" x14ac:dyDescent="0.2">
      <c r="A8747" s="33">
        <v>102</v>
      </c>
      <c r="B8747" s="33" t="s">
        <v>471</v>
      </c>
      <c r="C8747" s="33">
        <v>21311</v>
      </c>
      <c r="D8747" s="33" t="s">
        <v>5665</v>
      </c>
      <c r="E8747" s="33">
        <v>1</v>
      </c>
      <c r="F8747" s="33">
        <v>1</v>
      </c>
    </row>
    <row r="8748" spans="1:6" x14ac:dyDescent="0.2">
      <c r="A8748" s="33">
        <v>102</v>
      </c>
      <c r="B8748" s="33" t="s">
        <v>471</v>
      </c>
      <c r="C8748" s="33">
        <v>22808</v>
      </c>
      <c r="D8748" s="33" t="s">
        <v>5666</v>
      </c>
      <c r="E8748" s="33">
        <v>3</v>
      </c>
      <c r="F8748" s="33">
        <v>1</v>
      </c>
    </row>
    <row r="8749" spans="1:6" x14ac:dyDescent="0.2">
      <c r="A8749" s="33">
        <v>102</v>
      </c>
      <c r="B8749" s="33" t="s">
        <v>471</v>
      </c>
      <c r="C8749" s="33">
        <v>22871</v>
      </c>
      <c r="D8749" s="33" t="s">
        <v>5667</v>
      </c>
      <c r="E8749" s="33">
        <v>4</v>
      </c>
      <c r="F8749" s="33">
        <v>0.2</v>
      </c>
    </row>
    <row r="8750" spans="1:6" x14ac:dyDescent="0.2">
      <c r="A8750" s="33">
        <v>102</v>
      </c>
      <c r="B8750" s="33" t="s">
        <v>471</v>
      </c>
      <c r="C8750" s="33">
        <v>21427</v>
      </c>
      <c r="D8750" s="33" t="s">
        <v>5668</v>
      </c>
      <c r="E8750" s="33">
        <v>1</v>
      </c>
      <c r="F8750" s="33">
        <v>1</v>
      </c>
    </row>
    <row r="8751" spans="1:6" x14ac:dyDescent="0.2">
      <c r="A8751" s="33">
        <v>102</v>
      </c>
      <c r="B8751" s="33" t="s">
        <v>471</v>
      </c>
      <c r="C8751" s="33">
        <v>22972</v>
      </c>
      <c r="D8751" s="33" t="s">
        <v>5458</v>
      </c>
      <c r="E8751" s="33">
        <v>4</v>
      </c>
      <c r="F8751" s="33">
        <v>0.2</v>
      </c>
    </row>
    <row r="8752" spans="1:6" x14ac:dyDescent="0.2">
      <c r="A8752" s="33">
        <v>102</v>
      </c>
      <c r="B8752" s="33" t="s">
        <v>471</v>
      </c>
      <c r="C8752" s="33">
        <v>22889</v>
      </c>
      <c r="D8752" s="33" t="s">
        <v>5669</v>
      </c>
      <c r="E8752" s="33">
        <v>2</v>
      </c>
      <c r="F8752" s="33">
        <v>0.2</v>
      </c>
    </row>
    <row r="8753" spans="1:6" x14ac:dyDescent="0.2">
      <c r="A8753" s="33">
        <v>102</v>
      </c>
      <c r="B8753" s="33" t="s">
        <v>471</v>
      </c>
      <c r="C8753" s="33">
        <v>22784</v>
      </c>
      <c r="D8753" s="33" t="s">
        <v>5670</v>
      </c>
      <c r="E8753" s="33">
        <v>3</v>
      </c>
      <c r="F8753" s="33">
        <v>0.2</v>
      </c>
    </row>
    <row r="8754" spans="1:6" x14ac:dyDescent="0.2">
      <c r="A8754" s="33">
        <v>102</v>
      </c>
      <c r="B8754" s="33" t="s">
        <v>471</v>
      </c>
      <c r="C8754" s="33">
        <v>21389</v>
      </c>
      <c r="D8754" s="33" t="s">
        <v>5459</v>
      </c>
      <c r="E8754" s="33">
        <v>4</v>
      </c>
      <c r="F8754" s="33">
        <v>0.2</v>
      </c>
    </row>
    <row r="8755" spans="1:6" x14ac:dyDescent="0.2">
      <c r="A8755" s="33">
        <v>102</v>
      </c>
      <c r="B8755" s="33" t="s">
        <v>471</v>
      </c>
      <c r="C8755" s="33">
        <v>22943</v>
      </c>
      <c r="D8755" s="33" t="s">
        <v>4881</v>
      </c>
      <c r="E8755" s="33">
        <v>2</v>
      </c>
      <c r="F8755" s="33">
        <v>1</v>
      </c>
    </row>
    <row r="8756" spans="1:6" x14ac:dyDescent="0.2">
      <c r="A8756" s="33">
        <v>102</v>
      </c>
      <c r="B8756" s="33" t="s">
        <v>471</v>
      </c>
      <c r="C8756" s="33">
        <v>21315</v>
      </c>
      <c r="D8756" s="33" t="s">
        <v>1905</v>
      </c>
      <c r="E8756" s="33">
        <v>4</v>
      </c>
      <c r="F8756" s="33">
        <v>1</v>
      </c>
    </row>
    <row r="8757" spans="1:6" x14ac:dyDescent="0.2">
      <c r="A8757" s="33">
        <v>102</v>
      </c>
      <c r="B8757" s="33" t="s">
        <v>471</v>
      </c>
      <c r="C8757" s="33">
        <v>23010</v>
      </c>
      <c r="D8757" s="33" t="s">
        <v>5671</v>
      </c>
      <c r="E8757" s="33">
        <v>3</v>
      </c>
      <c r="F8757" s="33">
        <v>0.2</v>
      </c>
    </row>
    <row r="8758" spans="1:6" x14ac:dyDescent="0.2">
      <c r="A8758" s="33">
        <v>102</v>
      </c>
      <c r="B8758" s="33" t="s">
        <v>471</v>
      </c>
      <c r="C8758" s="33">
        <v>22800</v>
      </c>
      <c r="D8758" s="33" t="s">
        <v>839</v>
      </c>
      <c r="E8758" s="33">
        <v>4</v>
      </c>
      <c r="F8758" s="33">
        <v>0.2</v>
      </c>
    </row>
    <row r="8759" spans="1:6" x14ac:dyDescent="0.2">
      <c r="A8759" s="33">
        <v>102</v>
      </c>
      <c r="B8759" s="33" t="s">
        <v>471</v>
      </c>
      <c r="C8759" s="33">
        <v>21356</v>
      </c>
      <c r="D8759" s="33" t="s">
        <v>5672</v>
      </c>
      <c r="E8759" s="33">
        <v>3</v>
      </c>
      <c r="F8759" s="33">
        <v>0.2</v>
      </c>
    </row>
    <row r="8760" spans="1:6" x14ac:dyDescent="0.2">
      <c r="A8760" s="33">
        <v>102</v>
      </c>
      <c r="B8760" s="33" t="s">
        <v>471</v>
      </c>
      <c r="C8760" s="33">
        <v>22986</v>
      </c>
      <c r="D8760" s="33" t="s">
        <v>5460</v>
      </c>
      <c r="E8760" s="33">
        <v>3</v>
      </c>
      <c r="F8760" s="33">
        <v>0.2</v>
      </c>
    </row>
    <row r="8761" spans="1:6" x14ac:dyDescent="0.2">
      <c r="A8761" s="33">
        <v>102</v>
      </c>
      <c r="B8761" s="33" t="s">
        <v>471</v>
      </c>
      <c r="C8761" s="33">
        <v>22951</v>
      </c>
      <c r="D8761" s="33" t="s">
        <v>5673</v>
      </c>
      <c r="E8761" s="33">
        <v>2</v>
      </c>
      <c r="F8761" s="33">
        <v>0.2</v>
      </c>
    </row>
    <row r="8762" spans="1:6" x14ac:dyDescent="0.2">
      <c r="A8762" s="33">
        <v>102</v>
      </c>
      <c r="B8762" s="33" t="s">
        <v>471</v>
      </c>
      <c r="C8762" s="33">
        <v>90110</v>
      </c>
      <c r="D8762" s="33" t="s">
        <v>5674</v>
      </c>
      <c r="E8762" s="33">
        <v>2</v>
      </c>
      <c r="F8762" s="33">
        <v>0.2</v>
      </c>
    </row>
    <row r="8763" spans="1:6" x14ac:dyDescent="0.2">
      <c r="A8763" s="33">
        <v>102</v>
      </c>
      <c r="B8763" s="33" t="s">
        <v>471</v>
      </c>
      <c r="C8763" s="33">
        <v>22988</v>
      </c>
      <c r="D8763" s="33" t="s">
        <v>4882</v>
      </c>
      <c r="E8763" s="33">
        <v>3</v>
      </c>
      <c r="F8763" s="33">
        <v>0.2</v>
      </c>
    </row>
    <row r="8764" spans="1:6" x14ac:dyDescent="0.2">
      <c r="A8764" s="33">
        <v>102</v>
      </c>
      <c r="B8764" s="33" t="s">
        <v>471</v>
      </c>
      <c r="C8764" s="33">
        <v>22991</v>
      </c>
      <c r="D8764" s="33" t="s">
        <v>5461</v>
      </c>
      <c r="E8764" s="33"/>
      <c r="F8764" s="33">
        <v>0.2</v>
      </c>
    </row>
    <row r="8765" spans="1:6" x14ac:dyDescent="0.2">
      <c r="A8765" s="33">
        <v>102</v>
      </c>
      <c r="B8765" s="33" t="s">
        <v>471</v>
      </c>
      <c r="C8765" s="33">
        <v>22782</v>
      </c>
      <c r="D8765" s="33" t="s">
        <v>5675</v>
      </c>
      <c r="E8765" s="33">
        <v>2</v>
      </c>
      <c r="F8765" s="33">
        <v>1</v>
      </c>
    </row>
    <row r="8766" spans="1:6" x14ac:dyDescent="0.2">
      <c r="A8766" s="33">
        <v>102</v>
      </c>
      <c r="B8766" s="33" t="s">
        <v>471</v>
      </c>
      <c r="C8766" s="33">
        <v>22873</v>
      </c>
      <c r="D8766" s="33" t="s">
        <v>5676</v>
      </c>
      <c r="E8766" s="33">
        <v>3</v>
      </c>
      <c r="F8766" s="33">
        <v>0.2</v>
      </c>
    </row>
    <row r="8767" spans="1:6" x14ac:dyDescent="0.2">
      <c r="A8767" s="33">
        <v>102</v>
      </c>
      <c r="B8767" s="33" t="s">
        <v>471</v>
      </c>
      <c r="C8767" s="33">
        <v>21324</v>
      </c>
      <c r="D8767" s="33" t="s">
        <v>5677</v>
      </c>
      <c r="E8767" s="33"/>
      <c r="F8767" s="33">
        <v>0.2</v>
      </c>
    </row>
    <row r="8768" spans="1:6" x14ac:dyDescent="0.2">
      <c r="A8768" s="33">
        <v>102</v>
      </c>
      <c r="B8768" s="33" t="s">
        <v>471</v>
      </c>
      <c r="C8768" s="33">
        <v>21325</v>
      </c>
      <c r="D8768" s="33" t="s">
        <v>5678</v>
      </c>
      <c r="E8768" s="33">
        <v>4</v>
      </c>
      <c r="F8768" s="33">
        <v>0.2</v>
      </c>
    </row>
    <row r="8769" spans="1:6" x14ac:dyDescent="0.2">
      <c r="A8769" s="33">
        <v>102</v>
      </c>
      <c r="B8769" s="33" t="s">
        <v>471</v>
      </c>
      <c r="C8769" s="33">
        <v>22915</v>
      </c>
      <c r="D8769" s="33" t="s">
        <v>5679</v>
      </c>
      <c r="E8769" s="33">
        <v>4</v>
      </c>
      <c r="F8769" s="33">
        <v>0.2</v>
      </c>
    </row>
    <row r="8770" spans="1:6" x14ac:dyDescent="0.2">
      <c r="A8770" s="33">
        <v>102</v>
      </c>
      <c r="B8770" s="33" t="s">
        <v>471</v>
      </c>
      <c r="C8770" s="33">
        <v>23002</v>
      </c>
      <c r="D8770" s="33" t="s">
        <v>4883</v>
      </c>
      <c r="E8770" s="33">
        <v>4</v>
      </c>
      <c r="F8770" s="33">
        <v>0.2</v>
      </c>
    </row>
    <row r="8771" spans="1:6" x14ac:dyDescent="0.2">
      <c r="A8771" s="33">
        <v>102</v>
      </c>
      <c r="B8771" s="33" t="s">
        <v>471</v>
      </c>
      <c r="C8771" s="33">
        <v>23005</v>
      </c>
      <c r="D8771" s="33" t="s">
        <v>5462</v>
      </c>
      <c r="E8771" s="33">
        <v>2</v>
      </c>
      <c r="F8771" s="33">
        <v>0.2</v>
      </c>
    </row>
    <row r="8772" spans="1:6" x14ac:dyDescent="0.2">
      <c r="A8772" s="33">
        <v>102</v>
      </c>
      <c r="B8772" s="33" t="s">
        <v>471</v>
      </c>
      <c r="C8772" s="33">
        <v>22926</v>
      </c>
      <c r="D8772" s="33" t="s">
        <v>5680</v>
      </c>
      <c r="E8772" s="33"/>
      <c r="F8772" s="33">
        <v>0.2</v>
      </c>
    </row>
    <row r="8773" spans="1:6" x14ac:dyDescent="0.2">
      <c r="A8773" s="33">
        <v>102</v>
      </c>
      <c r="B8773" s="33" t="s">
        <v>471</v>
      </c>
      <c r="C8773" s="33">
        <v>22927</v>
      </c>
      <c r="D8773" s="33" t="s">
        <v>5681</v>
      </c>
      <c r="E8773" s="33">
        <v>3</v>
      </c>
      <c r="F8773" s="33">
        <v>0.2</v>
      </c>
    </row>
    <row r="8774" spans="1:6" x14ac:dyDescent="0.2">
      <c r="A8774" s="33">
        <v>102</v>
      </c>
      <c r="B8774" s="33" t="s">
        <v>471</v>
      </c>
      <c r="C8774" s="33">
        <v>18413</v>
      </c>
      <c r="D8774" s="33" t="s">
        <v>5682</v>
      </c>
      <c r="E8774" s="33">
        <v>4</v>
      </c>
      <c r="F8774" s="33">
        <v>0.2</v>
      </c>
    </row>
    <row r="8775" spans="1:6" x14ac:dyDescent="0.2">
      <c r="A8775" s="33">
        <v>102</v>
      </c>
      <c r="B8775" s="33" t="s">
        <v>471</v>
      </c>
      <c r="C8775" s="33">
        <v>21312</v>
      </c>
      <c r="D8775" s="33" t="s">
        <v>5463</v>
      </c>
      <c r="E8775" s="33">
        <v>4</v>
      </c>
      <c r="F8775" s="33">
        <v>1</v>
      </c>
    </row>
    <row r="8776" spans="1:6" x14ac:dyDescent="0.2">
      <c r="A8776" s="33">
        <v>102</v>
      </c>
      <c r="B8776" s="33" t="s">
        <v>471</v>
      </c>
      <c r="C8776" s="33">
        <v>22956</v>
      </c>
      <c r="D8776" s="33" t="s">
        <v>5683</v>
      </c>
      <c r="E8776" s="33">
        <v>3</v>
      </c>
      <c r="F8776" s="33">
        <v>0.2</v>
      </c>
    </row>
    <row r="8777" spans="1:6" x14ac:dyDescent="0.2">
      <c r="A8777" s="33">
        <v>102</v>
      </c>
      <c r="B8777" s="33" t="s">
        <v>471</v>
      </c>
      <c r="C8777" s="33">
        <v>22957</v>
      </c>
      <c r="D8777" s="33" t="s">
        <v>5684</v>
      </c>
      <c r="E8777" s="33"/>
      <c r="F8777" s="33">
        <v>0.2</v>
      </c>
    </row>
    <row r="8778" spans="1:6" x14ac:dyDescent="0.2">
      <c r="A8778" s="33">
        <v>102</v>
      </c>
      <c r="B8778" s="33" t="s">
        <v>471</v>
      </c>
      <c r="C8778" s="33">
        <v>22773</v>
      </c>
      <c r="D8778" s="33" t="s">
        <v>5685</v>
      </c>
      <c r="E8778" s="33">
        <v>3</v>
      </c>
      <c r="F8778" s="33">
        <v>1</v>
      </c>
    </row>
    <row r="8779" spans="1:6" x14ac:dyDescent="0.2">
      <c r="A8779" s="33">
        <v>102</v>
      </c>
      <c r="B8779" s="33" t="s">
        <v>471</v>
      </c>
      <c r="C8779" s="33">
        <v>22774</v>
      </c>
      <c r="D8779" s="33" t="s">
        <v>5686</v>
      </c>
      <c r="E8779" s="33">
        <v>2</v>
      </c>
      <c r="F8779" s="33">
        <v>1</v>
      </c>
    </row>
    <row r="8780" spans="1:6" x14ac:dyDescent="0.2">
      <c r="A8780" s="33">
        <v>102</v>
      </c>
      <c r="B8780" s="33" t="s">
        <v>471</v>
      </c>
      <c r="C8780" s="33">
        <v>22775</v>
      </c>
      <c r="D8780" s="33" t="s">
        <v>5687</v>
      </c>
      <c r="E8780" s="33">
        <v>2</v>
      </c>
      <c r="F8780" s="33">
        <v>1</v>
      </c>
    </row>
    <row r="8781" spans="1:6" x14ac:dyDescent="0.2">
      <c r="A8781" s="33">
        <v>102</v>
      </c>
      <c r="B8781" s="33" t="s">
        <v>471</v>
      </c>
      <c r="C8781" s="33">
        <v>22778</v>
      </c>
      <c r="D8781" s="33" t="s">
        <v>5688</v>
      </c>
      <c r="E8781" s="33">
        <v>2</v>
      </c>
      <c r="F8781" s="33">
        <v>1</v>
      </c>
    </row>
    <row r="8782" spans="1:6" x14ac:dyDescent="0.2">
      <c r="A8782" s="33">
        <v>102</v>
      </c>
      <c r="B8782" s="33" t="s">
        <v>471</v>
      </c>
      <c r="C8782" s="33">
        <v>22779</v>
      </c>
      <c r="D8782" s="33" t="s">
        <v>5689</v>
      </c>
      <c r="E8782" s="33">
        <v>4</v>
      </c>
      <c r="F8782" s="33">
        <v>0.2</v>
      </c>
    </row>
    <row r="8783" spans="1:6" x14ac:dyDescent="0.2">
      <c r="A8783" s="33">
        <v>102</v>
      </c>
      <c r="B8783" s="33" t="s">
        <v>471</v>
      </c>
      <c r="C8783" s="33">
        <v>22780</v>
      </c>
      <c r="D8783" s="33" t="s">
        <v>5690</v>
      </c>
      <c r="E8783" s="33">
        <v>3</v>
      </c>
      <c r="F8783" s="33">
        <v>0.2</v>
      </c>
    </row>
    <row r="8784" spans="1:6" x14ac:dyDescent="0.2">
      <c r="A8784" s="33">
        <v>102</v>
      </c>
      <c r="B8784" s="33" t="s">
        <v>471</v>
      </c>
      <c r="C8784" s="33">
        <v>21305</v>
      </c>
      <c r="D8784" s="33" t="s">
        <v>5464</v>
      </c>
      <c r="E8784" s="33">
        <v>2</v>
      </c>
      <c r="F8784" s="33">
        <v>0.2</v>
      </c>
    </row>
    <row r="8785" spans="1:6" x14ac:dyDescent="0.2">
      <c r="A8785" s="33">
        <v>102</v>
      </c>
      <c r="B8785" s="33" t="s">
        <v>471</v>
      </c>
      <c r="C8785" s="33">
        <v>23251</v>
      </c>
      <c r="D8785" s="33" t="s">
        <v>5691</v>
      </c>
      <c r="E8785" s="33">
        <v>3</v>
      </c>
      <c r="F8785" s="33">
        <v>0.2</v>
      </c>
    </row>
    <row r="8786" spans="1:6" x14ac:dyDescent="0.2">
      <c r="A8786" s="33">
        <v>102</v>
      </c>
      <c r="B8786" s="33" t="s">
        <v>471</v>
      </c>
      <c r="C8786" s="33">
        <v>22939</v>
      </c>
      <c r="D8786" s="33" t="s">
        <v>5692</v>
      </c>
      <c r="E8786" s="33">
        <v>4</v>
      </c>
      <c r="F8786" s="33">
        <v>0.2</v>
      </c>
    </row>
    <row r="8787" spans="1:6" x14ac:dyDescent="0.2">
      <c r="A8787" s="33">
        <v>102</v>
      </c>
      <c r="B8787" s="33" t="s">
        <v>471</v>
      </c>
      <c r="C8787" s="33">
        <v>22821</v>
      </c>
      <c r="D8787" s="33" t="s">
        <v>5693</v>
      </c>
      <c r="E8787" s="33">
        <v>3</v>
      </c>
      <c r="F8787" s="33">
        <v>0.2</v>
      </c>
    </row>
    <row r="8788" spans="1:6" x14ac:dyDescent="0.2">
      <c r="A8788" s="33">
        <v>102</v>
      </c>
      <c r="B8788" s="33" t="s">
        <v>471</v>
      </c>
      <c r="C8788" s="33">
        <v>22822</v>
      </c>
      <c r="D8788" s="33" t="s">
        <v>5694</v>
      </c>
      <c r="E8788" s="33">
        <v>2</v>
      </c>
      <c r="F8788" s="33">
        <v>1</v>
      </c>
    </row>
    <row r="8789" spans="1:6" x14ac:dyDescent="0.2">
      <c r="A8789" s="33">
        <v>102</v>
      </c>
      <c r="B8789" s="33" t="s">
        <v>471</v>
      </c>
      <c r="C8789" s="33">
        <v>22900</v>
      </c>
      <c r="D8789" s="33" t="s">
        <v>5695</v>
      </c>
      <c r="E8789" s="33">
        <v>2</v>
      </c>
      <c r="F8789" s="33">
        <v>0.2</v>
      </c>
    </row>
    <row r="8790" spans="1:6" x14ac:dyDescent="0.2">
      <c r="A8790" s="33">
        <v>102</v>
      </c>
      <c r="B8790" s="33" t="s">
        <v>471</v>
      </c>
      <c r="C8790" s="33">
        <v>22901</v>
      </c>
      <c r="D8790" s="33" t="s">
        <v>5696</v>
      </c>
      <c r="E8790" s="33">
        <v>3</v>
      </c>
      <c r="F8790" s="33">
        <v>0.2</v>
      </c>
    </row>
    <row r="8791" spans="1:6" x14ac:dyDescent="0.2">
      <c r="A8791" s="33">
        <v>102</v>
      </c>
      <c r="B8791" s="33" t="s">
        <v>471</v>
      </c>
      <c r="C8791" s="33">
        <v>22904</v>
      </c>
      <c r="D8791" s="33" t="s">
        <v>5697</v>
      </c>
      <c r="E8791" s="33">
        <v>2</v>
      </c>
      <c r="F8791" s="33">
        <v>1</v>
      </c>
    </row>
    <row r="8792" spans="1:6" x14ac:dyDescent="0.2">
      <c r="A8792" s="33">
        <v>102</v>
      </c>
      <c r="B8792" s="33" t="s">
        <v>471</v>
      </c>
      <c r="C8792" s="33">
        <v>22979</v>
      </c>
      <c r="D8792" s="33" t="s">
        <v>5465</v>
      </c>
      <c r="E8792" s="33"/>
      <c r="F8792" s="33">
        <v>0.2</v>
      </c>
    </row>
    <row r="8793" spans="1:6" x14ac:dyDescent="0.2">
      <c r="A8793" s="33">
        <v>102</v>
      </c>
      <c r="B8793" s="33" t="s">
        <v>471</v>
      </c>
      <c r="C8793" s="33">
        <v>22980</v>
      </c>
      <c r="D8793" s="33" t="s">
        <v>5698</v>
      </c>
      <c r="E8793" s="33">
        <v>4</v>
      </c>
      <c r="F8793" s="33">
        <v>0.2</v>
      </c>
    </row>
    <row r="8794" spans="1:6" x14ac:dyDescent="0.2">
      <c r="A8794" s="33">
        <v>102</v>
      </c>
      <c r="B8794" s="33" t="s">
        <v>471</v>
      </c>
      <c r="C8794" s="33">
        <v>22981</v>
      </c>
      <c r="D8794" s="33" t="s">
        <v>5466</v>
      </c>
      <c r="E8794" s="33">
        <v>3</v>
      </c>
      <c r="F8794" s="33">
        <v>0.2</v>
      </c>
    </row>
    <row r="8795" spans="1:6" x14ac:dyDescent="0.2">
      <c r="A8795" s="33">
        <v>102</v>
      </c>
      <c r="B8795" s="33" t="s">
        <v>471</v>
      </c>
      <c r="C8795" s="33">
        <v>22877</v>
      </c>
      <c r="D8795" s="33" t="s">
        <v>5467</v>
      </c>
      <c r="E8795" s="33">
        <v>3</v>
      </c>
      <c r="F8795" s="33">
        <v>0.2</v>
      </c>
    </row>
    <row r="8796" spans="1:6" x14ac:dyDescent="0.2">
      <c r="A8796" s="33">
        <v>102</v>
      </c>
      <c r="B8796" s="33" t="s">
        <v>471</v>
      </c>
      <c r="C8796" s="33">
        <v>22845</v>
      </c>
      <c r="D8796" s="33" t="s">
        <v>5699</v>
      </c>
      <c r="E8796" s="33">
        <v>2</v>
      </c>
      <c r="F8796" s="33">
        <v>1</v>
      </c>
    </row>
    <row r="8797" spans="1:6" x14ac:dyDescent="0.2">
      <c r="A8797" s="33">
        <v>102</v>
      </c>
      <c r="B8797" s="33" t="s">
        <v>471</v>
      </c>
      <c r="C8797" s="33">
        <v>22847</v>
      </c>
      <c r="D8797" s="33" t="s">
        <v>5700</v>
      </c>
      <c r="E8797" s="33">
        <v>1</v>
      </c>
      <c r="F8797" s="33">
        <v>0.2</v>
      </c>
    </row>
    <row r="8798" spans="1:6" x14ac:dyDescent="0.2">
      <c r="A8798" s="33">
        <v>102</v>
      </c>
      <c r="B8798" s="33" t="s">
        <v>471</v>
      </c>
      <c r="C8798" s="33">
        <v>22856</v>
      </c>
      <c r="D8798" s="33" t="s">
        <v>5701</v>
      </c>
      <c r="E8798" s="33">
        <v>3</v>
      </c>
      <c r="F8798" s="33">
        <v>0.2</v>
      </c>
    </row>
    <row r="8799" spans="1:6" x14ac:dyDescent="0.2">
      <c r="A8799" s="33">
        <v>102</v>
      </c>
      <c r="B8799" s="33" t="s">
        <v>471</v>
      </c>
      <c r="C8799" s="33">
        <v>18333</v>
      </c>
      <c r="D8799" s="33" t="s">
        <v>5702</v>
      </c>
      <c r="E8799" s="33">
        <v>4</v>
      </c>
      <c r="F8799" s="33">
        <v>0.2</v>
      </c>
    </row>
    <row r="8800" spans="1:6" x14ac:dyDescent="0.2">
      <c r="A8800" s="33">
        <v>102</v>
      </c>
      <c r="B8800" s="33" t="s">
        <v>471</v>
      </c>
      <c r="C8800" s="33">
        <v>23007</v>
      </c>
      <c r="D8800" s="33" t="s">
        <v>5468</v>
      </c>
      <c r="E8800" s="33"/>
      <c r="F8800" s="33">
        <v>0.2</v>
      </c>
    </row>
    <row r="8801" spans="1:6" x14ac:dyDescent="0.2">
      <c r="A8801" s="33">
        <v>102</v>
      </c>
      <c r="B8801" s="33" t="s">
        <v>471</v>
      </c>
      <c r="C8801" s="33">
        <v>21395</v>
      </c>
      <c r="D8801" s="33" t="s">
        <v>4884</v>
      </c>
      <c r="E8801" s="33">
        <v>4</v>
      </c>
      <c r="F8801" s="33">
        <v>0.2</v>
      </c>
    </row>
    <row r="8802" spans="1:6" x14ac:dyDescent="0.2">
      <c r="A8802" s="33">
        <v>102</v>
      </c>
      <c r="B8802" s="33" t="s">
        <v>471</v>
      </c>
      <c r="C8802" s="33">
        <v>22786</v>
      </c>
      <c r="D8802" s="33" t="s">
        <v>5703</v>
      </c>
      <c r="E8802" s="33">
        <v>3</v>
      </c>
      <c r="F8802" s="33">
        <v>0.2</v>
      </c>
    </row>
    <row r="8803" spans="1:6" x14ac:dyDescent="0.2">
      <c r="A8803" s="33">
        <v>102</v>
      </c>
      <c r="B8803" s="33" t="s">
        <v>471</v>
      </c>
      <c r="C8803" s="33">
        <v>22881</v>
      </c>
      <c r="D8803" s="33" t="s">
        <v>5704</v>
      </c>
      <c r="E8803" s="33">
        <v>2</v>
      </c>
      <c r="F8803" s="33">
        <v>0.2</v>
      </c>
    </row>
    <row r="8804" spans="1:6" x14ac:dyDescent="0.2">
      <c r="A8804" s="33">
        <v>102</v>
      </c>
      <c r="B8804" s="33" t="s">
        <v>471</v>
      </c>
      <c r="C8804" s="33">
        <v>22918</v>
      </c>
      <c r="D8804" s="33" t="s">
        <v>5705</v>
      </c>
      <c r="E8804" s="33">
        <v>2</v>
      </c>
      <c r="F8804" s="33">
        <v>0.2</v>
      </c>
    </row>
    <row r="8805" spans="1:6" x14ac:dyDescent="0.2">
      <c r="A8805" s="33">
        <v>102</v>
      </c>
      <c r="B8805" s="33" t="s">
        <v>277</v>
      </c>
      <c r="C8805" s="33">
        <v>18009</v>
      </c>
      <c r="D8805" s="33" t="s">
        <v>5706</v>
      </c>
      <c r="E8805" s="33">
        <v>3</v>
      </c>
      <c r="F8805" s="33">
        <v>0.2</v>
      </c>
    </row>
    <row r="8806" spans="1:6" x14ac:dyDescent="0.2">
      <c r="A8806" s="33">
        <v>102</v>
      </c>
      <c r="B8806" s="33" t="s">
        <v>277</v>
      </c>
      <c r="C8806" s="33">
        <v>18010</v>
      </c>
      <c r="D8806" s="33" t="s">
        <v>813</v>
      </c>
      <c r="E8806" s="33">
        <v>3</v>
      </c>
      <c r="F8806" s="33">
        <v>0.2</v>
      </c>
    </row>
    <row r="8807" spans="1:6" x14ac:dyDescent="0.2">
      <c r="A8807" s="33">
        <v>102</v>
      </c>
      <c r="B8807" s="33" t="s">
        <v>277</v>
      </c>
      <c r="C8807" s="33">
        <v>18025</v>
      </c>
      <c r="D8807" s="33" t="s">
        <v>5707</v>
      </c>
      <c r="E8807" s="33">
        <v>4</v>
      </c>
      <c r="F8807" s="33">
        <v>0.2</v>
      </c>
    </row>
    <row r="8808" spans="1:6" x14ac:dyDescent="0.2">
      <c r="A8808" s="33">
        <v>102</v>
      </c>
      <c r="B8808" s="33" t="s">
        <v>277</v>
      </c>
      <c r="C8808" s="33">
        <v>18043</v>
      </c>
      <c r="D8808" s="33" t="s">
        <v>5708</v>
      </c>
      <c r="E8808" s="33"/>
      <c r="F8808" s="33">
        <v>0.2</v>
      </c>
    </row>
    <row r="8809" spans="1:6" x14ac:dyDescent="0.2">
      <c r="A8809" s="33">
        <v>102</v>
      </c>
      <c r="B8809" s="33" t="s">
        <v>277</v>
      </c>
      <c r="C8809" s="33">
        <v>18550</v>
      </c>
      <c r="D8809" s="33" t="s">
        <v>4885</v>
      </c>
      <c r="E8809" s="33">
        <v>3</v>
      </c>
      <c r="F8809" s="33">
        <v>0.2</v>
      </c>
    </row>
    <row r="8810" spans="1:6" x14ac:dyDescent="0.2">
      <c r="A8810" s="33">
        <v>102</v>
      </c>
      <c r="B8810" s="33" t="s">
        <v>277</v>
      </c>
      <c r="C8810" s="33">
        <v>18557</v>
      </c>
      <c r="D8810" s="33" t="s">
        <v>4886</v>
      </c>
      <c r="E8810" s="33">
        <v>1</v>
      </c>
      <c r="F8810" s="33">
        <v>1</v>
      </c>
    </row>
    <row r="8811" spans="1:6" x14ac:dyDescent="0.2">
      <c r="A8811" s="33">
        <v>102</v>
      </c>
      <c r="B8811" s="33" t="s">
        <v>277</v>
      </c>
      <c r="C8811" s="33">
        <v>18564</v>
      </c>
      <c r="D8811" s="33" t="s">
        <v>5709</v>
      </c>
      <c r="E8811" s="33">
        <v>2</v>
      </c>
      <c r="F8811" s="33">
        <v>0.2</v>
      </c>
    </row>
    <row r="8812" spans="1:6" x14ac:dyDescent="0.2">
      <c r="A8812" s="33">
        <v>102</v>
      </c>
      <c r="B8812" s="33" t="s">
        <v>277</v>
      </c>
      <c r="C8812" s="33">
        <v>18272</v>
      </c>
      <c r="D8812" s="33" t="s">
        <v>4887</v>
      </c>
      <c r="E8812" s="33"/>
      <c r="F8812" s="33">
        <v>0.2</v>
      </c>
    </row>
    <row r="8813" spans="1:6" x14ac:dyDescent="0.2">
      <c r="A8813" s="33">
        <v>102</v>
      </c>
      <c r="B8813" s="33" t="s">
        <v>277</v>
      </c>
      <c r="C8813" s="33">
        <v>18540</v>
      </c>
      <c r="D8813" s="33" t="s">
        <v>5469</v>
      </c>
      <c r="E8813" s="33">
        <v>4</v>
      </c>
      <c r="F8813" s="33">
        <v>0.2</v>
      </c>
    </row>
    <row r="8814" spans="1:6" x14ac:dyDescent="0.2">
      <c r="A8814" s="33">
        <v>102</v>
      </c>
      <c r="B8814" s="33" t="s">
        <v>277</v>
      </c>
      <c r="C8814" s="33">
        <v>18545</v>
      </c>
      <c r="D8814" s="33" t="s">
        <v>5470</v>
      </c>
      <c r="E8814" s="33">
        <v>3</v>
      </c>
      <c r="F8814" s="33">
        <v>0.2</v>
      </c>
    </row>
    <row r="8815" spans="1:6" x14ac:dyDescent="0.2">
      <c r="A8815" s="33">
        <v>102</v>
      </c>
      <c r="B8815" s="33" t="s">
        <v>277</v>
      </c>
      <c r="C8815" s="33">
        <v>18543</v>
      </c>
      <c r="D8815" s="33" t="s">
        <v>5471</v>
      </c>
      <c r="E8815" s="33">
        <v>4</v>
      </c>
      <c r="F8815" s="33">
        <v>0.2</v>
      </c>
    </row>
    <row r="8816" spans="1:6" x14ac:dyDescent="0.2">
      <c r="A8816" s="33">
        <v>102</v>
      </c>
      <c r="B8816" s="33" t="s">
        <v>277</v>
      </c>
      <c r="C8816" s="33">
        <v>18542</v>
      </c>
      <c r="D8816" s="33" t="s">
        <v>5710</v>
      </c>
      <c r="E8816" s="33">
        <v>2</v>
      </c>
      <c r="F8816" s="33">
        <v>0.2</v>
      </c>
    </row>
    <row r="8817" spans="1:6" x14ac:dyDescent="0.2">
      <c r="A8817" s="33">
        <v>102</v>
      </c>
      <c r="B8817" s="33" t="s">
        <v>277</v>
      </c>
      <c r="C8817" s="33">
        <v>18527</v>
      </c>
      <c r="D8817" s="33" t="s">
        <v>4888</v>
      </c>
      <c r="E8817" s="33">
        <v>1</v>
      </c>
      <c r="F8817" s="33">
        <v>0.2</v>
      </c>
    </row>
    <row r="8818" spans="1:6" x14ac:dyDescent="0.2">
      <c r="A8818" s="33">
        <v>102</v>
      </c>
      <c r="B8818" s="33" t="s">
        <v>277</v>
      </c>
      <c r="C8818" s="33">
        <v>18526</v>
      </c>
      <c r="D8818" s="33" t="s">
        <v>5472</v>
      </c>
      <c r="E8818" s="33"/>
      <c r="F8818" s="33">
        <v>0.2</v>
      </c>
    </row>
    <row r="8819" spans="1:6" x14ac:dyDescent="0.2">
      <c r="A8819" s="33">
        <v>102</v>
      </c>
      <c r="B8819" s="33" t="s">
        <v>277</v>
      </c>
      <c r="C8819" s="33">
        <v>18399</v>
      </c>
      <c r="D8819" s="33" t="s">
        <v>5711</v>
      </c>
      <c r="E8819" s="33">
        <v>4</v>
      </c>
      <c r="F8819" s="33">
        <v>0.2</v>
      </c>
    </row>
    <row r="8820" spans="1:6" x14ac:dyDescent="0.2">
      <c r="A8820" s="33">
        <v>102</v>
      </c>
      <c r="B8820" s="33" t="s">
        <v>277</v>
      </c>
      <c r="C8820" s="33">
        <v>18265</v>
      </c>
      <c r="D8820" s="33" t="s">
        <v>4889</v>
      </c>
      <c r="E8820" s="33"/>
      <c r="F8820" s="33">
        <v>0.2</v>
      </c>
    </row>
    <row r="8821" spans="1:6" x14ac:dyDescent="0.2">
      <c r="A8821" s="33">
        <v>102</v>
      </c>
      <c r="B8821" s="33" t="s">
        <v>277</v>
      </c>
      <c r="C8821" s="33">
        <v>18537</v>
      </c>
      <c r="D8821" s="33" t="s">
        <v>5473</v>
      </c>
      <c r="E8821" s="33">
        <v>4</v>
      </c>
      <c r="F8821" s="33">
        <v>0.2</v>
      </c>
    </row>
    <row r="8822" spans="1:6" x14ac:dyDescent="0.2">
      <c r="A8822" s="33">
        <v>102</v>
      </c>
      <c r="B8822" s="33" t="s">
        <v>277</v>
      </c>
      <c r="C8822" s="33">
        <v>18570</v>
      </c>
      <c r="D8822" s="33" t="s">
        <v>5474</v>
      </c>
      <c r="E8822" s="33">
        <v>1</v>
      </c>
      <c r="F8822" s="33">
        <v>0.2</v>
      </c>
    </row>
    <row r="8823" spans="1:6" x14ac:dyDescent="0.2">
      <c r="A8823" s="33">
        <v>102</v>
      </c>
      <c r="B8823" s="33" t="s">
        <v>277</v>
      </c>
      <c r="C8823" s="33">
        <v>18342</v>
      </c>
      <c r="D8823" s="33" t="s">
        <v>4890</v>
      </c>
      <c r="E8823" s="33">
        <v>2</v>
      </c>
      <c r="F8823" s="33">
        <v>0.2</v>
      </c>
    </row>
    <row r="8824" spans="1:6" x14ac:dyDescent="0.2">
      <c r="A8824" s="33">
        <v>102</v>
      </c>
      <c r="B8824" s="33" t="s">
        <v>277</v>
      </c>
      <c r="C8824" s="33">
        <v>18335</v>
      </c>
      <c r="D8824" s="33" t="s">
        <v>4891</v>
      </c>
      <c r="E8824" s="33">
        <v>2</v>
      </c>
      <c r="F8824" s="33">
        <v>0.2</v>
      </c>
    </row>
    <row r="8825" spans="1:6" x14ac:dyDescent="0.2">
      <c r="A8825" s="33">
        <v>102</v>
      </c>
      <c r="B8825" s="33" t="s">
        <v>277</v>
      </c>
      <c r="C8825" s="33">
        <v>18438</v>
      </c>
      <c r="D8825" s="33" t="s">
        <v>5712</v>
      </c>
      <c r="E8825" s="33">
        <v>1</v>
      </c>
      <c r="F8825" s="33">
        <v>0.2</v>
      </c>
    </row>
    <row r="8826" spans="1:6" x14ac:dyDescent="0.2">
      <c r="A8826" s="33">
        <v>102</v>
      </c>
      <c r="B8826" s="33" t="s">
        <v>277</v>
      </c>
      <c r="C8826" s="33">
        <v>18402</v>
      </c>
      <c r="D8826" s="33" t="s">
        <v>5713</v>
      </c>
      <c r="E8826" s="33">
        <v>3</v>
      </c>
      <c r="F8826" s="33">
        <v>0.2</v>
      </c>
    </row>
    <row r="8827" spans="1:6" x14ac:dyDescent="0.2">
      <c r="A8827" s="33">
        <v>102</v>
      </c>
      <c r="B8827" s="33" t="s">
        <v>894</v>
      </c>
      <c r="C8827" s="33">
        <v>25</v>
      </c>
      <c r="D8827" s="33" t="s">
        <v>4892</v>
      </c>
      <c r="E8827" s="33">
        <v>4</v>
      </c>
      <c r="F8827" s="33">
        <v>1</v>
      </c>
    </row>
    <row r="8828" spans="1:6" x14ac:dyDescent="0.2">
      <c r="A8828" s="33">
        <v>102</v>
      </c>
      <c r="B8828" s="33" t="s">
        <v>894</v>
      </c>
      <c r="C8828" s="33">
        <v>38</v>
      </c>
      <c r="D8828" s="33" t="s">
        <v>4893</v>
      </c>
      <c r="E8828" s="33"/>
      <c r="F8828" s="33">
        <v>1</v>
      </c>
    </row>
    <row r="8829" spans="1:6" x14ac:dyDescent="0.2">
      <c r="A8829" s="33">
        <v>102</v>
      </c>
      <c r="B8829" s="33" t="s">
        <v>894</v>
      </c>
      <c r="C8829" s="33">
        <v>59</v>
      </c>
      <c r="D8829" s="33" t="s">
        <v>4894</v>
      </c>
      <c r="E8829" s="33">
        <v>3</v>
      </c>
      <c r="F8829" s="33">
        <v>1</v>
      </c>
    </row>
    <row r="8830" spans="1:6" x14ac:dyDescent="0.2">
      <c r="A8830" s="33">
        <v>102</v>
      </c>
      <c r="B8830" s="33" t="s">
        <v>894</v>
      </c>
      <c r="C8830" s="33">
        <v>13218</v>
      </c>
      <c r="D8830" s="33" t="s">
        <v>4895</v>
      </c>
      <c r="E8830" s="33"/>
      <c r="F8830" s="33">
        <v>1</v>
      </c>
    </row>
    <row r="8831" spans="1:6" x14ac:dyDescent="0.2">
      <c r="A8831" s="33">
        <v>102</v>
      </c>
      <c r="B8831" s="33" t="s">
        <v>894</v>
      </c>
      <c r="C8831" s="33">
        <v>116</v>
      </c>
      <c r="D8831" s="33" t="s">
        <v>4896</v>
      </c>
      <c r="E8831" s="33">
        <v>4</v>
      </c>
      <c r="F8831" s="33">
        <v>1</v>
      </c>
    </row>
    <row r="8832" spans="1:6" x14ac:dyDescent="0.2">
      <c r="A8832" s="33">
        <v>102</v>
      </c>
      <c r="B8832" s="33" t="s">
        <v>894</v>
      </c>
      <c r="C8832" s="33">
        <v>140</v>
      </c>
      <c r="D8832" s="33" t="s">
        <v>5475</v>
      </c>
      <c r="E8832" s="33">
        <v>4</v>
      </c>
      <c r="F8832" s="33">
        <v>0.2</v>
      </c>
    </row>
    <row r="8833" spans="1:6" x14ac:dyDescent="0.2">
      <c r="A8833" s="33">
        <v>102</v>
      </c>
      <c r="B8833" s="33" t="s">
        <v>894</v>
      </c>
      <c r="C8833" s="33">
        <v>164</v>
      </c>
      <c r="D8833" s="33" t="s">
        <v>5714</v>
      </c>
      <c r="E8833" s="33">
        <v>3</v>
      </c>
      <c r="F8833" s="33">
        <v>0.2</v>
      </c>
    </row>
    <row r="8834" spans="1:6" x14ac:dyDescent="0.2">
      <c r="A8834" s="33">
        <v>102</v>
      </c>
      <c r="B8834" s="33" t="s">
        <v>894</v>
      </c>
      <c r="C8834" s="33">
        <v>166</v>
      </c>
      <c r="D8834" s="33" t="s">
        <v>1953</v>
      </c>
      <c r="E8834" s="33">
        <v>4</v>
      </c>
      <c r="F8834" s="33">
        <v>0.2</v>
      </c>
    </row>
    <row r="8835" spans="1:6" x14ac:dyDescent="0.2">
      <c r="A8835" s="33">
        <v>102</v>
      </c>
      <c r="B8835" s="33" t="s">
        <v>894</v>
      </c>
      <c r="C8835" s="33">
        <v>178</v>
      </c>
      <c r="D8835" s="33" t="s">
        <v>4897</v>
      </c>
      <c r="E8835" s="33">
        <v>4</v>
      </c>
      <c r="F8835" s="33">
        <v>1</v>
      </c>
    </row>
    <row r="8836" spans="1:6" x14ac:dyDescent="0.2">
      <c r="A8836" s="33">
        <v>102</v>
      </c>
      <c r="B8836" s="33" t="s">
        <v>894</v>
      </c>
      <c r="C8836" s="33">
        <v>180</v>
      </c>
      <c r="D8836" s="33" t="s">
        <v>4670</v>
      </c>
      <c r="E8836" s="33"/>
      <c r="F8836" s="33">
        <v>0.2</v>
      </c>
    </row>
    <row r="8837" spans="1:6" x14ac:dyDescent="0.2">
      <c r="A8837" s="33">
        <v>102</v>
      </c>
      <c r="B8837" s="33" t="s">
        <v>894</v>
      </c>
      <c r="C8837" s="33">
        <v>254</v>
      </c>
      <c r="D8837" s="33" t="s">
        <v>5715</v>
      </c>
      <c r="E8837" s="33">
        <v>3</v>
      </c>
      <c r="F8837" s="33">
        <v>0.2</v>
      </c>
    </row>
    <row r="8838" spans="1:6" x14ac:dyDescent="0.2">
      <c r="A8838" s="33">
        <v>102</v>
      </c>
      <c r="B8838" s="33" t="s">
        <v>894</v>
      </c>
      <c r="C8838" s="33">
        <v>25199</v>
      </c>
      <c r="D8838" s="33" t="s">
        <v>5716</v>
      </c>
      <c r="E8838" s="33">
        <v>4</v>
      </c>
      <c r="F8838" s="33">
        <v>0.2</v>
      </c>
    </row>
    <row r="8839" spans="1:6" x14ac:dyDescent="0.2">
      <c r="A8839" s="33">
        <v>102</v>
      </c>
      <c r="B8839" s="33" t="s">
        <v>894</v>
      </c>
      <c r="C8839" s="33">
        <v>378</v>
      </c>
      <c r="D8839" s="33" t="s">
        <v>4898</v>
      </c>
      <c r="E8839" s="33">
        <v>4</v>
      </c>
      <c r="F8839" s="33">
        <v>1</v>
      </c>
    </row>
    <row r="8840" spans="1:6" x14ac:dyDescent="0.2">
      <c r="A8840" s="33">
        <v>102</v>
      </c>
      <c r="B8840" s="33" t="s">
        <v>894</v>
      </c>
      <c r="C8840" s="33">
        <v>384</v>
      </c>
      <c r="D8840" s="33" t="s">
        <v>5476</v>
      </c>
      <c r="E8840" s="33">
        <v>4</v>
      </c>
      <c r="F8840" s="33">
        <v>0.2</v>
      </c>
    </row>
    <row r="8841" spans="1:6" x14ac:dyDescent="0.2">
      <c r="A8841" s="33">
        <v>102</v>
      </c>
      <c r="B8841" s="33" t="s">
        <v>894</v>
      </c>
      <c r="C8841" s="33">
        <v>386</v>
      </c>
      <c r="D8841" s="33" t="s">
        <v>5717</v>
      </c>
      <c r="E8841" s="33">
        <v>4</v>
      </c>
      <c r="F8841" s="33">
        <v>0.2</v>
      </c>
    </row>
    <row r="8842" spans="1:6" x14ac:dyDescent="0.2">
      <c r="A8842" s="33">
        <v>102</v>
      </c>
      <c r="B8842" s="33" t="s">
        <v>894</v>
      </c>
      <c r="C8842" s="33">
        <v>419</v>
      </c>
      <c r="D8842" s="33" t="s">
        <v>1964</v>
      </c>
      <c r="E8842" s="33"/>
      <c r="F8842" s="33">
        <v>0.2</v>
      </c>
    </row>
    <row r="8843" spans="1:6" x14ac:dyDescent="0.2">
      <c r="A8843" s="33">
        <v>102</v>
      </c>
      <c r="B8843" s="33" t="s">
        <v>894</v>
      </c>
      <c r="C8843" s="33">
        <v>450</v>
      </c>
      <c r="D8843" s="33" t="s">
        <v>5718</v>
      </c>
      <c r="E8843" s="33">
        <v>3</v>
      </c>
      <c r="F8843" s="33">
        <v>0.2</v>
      </c>
    </row>
    <row r="8844" spans="1:6" x14ac:dyDescent="0.2">
      <c r="A8844" s="33">
        <v>102</v>
      </c>
      <c r="B8844" s="33" t="s">
        <v>894</v>
      </c>
      <c r="C8844" s="33">
        <v>13512</v>
      </c>
      <c r="D8844" s="33" t="s">
        <v>5719</v>
      </c>
      <c r="E8844" s="33">
        <v>3</v>
      </c>
      <c r="F8844" s="33">
        <v>0.2</v>
      </c>
    </row>
    <row r="8845" spans="1:6" x14ac:dyDescent="0.2">
      <c r="A8845" s="33">
        <v>102</v>
      </c>
      <c r="B8845" s="33" t="s">
        <v>894</v>
      </c>
      <c r="C8845" s="33">
        <v>539</v>
      </c>
      <c r="D8845" s="33" t="s">
        <v>1967</v>
      </c>
      <c r="E8845" s="33">
        <v>4</v>
      </c>
      <c r="F8845" s="33">
        <v>0.2</v>
      </c>
    </row>
    <row r="8846" spans="1:6" x14ac:dyDescent="0.2">
      <c r="A8846" s="33">
        <v>102</v>
      </c>
      <c r="B8846" s="33" t="s">
        <v>894</v>
      </c>
      <c r="C8846" s="33">
        <v>546</v>
      </c>
      <c r="D8846" s="33" t="s">
        <v>5720</v>
      </c>
      <c r="E8846" s="33">
        <v>3</v>
      </c>
      <c r="F8846" s="33">
        <v>1</v>
      </c>
    </row>
    <row r="8847" spans="1:6" x14ac:dyDescent="0.2">
      <c r="A8847" s="33">
        <v>102</v>
      </c>
      <c r="B8847" s="33" t="s">
        <v>894</v>
      </c>
      <c r="C8847" s="33">
        <v>7533</v>
      </c>
      <c r="D8847" s="33" t="s">
        <v>5721</v>
      </c>
      <c r="E8847" s="33">
        <v>3</v>
      </c>
      <c r="F8847" s="33">
        <v>1</v>
      </c>
    </row>
    <row r="8848" spans="1:6" x14ac:dyDescent="0.2">
      <c r="A8848" s="33">
        <v>102</v>
      </c>
      <c r="B8848" s="33" t="s">
        <v>894</v>
      </c>
      <c r="C8848" s="33">
        <v>567</v>
      </c>
      <c r="D8848" s="33" t="s">
        <v>5722</v>
      </c>
      <c r="E8848" s="33">
        <v>3</v>
      </c>
      <c r="F8848" s="33">
        <v>1</v>
      </c>
    </row>
    <row r="8849" spans="1:6" x14ac:dyDescent="0.2">
      <c r="A8849" s="33">
        <v>102</v>
      </c>
      <c r="B8849" s="33" t="s">
        <v>894</v>
      </c>
      <c r="C8849" s="33">
        <v>570</v>
      </c>
      <c r="D8849" s="33" t="s">
        <v>5723</v>
      </c>
      <c r="E8849" s="33">
        <v>4</v>
      </c>
      <c r="F8849" s="33">
        <v>0.2</v>
      </c>
    </row>
    <row r="8850" spans="1:6" x14ac:dyDescent="0.2">
      <c r="A8850" s="33">
        <v>102</v>
      </c>
      <c r="B8850" s="33" t="s">
        <v>894</v>
      </c>
      <c r="C8850" s="33">
        <v>575</v>
      </c>
      <c r="D8850" s="33" t="s">
        <v>5724</v>
      </c>
      <c r="E8850" s="33">
        <v>3</v>
      </c>
      <c r="F8850" s="33">
        <v>1</v>
      </c>
    </row>
    <row r="8851" spans="1:6" x14ac:dyDescent="0.2">
      <c r="A8851" s="33">
        <v>102</v>
      </c>
      <c r="B8851" s="33" t="s">
        <v>894</v>
      </c>
      <c r="C8851" s="33">
        <v>615</v>
      </c>
      <c r="D8851" s="33" t="s">
        <v>4899</v>
      </c>
      <c r="E8851" s="33">
        <v>3</v>
      </c>
      <c r="F8851" s="33">
        <v>1</v>
      </c>
    </row>
    <row r="8852" spans="1:6" x14ac:dyDescent="0.2">
      <c r="A8852" s="33">
        <v>102</v>
      </c>
      <c r="B8852" s="33" t="s">
        <v>894</v>
      </c>
      <c r="C8852" s="33">
        <v>3282</v>
      </c>
      <c r="D8852" s="33" t="s">
        <v>5477</v>
      </c>
      <c r="E8852" s="33">
        <v>2</v>
      </c>
      <c r="F8852" s="33">
        <v>0.2</v>
      </c>
    </row>
    <row r="8853" spans="1:6" x14ac:dyDescent="0.2">
      <c r="A8853" s="33">
        <v>102</v>
      </c>
      <c r="B8853" s="33" t="s">
        <v>894</v>
      </c>
      <c r="C8853" s="33">
        <v>3283</v>
      </c>
      <c r="D8853" s="33" t="s">
        <v>4900</v>
      </c>
      <c r="E8853" s="33">
        <v>2</v>
      </c>
      <c r="F8853" s="33">
        <v>1</v>
      </c>
    </row>
    <row r="8854" spans="1:6" x14ac:dyDescent="0.2">
      <c r="A8854" s="33">
        <v>102</v>
      </c>
      <c r="B8854" s="33" t="s">
        <v>894</v>
      </c>
      <c r="C8854" s="33">
        <v>3288</v>
      </c>
      <c r="D8854" s="33" t="s">
        <v>4901</v>
      </c>
      <c r="E8854" s="33">
        <v>2</v>
      </c>
      <c r="F8854" s="33">
        <v>1</v>
      </c>
    </row>
    <row r="8855" spans="1:6" x14ac:dyDescent="0.2">
      <c r="A8855" s="33">
        <v>102</v>
      </c>
      <c r="B8855" s="33" t="s">
        <v>894</v>
      </c>
      <c r="C8855" s="33">
        <v>723</v>
      </c>
      <c r="D8855" s="33" t="s">
        <v>4902</v>
      </c>
      <c r="E8855" s="33">
        <v>3</v>
      </c>
      <c r="F8855" s="33">
        <v>1</v>
      </c>
    </row>
    <row r="8856" spans="1:6" x14ac:dyDescent="0.2">
      <c r="A8856" s="33">
        <v>102</v>
      </c>
      <c r="B8856" s="33" t="s">
        <v>894</v>
      </c>
      <c r="C8856" s="33">
        <v>728</v>
      </c>
      <c r="D8856" s="33" t="s">
        <v>4903</v>
      </c>
      <c r="E8856" s="33">
        <v>4</v>
      </c>
      <c r="F8856" s="33">
        <v>1</v>
      </c>
    </row>
    <row r="8857" spans="1:6" x14ac:dyDescent="0.2">
      <c r="A8857" s="33">
        <v>102</v>
      </c>
      <c r="B8857" s="33" t="s">
        <v>894</v>
      </c>
      <c r="C8857" s="33">
        <v>23153</v>
      </c>
      <c r="D8857" s="33" t="s">
        <v>5725</v>
      </c>
      <c r="E8857" s="33"/>
      <c r="F8857" s="33">
        <v>0.2</v>
      </c>
    </row>
    <row r="8858" spans="1:6" x14ac:dyDescent="0.2">
      <c r="A8858" s="33">
        <v>102</v>
      </c>
      <c r="B8858" s="33" t="s">
        <v>894</v>
      </c>
      <c r="C8858" s="33">
        <v>816</v>
      </c>
      <c r="D8858" s="33" t="s">
        <v>5726</v>
      </c>
      <c r="E8858" s="33"/>
      <c r="F8858" s="33">
        <v>0.2</v>
      </c>
    </row>
    <row r="8859" spans="1:6" x14ac:dyDescent="0.2">
      <c r="A8859" s="33">
        <v>102</v>
      </c>
      <c r="B8859" s="33" t="s">
        <v>894</v>
      </c>
      <c r="C8859" s="33">
        <v>817</v>
      </c>
      <c r="D8859" s="33" t="s">
        <v>4671</v>
      </c>
      <c r="E8859" s="33"/>
      <c r="F8859" s="33">
        <v>0.2</v>
      </c>
    </row>
    <row r="8860" spans="1:6" x14ac:dyDescent="0.2">
      <c r="A8860" s="33">
        <v>102</v>
      </c>
      <c r="B8860" s="33" t="s">
        <v>894</v>
      </c>
      <c r="C8860" s="33">
        <v>828</v>
      </c>
      <c r="D8860" s="33" t="s">
        <v>5727</v>
      </c>
      <c r="E8860" s="33">
        <v>4</v>
      </c>
      <c r="F8860" s="33">
        <v>1</v>
      </c>
    </row>
    <row r="8861" spans="1:6" x14ac:dyDescent="0.2">
      <c r="A8861" s="33">
        <v>102</v>
      </c>
      <c r="B8861" s="33" t="s">
        <v>894</v>
      </c>
      <c r="C8861" s="33">
        <v>844</v>
      </c>
      <c r="D8861" s="33" t="s">
        <v>5478</v>
      </c>
      <c r="E8861" s="33">
        <v>4</v>
      </c>
      <c r="F8861" s="33">
        <v>0.2</v>
      </c>
    </row>
    <row r="8862" spans="1:6" x14ac:dyDescent="0.2">
      <c r="A8862" s="33">
        <v>102</v>
      </c>
      <c r="B8862" s="33" t="s">
        <v>894</v>
      </c>
      <c r="C8862" s="33">
        <v>846</v>
      </c>
      <c r="D8862" s="33" t="s">
        <v>5479</v>
      </c>
      <c r="E8862" s="33">
        <v>4</v>
      </c>
      <c r="F8862" s="33">
        <v>0.2</v>
      </c>
    </row>
    <row r="8863" spans="1:6" x14ac:dyDescent="0.2">
      <c r="A8863" s="33">
        <v>102</v>
      </c>
      <c r="B8863" s="33" t="s">
        <v>894</v>
      </c>
      <c r="C8863" s="33">
        <v>863</v>
      </c>
      <c r="D8863" s="33" t="s">
        <v>3954</v>
      </c>
      <c r="E8863" s="33"/>
      <c r="F8863" s="33">
        <v>0.2</v>
      </c>
    </row>
    <row r="8864" spans="1:6" x14ac:dyDescent="0.2">
      <c r="A8864" s="33">
        <v>102</v>
      </c>
      <c r="B8864" s="33" t="s">
        <v>894</v>
      </c>
      <c r="C8864" s="33">
        <v>894</v>
      </c>
      <c r="D8864" s="33" t="s">
        <v>4672</v>
      </c>
      <c r="E8864" s="33"/>
      <c r="F8864" s="33">
        <v>0.2</v>
      </c>
    </row>
    <row r="8865" spans="1:6" x14ac:dyDescent="0.2">
      <c r="A8865" s="33">
        <v>102</v>
      </c>
      <c r="B8865" s="33" t="s">
        <v>894</v>
      </c>
      <c r="C8865" s="33">
        <v>952</v>
      </c>
      <c r="D8865" s="33" t="s">
        <v>4904</v>
      </c>
      <c r="E8865" s="33">
        <v>3</v>
      </c>
      <c r="F8865" s="33">
        <v>1</v>
      </c>
    </row>
    <row r="8866" spans="1:6" x14ac:dyDescent="0.2">
      <c r="A8866" s="33">
        <v>102</v>
      </c>
      <c r="B8866" s="33" t="s">
        <v>894</v>
      </c>
      <c r="C8866" s="33">
        <v>954</v>
      </c>
      <c r="D8866" s="33" t="s">
        <v>4905</v>
      </c>
      <c r="E8866" s="33">
        <v>3</v>
      </c>
      <c r="F8866" s="33">
        <v>1</v>
      </c>
    </row>
    <row r="8867" spans="1:6" x14ac:dyDescent="0.2">
      <c r="A8867" s="33">
        <v>102</v>
      </c>
      <c r="B8867" s="33" t="s">
        <v>894</v>
      </c>
      <c r="C8867" s="33">
        <v>962</v>
      </c>
      <c r="D8867" s="33" t="s">
        <v>4906</v>
      </c>
      <c r="E8867" s="33">
        <v>3</v>
      </c>
      <c r="F8867" s="33">
        <v>1</v>
      </c>
    </row>
    <row r="8868" spans="1:6" x14ac:dyDescent="0.2">
      <c r="A8868" s="33">
        <v>102</v>
      </c>
      <c r="B8868" s="33" t="s">
        <v>894</v>
      </c>
      <c r="C8868" s="33">
        <v>973</v>
      </c>
      <c r="D8868" s="33" t="s">
        <v>5480</v>
      </c>
      <c r="E8868" s="33">
        <v>3</v>
      </c>
      <c r="F8868" s="33">
        <v>0.2</v>
      </c>
    </row>
    <row r="8869" spans="1:6" x14ac:dyDescent="0.2">
      <c r="A8869" s="33">
        <v>102</v>
      </c>
      <c r="B8869" s="33" t="s">
        <v>894</v>
      </c>
      <c r="C8869" s="33">
        <v>981</v>
      </c>
      <c r="D8869" s="33" t="s">
        <v>4907</v>
      </c>
      <c r="E8869" s="33">
        <v>4</v>
      </c>
      <c r="F8869" s="33">
        <v>1</v>
      </c>
    </row>
    <row r="8870" spans="1:6" x14ac:dyDescent="0.2">
      <c r="A8870" s="33">
        <v>102</v>
      </c>
      <c r="B8870" s="33" t="s">
        <v>894</v>
      </c>
      <c r="C8870" s="33">
        <v>1000</v>
      </c>
      <c r="D8870" s="33" t="s">
        <v>4908</v>
      </c>
      <c r="E8870" s="33">
        <v>3</v>
      </c>
      <c r="F8870" s="33">
        <v>1</v>
      </c>
    </row>
    <row r="8871" spans="1:6" x14ac:dyDescent="0.2">
      <c r="A8871" s="33">
        <v>102</v>
      </c>
      <c r="B8871" s="33" t="s">
        <v>894</v>
      </c>
      <c r="C8871" s="33">
        <v>1011</v>
      </c>
      <c r="D8871" s="33" t="s">
        <v>4909</v>
      </c>
      <c r="E8871" s="33">
        <v>1</v>
      </c>
      <c r="F8871" s="33">
        <v>1</v>
      </c>
    </row>
    <row r="8872" spans="1:6" x14ac:dyDescent="0.2">
      <c r="A8872" s="33">
        <v>102</v>
      </c>
      <c r="B8872" s="33" t="s">
        <v>894</v>
      </c>
      <c r="C8872" s="33">
        <v>1021</v>
      </c>
      <c r="D8872" s="33" t="s">
        <v>4910</v>
      </c>
      <c r="E8872" s="33">
        <v>3</v>
      </c>
      <c r="F8872" s="33">
        <v>1</v>
      </c>
    </row>
    <row r="8873" spans="1:6" x14ac:dyDescent="0.2">
      <c r="A8873" s="33">
        <v>102</v>
      </c>
      <c r="B8873" s="33" t="s">
        <v>894</v>
      </c>
      <c r="C8873" s="33">
        <v>1036</v>
      </c>
      <c r="D8873" s="33" t="s">
        <v>4911</v>
      </c>
      <c r="E8873" s="33">
        <v>3</v>
      </c>
      <c r="F8873" s="33">
        <v>1</v>
      </c>
    </row>
    <row r="8874" spans="1:6" x14ac:dyDescent="0.2">
      <c r="A8874" s="33">
        <v>102</v>
      </c>
      <c r="B8874" s="33" t="s">
        <v>894</v>
      </c>
      <c r="C8874" s="33">
        <v>1040</v>
      </c>
      <c r="D8874" s="33" t="s">
        <v>4912</v>
      </c>
      <c r="E8874" s="33"/>
      <c r="F8874" s="33">
        <v>1</v>
      </c>
    </row>
    <row r="8875" spans="1:6" x14ac:dyDescent="0.2">
      <c r="A8875" s="33">
        <v>102</v>
      </c>
      <c r="B8875" s="33" t="s">
        <v>894</v>
      </c>
      <c r="C8875" s="33">
        <v>1299</v>
      </c>
      <c r="D8875" s="33" t="s">
        <v>5481</v>
      </c>
      <c r="E8875" s="33">
        <v>4</v>
      </c>
      <c r="F8875" s="33">
        <v>0.2</v>
      </c>
    </row>
    <row r="8876" spans="1:6" x14ac:dyDescent="0.2">
      <c r="A8876" s="33">
        <v>102</v>
      </c>
      <c r="B8876" s="33" t="s">
        <v>894</v>
      </c>
      <c r="C8876" s="33">
        <v>1632</v>
      </c>
      <c r="D8876" s="33" t="s">
        <v>5728</v>
      </c>
      <c r="E8876" s="33">
        <v>4</v>
      </c>
      <c r="F8876" s="33">
        <v>0.2</v>
      </c>
    </row>
    <row r="8877" spans="1:6" x14ac:dyDescent="0.2">
      <c r="A8877" s="33">
        <v>102</v>
      </c>
      <c r="B8877" s="33" t="s">
        <v>894</v>
      </c>
      <c r="C8877" s="33">
        <v>1470</v>
      </c>
      <c r="D8877" s="33" t="s">
        <v>5729</v>
      </c>
      <c r="E8877" s="33">
        <v>4</v>
      </c>
      <c r="F8877" s="33">
        <v>0.2</v>
      </c>
    </row>
    <row r="8878" spans="1:6" x14ac:dyDescent="0.2">
      <c r="A8878" s="33">
        <v>102</v>
      </c>
      <c r="B8878" s="33" t="s">
        <v>894</v>
      </c>
      <c r="C8878" s="33">
        <v>1592</v>
      </c>
      <c r="D8878" s="33" t="s">
        <v>5730</v>
      </c>
      <c r="E8878" s="33">
        <v>4</v>
      </c>
      <c r="F8878" s="33">
        <v>0.2</v>
      </c>
    </row>
    <row r="8879" spans="1:6" x14ac:dyDescent="0.2">
      <c r="A8879" s="33">
        <v>102</v>
      </c>
      <c r="B8879" s="33" t="s">
        <v>894</v>
      </c>
      <c r="C8879" s="33">
        <v>1776</v>
      </c>
      <c r="D8879" s="33" t="s">
        <v>5731</v>
      </c>
      <c r="E8879" s="33">
        <v>4</v>
      </c>
      <c r="F8879" s="33">
        <v>0.2</v>
      </c>
    </row>
    <row r="8880" spans="1:6" x14ac:dyDescent="0.2">
      <c r="A8880" s="33">
        <v>102</v>
      </c>
      <c r="B8880" s="33" t="s">
        <v>894</v>
      </c>
      <c r="C8880" s="33">
        <v>1942</v>
      </c>
      <c r="D8880" s="33" t="s">
        <v>1979</v>
      </c>
      <c r="E8880" s="33">
        <v>3</v>
      </c>
      <c r="F8880" s="33">
        <v>1</v>
      </c>
    </row>
    <row r="8881" spans="1:6" x14ac:dyDescent="0.2">
      <c r="A8881" s="33">
        <v>102</v>
      </c>
      <c r="B8881" s="33" t="s">
        <v>894</v>
      </c>
      <c r="C8881" s="33">
        <v>1917</v>
      </c>
      <c r="D8881" s="33" t="s">
        <v>4673</v>
      </c>
      <c r="E8881" s="33"/>
      <c r="F8881" s="33">
        <v>0.2</v>
      </c>
    </row>
    <row r="8882" spans="1:6" x14ac:dyDescent="0.2">
      <c r="A8882" s="33">
        <v>102</v>
      </c>
      <c r="B8882" s="33" t="s">
        <v>894</v>
      </c>
      <c r="C8882" s="33">
        <v>1786</v>
      </c>
      <c r="D8882" s="33" t="s">
        <v>2913</v>
      </c>
      <c r="E8882" s="33"/>
      <c r="F8882" s="33">
        <v>0.2</v>
      </c>
    </row>
    <row r="8883" spans="1:6" x14ac:dyDescent="0.2">
      <c r="A8883" s="33">
        <v>102</v>
      </c>
      <c r="B8883" s="33" t="s">
        <v>894</v>
      </c>
      <c r="C8883" s="33">
        <v>1899</v>
      </c>
      <c r="D8883" s="33" t="s">
        <v>5732</v>
      </c>
      <c r="E8883" s="33"/>
      <c r="F8883" s="33">
        <v>0.2</v>
      </c>
    </row>
    <row r="8884" spans="1:6" x14ac:dyDescent="0.2">
      <c r="A8884" s="33">
        <v>102</v>
      </c>
      <c r="B8884" s="33" t="s">
        <v>894</v>
      </c>
      <c r="C8884" s="33">
        <v>1491</v>
      </c>
      <c r="D8884" s="33" t="s">
        <v>5733</v>
      </c>
      <c r="E8884" s="33">
        <v>4</v>
      </c>
      <c r="F8884" s="33">
        <v>0.2</v>
      </c>
    </row>
    <row r="8885" spans="1:6" x14ac:dyDescent="0.2">
      <c r="A8885" s="33">
        <v>102</v>
      </c>
      <c r="B8885" s="33" t="s">
        <v>894</v>
      </c>
      <c r="C8885" s="33">
        <v>1762</v>
      </c>
      <c r="D8885" s="33" t="s">
        <v>5734</v>
      </c>
      <c r="E8885" s="33">
        <v>3</v>
      </c>
      <c r="F8885" s="33">
        <v>0.2</v>
      </c>
    </row>
    <row r="8886" spans="1:6" x14ac:dyDescent="0.2">
      <c r="A8886" s="33">
        <v>102</v>
      </c>
      <c r="B8886" s="33" t="s">
        <v>894</v>
      </c>
      <c r="C8886" s="33">
        <v>1772</v>
      </c>
      <c r="D8886" s="33" t="s">
        <v>5735</v>
      </c>
      <c r="E8886" s="33">
        <v>3</v>
      </c>
      <c r="F8886" s="33">
        <v>0.2</v>
      </c>
    </row>
    <row r="8887" spans="1:6" x14ac:dyDescent="0.2">
      <c r="A8887" s="33">
        <v>102</v>
      </c>
      <c r="B8887" s="33" t="s">
        <v>894</v>
      </c>
      <c r="C8887" s="33">
        <v>1961</v>
      </c>
      <c r="D8887" s="33" t="s">
        <v>5736</v>
      </c>
      <c r="E8887" s="33">
        <v>3</v>
      </c>
      <c r="F8887" s="33">
        <v>1</v>
      </c>
    </row>
    <row r="8888" spans="1:6" x14ac:dyDescent="0.2">
      <c r="A8888" s="33">
        <v>102</v>
      </c>
      <c r="B8888" s="33" t="s">
        <v>894</v>
      </c>
      <c r="C8888" s="33">
        <v>21018</v>
      </c>
      <c r="D8888" s="33" t="s">
        <v>5737</v>
      </c>
      <c r="E8888" s="33">
        <v>1</v>
      </c>
      <c r="F8888" s="33">
        <v>0.2</v>
      </c>
    </row>
    <row r="8889" spans="1:6" x14ac:dyDescent="0.2">
      <c r="A8889" s="33">
        <v>102</v>
      </c>
      <c r="B8889" s="33" t="s">
        <v>894</v>
      </c>
      <c r="C8889" s="33">
        <v>1994</v>
      </c>
      <c r="D8889" s="33" t="s">
        <v>4913</v>
      </c>
      <c r="E8889" s="33">
        <v>4</v>
      </c>
      <c r="F8889" s="33">
        <v>1</v>
      </c>
    </row>
    <row r="8890" spans="1:6" x14ac:dyDescent="0.2">
      <c r="A8890" s="33">
        <v>102</v>
      </c>
      <c r="B8890" s="33" t="s">
        <v>894</v>
      </c>
      <c r="C8890" s="33">
        <v>7599</v>
      </c>
      <c r="D8890" s="33" t="s">
        <v>4674</v>
      </c>
      <c r="E8890" s="33"/>
      <c r="F8890" s="33">
        <v>0.2</v>
      </c>
    </row>
    <row r="8891" spans="1:6" x14ac:dyDescent="0.2">
      <c r="A8891" s="33">
        <v>102</v>
      </c>
      <c r="B8891" s="33" t="s">
        <v>894</v>
      </c>
      <c r="C8891" s="33">
        <v>24623</v>
      </c>
      <c r="D8891" s="33" t="s">
        <v>4914</v>
      </c>
      <c r="E8891" s="33">
        <v>4</v>
      </c>
      <c r="F8891" s="33">
        <v>1</v>
      </c>
    </row>
    <row r="8892" spans="1:6" x14ac:dyDescent="0.2">
      <c r="A8892" s="33">
        <v>102</v>
      </c>
      <c r="B8892" s="33" t="s">
        <v>894</v>
      </c>
      <c r="C8892" s="33">
        <v>24621</v>
      </c>
      <c r="D8892" s="33" t="s">
        <v>4915</v>
      </c>
      <c r="E8892" s="33">
        <v>4</v>
      </c>
      <c r="F8892" s="33">
        <v>1</v>
      </c>
    </row>
    <row r="8893" spans="1:6" x14ac:dyDescent="0.2">
      <c r="A8893" s="33">
        <v>102</v>
      </c>
      <c r="B8893" s="33" t="s">
        <v>894</v>
      </c>
      <c r="C8893" s="33">
        <v>24622</v>
      </c>
      <c r="D8893" s="33" t="s">
        <v>4916</v>
      </c>
      <c r="E8893" s="33">
        <v>4</v>
      </c>
      <c r="F8893" s="33">
        <v>1</v>
      </c>
    </row>
    <row r="8894" spans="1:6" x14ac:dyDescent="0.2">
      <c r="A8894" s="33">
        <v>102</v>
      </c>
      <c r="B8894" s="33" t="s">
        <v>894</v>
      </c>
      <c r="C8894" s="33">
        <v>2055</v>
      </c>
      <c r="D8894" s="33" t="s">
        <v>5738</v>
      </c>
      <c r="E8894" s="33">
        <v>4</v>
      </c>
      <c r="F8894" s="33">
        <v>0.2</v>
      </c>
    </row>
    <row r="8895" spans="1:6" x14ac:dyDescent="0.2">
      <c r="A8895" s="33">
        <v>102</v>
      </c>
      <c r="B8895" s="33" t="s">
        <v>894</v>
      </c>
      <c r="C8895" s="33">
        <v>2143</v>
      </c>
      <c r="D8895" s="33" t="s">
        <v>4917</v>
      </c>
      <c r="E8895" s="33">
        <v>4</v>
      </c>
      <c r="F8895" s="33">
        <v>1</v>
      </c>
    </row>
    <row r="8896" spans="1:6" x14ac:dyDescent="0.2">
      <c r="A8896" s="33">
        <v>102</v>
      </c>
      <c r="B8896" s="33" t="s">
        <v>894</v>
      </c>
      <c r="C8896" s="33">
        <v>2145</v>
      </c>
      <c r="D8896" s="33" t="s">
        <v>4918</v>
      </c>
      <c r="E8896" s="33"/>
      <c r="F8896" s="33">
        <v>1</v>
      </c>
    </row>
    <row r="8897" spans="1:6" x14ac:dyDescent="0.2">
      <c r="A8897" s="33">
        <v>102</v>
      </c>
      <c r="B8897" s="33" t="s">
        <v>894</v>
      </c>
      <c r="C8897" s="33">
        <v>2148</v>
      </c>
      <c r="D8897" s="33" t="s">
        <v>4919</v>
      </c>
      <c r="E8897" s="33">
        <v>3</v>
      </c>
      <c r="F8897" s="33">
        <v>1</v>
      </c>
    </row>
    <row r="8898" spans="1:6" x14ac:dyDescent="0.2">
      <c r="A8898" s="33">
        <v>102</v>
      </c>
      <c r="B8898" s="33" t="s">
        <v>894</v>
      </c>
      <c r="C8898" s="33">
        <v>7617</v>
      </c>
      <c r="D8898" s="33" t="s">
        <v>4675</v>
      </c>
      <c r="E8898" s="33"/>
      <c r="F8898" s="33">
        <v>0.2</v>
      </c>
    </row>
    <row r="8899" spans="1:6" x14ac:dyDescent="0.2">
      <c r="A8899" s="33">
        <v>102</v>
      </c>
      <c r="B8899" s="33" t="s">
        <v>894</v>
      </c>
      <c r="C8899" s="33">
        <v>2171</v>
      </c>
      <c r="D8899" s="33" t="s">
        <v>3986</v>
      </c>
      <c r="E8899" s="33"/>
      <c r="F8899" s="33">
        <v>0.2</v>
      </c>
    </row>
    <row r="8900" spans="1:6" x14ac:dyDescent="0.2">
      <c r="A8900" s="33">
        <v>102</v>
      </c>
      <c r="B8900" s="33" t="s">
        <v>894</v>
      </c>
      <c r="C8900" s="33">
        <v>2187</v>
      </c>
      <c r="D8900" s="33" t="s">
        <v>1985</v>
      </c>
      <c r="E8900" s="33">
        <v>4</v>
      </c>
      <c r="F8900" s="33">
        <v>0.2</v>
      </c>
    </row>
    <row r="8901" spans="1:6" x14ac:dyDescent="0.2">
      <c r="A8901" s="33">
        <v>102</v>
      </c>
      <c r="B8901" s="33" t="s">
        <v>894</v>
      </c>
      <c r="C8901" s="33">
        <v>2255</v>
      </c>
      <c r="D8901" s="33" t="s">
        <v>4920</v>
      </c>
      <c r="E8901" s="33">
        <v>2</v>
      </c>
      <c r="F8901" s="33">
        <v>1</v>
      </c>
    </row>
    <row r="8902" spans="1:6" x14ac:dyDescent="0.2">
      <c r="A8902" s="33">
        <v>102</v>
      </c>
      <c r="B8902" s="33" t="s">
        <v>894</v>
      </c>
      <c r="C8902" s="33">
        <v>2256</v>
      </c>
      <c r="D8902" s="33" t="s">
        <v>4921</v>
      </c>
      <c r="E8902" s="33">
        <v>3</v>
      </c>
      <c r="F8902" s="33">
        <v>1</v>
      </c>
    </row>
    <row r="8903" spans="1:6" x14ac:dyDescent="0.2">
      <c r="A8903" s="33">
        <v>102</v>
      </c>
      <c r="B8903" s="33" t="s">
        <v>894</v>
      </c>
      <c r="C8903" s="33">
        <v>2303</v>
      </c>
      <c r="D8903" s="33" t="s">
        <v>3990</v>
      </c>
      <c r="E8903" s="33"/>
      <c r="F8903" s="33">
        <v>0.2</v>
      </c>
    </row>
    <row r="8904" spans="1:6" x14ac:dyDescent="0.2">
      <c r="A8904" s="33">
        <v>102</v>
      </c>
      <c r="B8904" s="33" t="s">
        <v>894</v>
      </c>
      <c r="C8904" s="33">
        <v>2469</v>
      </c>
      <c r="D8904" s="33" t="s">
        <v>4922</v>
      </c>
      <c r="E8904" s="33"/>
      <c r="F8904" s="33">
        <v>1</v>
      </c>
    </row>
    <row r="8905" spans="1:6" x14ac:dyDescent="0.2">
      <c r="A8905" s="33">
        <v>102</v>
      </c>
      <c r="B8905" s="33" t="s">
        <v>894</v>
      </c>
      <c r="C8905" s="33">
        <v>2326</v>
      </c>
      <c r="D8905" s="33" t="s">
        <v>4923</v>
      </c>
      <c r="E8905" s="33">
        <v>3</v>
      </c>
      <c r="F8905" s="33">
        <v>1</v>
      </c>
    </row>
    <row r="8906" spans="1:6" x14ac:dyDescent="0.2">
      <c r="A8906" s="33">
        <v>102</v>
      </c>
      <c r="B8906" s="33" t="s">
        <v>894</v>
      </c>
      <c r="C8906" s="33">
        <v>2346</v>
      </c>
      <c r="D8906" s="33" t="s">
        <v>5482</v>
      </c>
      <c r="E8906" s="33"/>
      <c r="F8906" s="33">
        <v>0.2</v>
      </c>
    </row>
    <row r="8907" spans="1:6" x14ac:dyDescent="0.2">
      <c r="A8907" s="33">
        <v>102</v>
      </c>
      <c r="B8907" s="33" t="s">
        <v>894</v>
      </c>
      <c r="C8907" s="33">
        <v>2321</v>
      </c>
      <c r="D8907" s="33" t="s">
        <v>4924</v>
      </c>
      <c r="E8907" s="33">
        <v>4</v>
      </c>
      <c r="F8907" s="33">
        <v>1</v>
      </c>
    </row>
    <row r="8908" spans="1:6" x14ac:dyDescent="0.2">
      <c r="A8908" s="33">
        <v>102</v>
      </c>
      <c r="B8908" s="33" t="s">
        <v>894</v>
      </c>
      <c r="C8908" s="33">
        <v>2372</v>
      </c>
      <c r="D8908" s="33" t="s">
        <v>4925</v>
      </c>
      <c r="E8908" s="33">
        <v>3</v>
      </c>
      <c r="F8908" s="33">
        <v>1</v>
      </c>
    </row>
    <row r="8909" spans="1:6" x14ac:dyDescent="0.2">
      <c r="A8909" s="33">
        <v>102</v>
      </c>
      <c r="B8909" s="33" t="s">
        <v>894</v>
      </c>
      <c r="C8909" s="33">
        <v>2414</v>
      </c>
      <c r="D8909" s="33" t="s">
        <v>4926</v>
      </c>
      <c r="E8909" s="33">
        <v>3</v>
      </c>
      <c r="F8909" s="33">
        <v>1</v>
      </c>
    </row>
    <row r="8910" spans="1:6" x14ac:dyDescent="0.2">
      <c r="A8910" s="33">
        <v>102</v>
      </c>
      <c r="B8910" s="33" t="s">
        <v>894</v>
      </c>
      <c r="C8910" s="33">
        <v>2345</v>
      </c>
      <c r="D8910" s="33" t="s">
        <v>4927</v>
      </c>
      <c r="E8910" s="33">
        <v>3</v>
      </c>
      <c r="F8910" s="33">
        <v>1</v>
      </c>
    </row>
    <row r="8911" spans="1:6" x14ac:dyDescent="0.2">
      <c r="A8911" s="33">
        <v>102</v>
      </c>
      <c r="B8911" s="33" t="s">
        <v>894</v>
      </c>
      <c r="C8911" s="33">
        <v>2353</v>
      </c>
      <c r="D8911" s="33" t="s">
        <v>4928</v>
      </c>
      <c r="E8911" s="33">
        <v>4</v>
      </c>
      <c r="F8911" s="33">
        <v>1</v>
      </c>
    </row>
    <row r="8912" spans="1:6" x14ac:dyDescent="0.2">
      <c r="A8912" s="33">
        <v>102</v>
      </c>
      <c r="B8912" s="33" t="s">
        <v>894</v>
      </c>
      <c r="C8912" s="33">
        <v>2444</v>
      </c>
      <c r="D8912" s="33" t="s">
        <v>4929</v>
      </c>
      <c r="E8912" s="33">
        <v>3</v>
      </c>
      <c r="F8912" s="33">
        <v>1</v>
      </c>
    </row>
    <row r="8913" spans="1:6" x14ac:dyDescent="0.2">
      <c r="A8913" s="33">
        <v>102</v>
      </c>
      <c r="B8913" s="33" t="s">
        <v>894</v>
      </c>
      <c r="C8913" s="33">
        <v>2452</v>
      </c>
      <c r="D8913" s="33" t="s">
        <v>4930</v>
      </c>
      <c r="E8913" s="33">
        <v>3</v>
      </c>
      <c r="F8913" s="33">
        <v>1</v>
      </c>
    </row>
    <row r="8914" spans="1:6" x14ac:dyDescent="0.2">
      <c r="A8914" s="33">
        <v>102</v>
      </c>
      <c r="B8914" s="33" t="s">
        <v>894</v>
      </c>
      <c r="C8914" s="33">
        <v>2474</v>
      </c>
      <c r="D8914" s="33" t="s">
        <v>5483</v>
      </c>
      <c r="E8914" s="33">
        <v>4</v>
      </c>
      <c r="F8914" s="33">
        <v>0.2</v>
      </c>
    </row>
    <row r="8915" spans="1:6" x14ac:dyDescent="0.2">
      <c r="A8915" s="33">
        <v>102</v>
      </c>
      <c r="B8915" s="33" t="s">
        <v>894</v>
      </c>
      <c r="C8915" s="33">
        <v>2602</v>
      </c>
      <c r="D8915" s="33" t="s">
        <v>4677</v>
      </c>
      <c r="E8915" s="33"/>
      <c r="F8915" s="33">
        <v>0.2</v>
      </c>
    </row>
    <row r="8916" spans="1:6" x14ac:dyDescent="0.2">
      <c r="A8916" s="33">
        <v>102</v>
      </c>
      <c r="B8916" s="33" t="s">
        <v>894</v>
      </c>
      <c r="C8916" s="33">
        <v>2627</v>
      </c>
      <c r="D8916" s="33" t="s">
        <v>4931</v>
      </c>
      <c r="E8916" s="33">
        <v>2</v>
      </c>
      <c r="F8916" s="33">
        <v>1</v>
      </c>
    </row>
    <row r="8917" spans="1:6" x14ac:dyDescent="0.2">
      <c r="A8917" s="33">
        <v>102</v>
      </c>
      <c r="B8917" s="33" t="s">
        <v>894</v>
      </c>
      <c r="C8917" s="33">
        <v>2715</v>
      </c>
      <c r="D8917" s="33" t="s">
        <v>1992</v>
      </c>
      <c r="E8917" s="33">
        <v>1</v>
      </c>
      <c r="F8917" s="33">
        <v>1</v>
      </c>
    </row>
    <row r="8918" spans="1:6" x14ac:dyDescent="0.2">
      <c r="A8918" s="33">
        <v>102</v>
      </c>
      <c r="B8918" s="33" t="s">
        <v>894</v>
      </c>
      <c r="C8918" s="33">
        <v>2725</v>
      </c>
      <c r="D8918" s="33" t="s">
        <v>4932</v>
      </c>
      <c r="E8918" s="33">
        <v>2</v>
      </c>
      <c r="F8918" s="33">
        <v>1</v>
      </c>
    </row>
    <row r="8919" spans="1:6" x14ac:dyDescent="0.2">
      <c r="A8919" s="33">
        <v>102</v>
      </c>
      <c r="B8919" s="33" t="s">
        <v>894</v>
      </c>
      <c r="C8919" s="33">
        <v>2733</v>
      </c>
      <c r="D8919" s="33" t="s">
        <v>4933</v>
      </c>
      <c r="E8919" s="33">
        <v>3</v>
      </c>
      <c r="F8919" s="33">
        <v>1</v>
      </c>
    </row>
    <row r="8920" spans="1:6" x14ac:dyDescent="0.2">
      <c r="A8920" s="33">
        <v>102</v>
      </c>
      <c r="B8920" s="33" t="s">
        <v>894</v>
      </c>
      <c r="C8920" s="33">
        <v>2735</v>
      </c>
      <c r="D8920" s="33" t="s">
        <v>4934</v>
      </c>
      <c r="E8920" s="33">
        <v>3</v>
      </c>
      <c r="F8920" s="33">
        <v>1</v>
      </c>
    </row>
    <row r="8921" spans="1:6" x14ac:dyDescent="0.2">
      <c r="A8921" s="33">
        <v>102</v>
      </c>
      <c r="B8921" s="33" t="s">
        <v>894</v>
      </c>
      <c r="C8921" s="33">
        <v>7654</v>
      </c>
      <c r="D8921" s="33" t="s">
        <v>4935</v>
      </c>
      <c r="E8921" s="33">
        <v>3</v>
      </c>
      <c r="F8921" s="33">
        <v>1</v>
      </c>
    </row>
    <row r="8922" spans="1:6" x14ac:dyDescent="0.2">
      <c r="A8922" s="33">
        <v>102</v>
      </c>
      <c r="B8922" s="33" t="s">
        <v>894</v>
      </c>
      <c r="C8922" s="33">
        <v>2770</v>
      </c>
      <c r="D8922" s="33" t="s">
        <v>4936</v>
      </c>
      <c r="E8922" s="33">
        <v>3</v>
      </c>
      <c r="F8922" s="33">
        <v>1</v>
      </c>
    </row>
    <row r="8923" spans="1:6" x14ac:dyDescent="0.2">
      <c r="A8923" s="33">
        <v>102</v>
      </c>
      <c r="B8923" s="33" t="s">
        <v>894</v>
      </c>
      <c r="C8923" s="33">
        <v>2790</v>
      </c>
      <c r="D8923" s="33" t="s">
        <v>4683</v>
      </c>
      <c r="E8923" s="33"/>
      <c r="F8923" s="33">
        <v>0.2</v>
      </c>
    </row>
    <row r="8924" spans="1:6" x14ac:dyDescent="0.2">
      <c r="A8924" s="33">
        <v>102</v>
      </c>
      <c r="B8924" s="33" t="s">
        <v>894</v>
      </c>
      <c r="C8924" s="33">
        <v>2847</v>
      </c>
      <c r="D8924" s="33" t="s">
        <v>5739</v>
      </c>
      <c r="E8924" s="33">
        <v>4</v>
      </c>
      <c r="F8924" s="33">
        <v>0.2</v>
      </c>
    </row>
    <row r="8925" spans="1:6" x14ac:dyDescent="0.2">
      <c r="A8925" s="33">
        <v>102</v>
      </c>
      <c r="B8925" s="33" t="s">
        <v>894</v>
      </c>
      <c r="C8925" s="33">
        <v>2853</v>
      </c>
      <c r="D8925" s="33" t="s">
        <v>4937</v>
      </c>
      <c r="E8925" s="33">
        <v>3</v>
      </c>
      <c r="F8925" s="33">
        <v>1</v>
      </c>
    </row>
    <row r="8926" spans="1:6" x14ac:dyDescent="0.2">
      <c r="A8926" s="33">
        <v>102</v>
      </c>
      <c r="B8926" s="33" t="s">
        <v>894</v>
      </c>
      <c r="C8926" s="33">
        <v>22222</v>
      </c>
      <c r="D8926" s="33" t="s">
        <v>5740</v>
      </c>
      <c r="E8926" s="33"/>
      <c r="F8926" s="33">
        <v>0.2</v>
      </c>
    </row>
    <row r="8927" spans="1:6" x14ac:dyDescent="0.2">
      <c r="A8927" s="33">
        <v>102</v>
      </c>
      <c r="B8927" s="33" t="s">
        <v>894</v>
      </c>
      <c r="C8927" s="33">
        <v>22221</v>
      </c>
      <c r="D8927" s="33" t="s">
        <v>4938</v>
      </c>
      <c r="E8927" s="33"/>
      <c r="F8927" s="33">
        <v>1</v>
      </c>
    </row>
    <row r="8928" spans="1:6" x14ac:dyDescent="0.2">
      <c r="A8928" s="33">
        <v>102</v>
      </c>
      <c r="B8928" s="33" t="s">
        <v>894</v>
      </c>
      <c r="C8928" s="33">
        <v>22243</v>
      </c>
      <c r="D8928" s="33" t="s">
        <v>5741</v>
      </c>
      <c r="E8928" s="33">
        <v>3</v>
      </c>
      <c r="F8928" s="33">
        <v>1</v>
      </c>
    </row>
    <row r="8929" spans="1:6" x14ac:dyDescent="0.2">
      <c r="A8929" s="33">
        <v>102</v>
      </c>
      <c r="B8929" s="33" t="s">
        <v>894</v>
      </c>
      <c r="C8929" s="33">
        <v>3026</v>
      </c>
      <c r="D8929" s="33" t="s">
        <v>4939</v>
      </c>
      <c r="E8929" s="33">
        <v>3</v>
      </c>
      <c r="F8929" s="33">
        <v>1</v>
      </c>
    </row>
    <row r="8930" spans="1:6" x14ac:dyDescent="0.2">
      <c r="A8930" s="33">
        <v>102</v>
      </c>
      <c r="B8930" s="33" t="s">
        <v>894</v>
      </c>
      <c r="C8930" s="33">
        <v>3143</v>
      </c>
      <c r="D8930" s="33" t="s">
        <v>5742</v>
      </c>
      <c r="E8930" s="33">
        <v>3</v>
      </c>
      <c r="F8930" s="33">
        <v>0.2</v>
      </c>
    </row>
    <row r="8931" spans="1:6" x14ac:dyDescent="0.2">
      <c r="A8931" s="33">
        <v>102</v>
      </c>
      <c r="B8931" s="33" t="s">
        <v>894</v>
      </c>
      <c r="C8931" s="33">
        <v>3175</v>
      </c>
      <c r="D8931" s="33" t="s">
        <v>4940</v>
      </c>
      <c r="E8931" s="33">
        <v>4</v>
      </c>
      <c r="F8931" s="33">
        <v>1</v>
      </c>
    </row>
    <row r="8932" spans="1:6" x14ac:dyDescent="0.2">
      <c r="A8932" s="33">
        <v>102</v>
      </c>
      <c r="B8932" s="33" t="s">
        <v>894</v>
      </c>
      <c r="C8932" s="33">
        <v>3176</v>
      </c>
      <c r="D8932" s="33" t="s">
        <v>4941</v>
      </c>
      <c r="E8932" s="33">
        <v>2</v>
      </c>
      <c r="F8932" s="33">
        <v>1</v>
      </c>
    </row>
    <row r="8933" spans="1:6" x14ac:dyDescent="0.2">
      <c r="A8933" s="33">
        <v>102</v>
      </c>
      <c r="B8933" s="33" t="s">
        <v>894</v>
      </c>
      <c r="C8933" s="33">
        <v>3177</v>
      </c>
      <c r="D8933" s="33" t="s">
        <v>4942</v>
      </c>
      <c r="E8933" s="33">
        <v>4</v>
      </c>
      <c r="F8933" s="33">
        <v>1</v>
      </c>
    </row>
    <row r="8934" spans="1:6" x14ac:dyDescent="0.2">
      <c r="A8934" s="33">
        <v>102</v>
      </c>
      <c r="B8934" s="33" t="s">
        <v>894</v>
      </c>
      <c r="C8934" s="33">
        <v>3188</v>
      </c>
      <c r="D8934" s="33" t="s">
        <v>4943</v>
      </c>
      <c r="E8934" s="33">
        <v>4</v>
      </c>
      <c r="F8934" s="33">
        <v>1</v>
      </c>
    </row>
    <row r="8935" spans="1:6" x14ac:dyDescent="0.2">
      <c r="A8935" s="33">
        <v>102</v>
      </c>
      <c r="B8935" s="33" t="s">
        <v>894</v>
      </c>
      <c r="C8935" s="33">
        <v>3191</v>
      </c>
      <c r="D8935" s="33" t="s">
        <v>4944</v>
      </c>
      <c r="E8935" s="33">
        <v>3</v>
      </c>
      <c r="F8935" s="33">
        <v>1</v>
      </c>
    </row>
    <row r="8936" spans="1:6" x14ac:dyDescent="0.2">
      <c r="A8936" s="33">
        <v>102</v>
      </c>
      <c r="B8936" s="33" t="s">
        <v>894</v>
      </c>
      <c r="C8936" s="33">
        <v>3192</v>
      </c>
      <c r="D8936" s="33" t="s">
        <v>4945</v>
      </c>
      <c r="E8936" s="33">
        <v>3</v>
      </c>
      <c r="F8936" s="33">
        <v>1</v>
      </c>
    </row>
    <row r="8937" spans="1:6" x14ac:dyDescent="0.2">
      <c r="A8937" s="33">
        <v>102</v>
      </c>
      <c r="B8937" s="33" t="s">
        <v>894</v>
      </c>
      <c r="C8937" s="33">
        <v>3195</v>
      </c>
      <c r="D8937" s="33" t="s">
        <v>4946</v>
      </c>
      <c r="E8937" s="33">
        <v>4</v>
      </c>
      <c r="F8937" s="33">
        <v>1</v>
      </c>
    </row>
    <row r="8938" spans="1:6" x14ac:dyDescent="0.2">
      <c r="A8938" s="33">
        <v>102</v>
      </c>
      <c r="B8938" s="33" t="s">
        <v>894</v>
      </c>
      <c r="C8938" s="33">
        <v>3196</v>
      </c>
      <c r="D8938" s="33" t="s">
        <v>4947</v>
      </c>
      <c r="E8938" s="33">
        <v>4</v>
      </c>
      <c r="F8938" s="33">
        <v>1</v>
      </c>
    </row>
    <row r="8939" spans="1:6" x14ac:dyDescent="0.2">
      <c r="A8939" s="33">
        <v>102</v>
      </c>
      <c r="B8939" s="33" t="s">
        <v>894</v>
      </c>
      <c r="C8939" s="33">
        <v>3204</v>
      </c>
      <c r="D8939" s="33" t="s">
        <v>4948</v>
      </c>
      <c r="E8939" s="33">
        <v>3</v>
      </c>
      <c r="F8939" s="33">
        <v>1</v>
      </c>
    </row>
    <row r="8940" spans="1:6" x14ac:dyDescent="0.2">
      <c r="A8940" s="33">
        <v>102</v>
      </c>
      <c r="B8940" s="33" t="s">
        <v>894</v>
      </c>
      <c r="C8940" s="33">
        <v>7703</v>
      </c>
      <c r="D8940" s="33" t="s">
        <v>4949</v>
      </c>
      <c r="E8940" s="33">
        <v>4</v>
      </c>
      <c r="F8940" s="33">
        <v>1</v>
      </c>
    </row>
    <row r="8941" spans="1:6" x14ac:dyDescent="0.2">
      <c r="A8941" s="33">
        <v>102</v>
      </c>
      <c r="B8941" s="33" t="s">
        <v>894</v>
      </c>
      <c r="C8941" s="33">
        <v>7704</v>
      </c>
      <c r="D8941" s="33" t="s">
        <v>4950</v>
      </c>
      <c r="E8941" s="33">
        <v>4</v>
      </c>
      <c r="F8941" s="33">
        <v>1</v>
      </c>
    </row>
    <row r="8942" spans="1:6" x14ac:dyDescent="0.2">
      <c r="A8942" s="33">
        <v>102</v>
      </c>
      <c r="B8942" s="33" t="s">
        <v>894</v>
      </c>
      <c r="C8942" s="33">
        <v>3208</v>
      </c>
      <c r="D8942" s="33" t="s">
        <v>4951</v>
      </c>
      <c r="E8942" s="33">
        <v>4</v>
      </c>
      <c r="F8942" s="33">
        <v>1</v>
      </c>
    </row>
    <row r="8943" spans="1:6" x14ac:dyDescent="0.2">
      <c r="A8943" s="33">
        <v>102</v>
      </c>
      <c r="B8943" s="33" t="s">
        <v>894</v>
      </c>
      <c r="C8943" s="33">
        <v>3209</v>
      </c>
      <c r="D8943" s="33" t="s">
        <v>4952</v>
      </c>
      <c r="E8943" s="33">
        <v>3</v>
      </c>
      <c r="F8943" s="33">
        <v>1</v>
      </c>
    </row>
    <row r="8944" spans="1:6" x14ac:dyDescent="0.2">
      <c r="A8944" s="33">
        <v>102</v>
      </c>
      <c r="B8944" s="33" t="s">
        <v>894</v>
      </c>
      <c r="C8944" s="33">
        <v>3210</v>
      </c>
      <c r="D8944" s="33" t="s">
        <v>4953</v>
      </c>
      <c r="E8944" s="33"/>
      <c r="F8944" s="33">
        <v>1</v>
      </c>
    </row>
    <row r="8945" spans="1:6" x14ac:dyDescent="0.2">
      <c r="A8945" s="33">
        <v>102</v>
      </c>
      <c r="B8945" s="33" t="s">
        <v>894</v>
      </c>
      <c r="C8945" s="33">
        <v>3213</v>
      </c>
      <c r="D8945" s="33" t="s">
        <v>4954</v>
      </c>
      <c r="E8945" s="33">
        <v>4</v>
      </c>
      <c r="F8945" s="33">
        <v>1</v>
      </c>
    </row>
    <row r="8946" spans="1:6" x14ac:dyDescent="0.2">
      <c r="A8946" s="33">
        <v>102</v>
      </c>
      <c r="B8946" s="33" t="s">
        <v>894</v>
      </c>
      <c r="C8946" s="33">
        <v>7396</v>
      </c>
      <c r="D8946" s="33" t="s">
        <v>4955</v>
      </c>
      <c r="E8946" s="33">
        <v>4</v>
      </c>
      <c r="F8946" s="33">
        <v>1</v>
      </c>
    </row>
    <row r="8947" spans="1:6" x14ac:dyDescent="0.2">
      <c r="A8947" s="33">
        <v>102</v>
      </c>
      <c r="B8947" s="33" t="s">
        <v>894</v>
      </c>
      <c r="C8947" s="33">
        <v>3210</v>
      </c>
      <c r="D8947" s="33" t="s">
        <v>4956</v>
      </c>
      <c r="E8947" s="33">
        <v>3</v>
      </c>
      <c r="F8947" s="33">
        <v>1</v>
      </c>
    </row>
    <row r="8948" spans="1:6" x14ac:dyDescent="0.2">
      <c r="A8948" s="33">
        <v>102</v>
      </c>
      <c r="B8948" s="33" t="s">
        <v>894</v>
      </c>
      <c r="C8948" s="33">
        <v>3229</v>
      </c>
      <c r="D8948" s="33" t="s">
        <v>4957</v>
      </c>
      <c r="E8948" s="33">
        <v>4</v>
      </c>
      <c r="F8948" s="33">
        <v>1</v>
      </c>
    </row>
    <row r="8949" spans="1:6" x14ac:dyDescent="0.2">
      <c r="A8949" s="33">
        <v>102</v>
      </c>
      <c r="B8949" s="33" t="s">
        <v>894</v>
      </c>
      <c r="C8949" s="33">
        <v>3240</v>
      </c>
      <c r="D8949" s="33" t="s">
        <v>5743</v>
      </c>
      <c r="E8949" s="33">
        <v>4</v>
      </c>
      <c r="F8949" s="33">
        <v>0.2</v>
      </c>
    </row>
    <row r="8950" spans="1:6" x14ac:dyDescent="0.2">
      <c r="A8950" s="33">
        <v>102</v>
      </c>
      <c r="B8950" s="33" t="s">
        <v>894</v>
      </c>
      <c r="C8950" s="33">
        <v>3253</v>
      </c>
      <c r="D8950" s="33" t="s">
        <v>5484</v>
      </c>
      <c r="E8950" s="33">
        <v>4</v>
      </c>
      <c r="F8950" s="33">
        <v>0.2</v>
      </c>
    </row>
    <row r="8951" spans="1:6" x14ac:dyDescent="0.2">
      <c r="A8951" s="33">
        <v>102</v>
      </c>
      <c r="B8951" s="33" t="s">
        <v>894</v>
      </c>
      <c r="C8951" s="33">
        <v>3258</v>
      </c>
      <c r="D8951" s="33" t="s">
        <v>2003</v>
      </c>
      <c r="E8951" s="33">
        <v>4</v>
      </c>
      <c r="F8951" s="33">
        <v>1</v>
      </c>
    </row>
    <row r="8952" spans="1:6" x14ac:dyDescent="0.2">
      <c r="A8952" s="33">
        <v>102</v>
      </c>
      <c r="B8952" s="33" t="s">
        <v>894</v>
      </c>
      <c r="C8952" s="33">
        <v>3261</v>
      </c>
      <c r="D8952" s="33" t="s">
        <v>5744</v>
      </c>
      <c r="E8952" s="33">
        <v>4</v>
      </c>
      <c r="F8952" s="33">
        <v>1</v>
      </c>
    </row>
    <row r="8953" spans="1:6" x14ac:dyDescent="0.2">
      <c r="A8953" s="33">
        <v>102</v>
      </c>
      <c r="B8953" s="33" t="s">
        <v>894</v>
      </c>
      <c r="C8953" s="33">
        <v>3266</v>
      </c>
      <c r="D8953" s="33" t="s">
        <v>5745</v>
      </c>
      <c r="E8953" s="33"/>
      <c r="F8953" s="33">
        <v>0.2</v>
      </c>
    </row>
    <row r="8954" spans="1:6" x14ac:dyDescent="0.2">
      <c r="A8954" s="33">
        <v>102</v>
      </c>
      <c r="B8954" s="33" t="s">
        <v>894</v>
      </c>
      <c r="C8954" s="33">
        <v>3270</v>
      </c>
      <c r="D8954" s="33" t="s">
        <v>5746</v>
      </c>
      <c r="E8954" s="33"/>
      <c r="F8954" s="33">
        <v>0.2</v>
      </c>
    </row>
    <row r="8955" spans="1:6" x14ac:dyDescent="0.2">
      <c r="A8955" s="33">
        <v>102</v>
      </c>
      <c r="B8955" s="33" t="s">
        <v>894</v>
      </c>
      <c r="C8955" s="33">
        <v>3296</v>
      </c>
      <c r="D8955" s="33" t="s">
        <v>4684</v>
      </c>
      <c r="E8955" s="33">
        <v>4</v>
      </c>
      <c r="F8955" s="33">
        <v>0.2</v>
      </c>
    </row>
    <row r="8956" spans="1:6" x14ac:dyDescent="0.2">
      <c r="A8956" s="33">
        <v>102</v>
      </c>
      <c r="B8956" s="33" t="s">
        <v>894</v>
      </c>
      <c r="C8956" s="33">
        <v>7710</v>
      </c>
      <c r="D8956" s="33" t="s">
        <v>5485</v>
      </c>
      <c r="E8956" s="33">
        <v>4</v>
      </c>
      <c r="F8956" s="33">
        <v>0.2</v>
      </c>
    </row>
    <row r="8957" spans="1:6" x14ac:dyDescent="0.2">
      <c r="A8957" s="33">
        <v>102</v>
      </c>
      <c r="B8957" s="33" t="s">
        <v>894</v>
      </c>
      <c r="C8957" s="33">
        <v>3429</v>
      </c>
      <c r="D8957" s="33" t="s">
        <v>5747</v>
      </c>
      <c r="E8957" s="33">
        <v>3</v>
      </c>
      <c r="F8957" s="33">
        <v>1</v>
      </c>
    </row>
    <row r="8958" spans="1:6" x14ac:dyDescent="0.2">
      <c r="A8958" s="33">
        <v>102</v>
      </c>
      <c r="B8958" s="33" t="s">
        <v>894</v>
      </c>
      <c r="C8958" s="33">
        <v>3453</v>
      </c>
      <c r="D8958" s="33" t="s">
        <v>5486</v>
      </c>
      <c r="E8958" s="33">
        <v>4</v>
      </c>
      <c r="F8958" s="33">
        <v>0.2</v>
      </c>
    </row>
    <row r="8959" spans="1:6" x14ac:dyDescent="0.2">
      <c r="A8959" s="33">
        <v>102</v>
      </c>
      <c r="B8959" s="33" t="s">
        <v>894</v>
      </c>
      <c r="C8959" s="33">
        <v>3489</v>
      </c>
      <c r="D8959" s="33" t="s">
        <v>4022</v>
      </c>
      <c r="E8959" s="33"/>
      <c r="F8959" s="33">
        <v>0.2</v>
      </c>
    </row>
    <row r="8960" spans="1:6" x14ac:dyDescent="0.2">
      <c r="A8960" s="33">
        <v>102</v>
      </c>
      <c r="B8960" s="33" t="s">
        <v>894</v>
      </c>
      <c r="C8960" s="33">
        <v>13368</v>
      </c>
      <c r="D8960" s="33" t="s">
        <v>5748</v>
      </c>
      <c r="E8960" s="33">
        <v>3</v>
      </c>
      <c r="F8960" s="33">
        <v>0.2</v>
      </c>
    </row>
    <row r="8961" spans="1:6" x14ac:dyDescent="0.2">
      <c r="A8961" s="33">
        <v>102</v>
      </c>
      <c r="B8961" s="33" t="s">
        <v>894</v>
      </c>
      <c r="C8961" s="33">
        <v>3527</v>
      </c>
      <c r="D8961" s="33" t="s">
        <v>5749</v>
      </c>
      <c r="E8961" s="33"/>
      <c r="F8961" s="33">
        <v>0.2</v>
      </c>
    </row>
    <row r="8962" spans="1:6" x14ac:dyDescent="0.2">
      <c r="A8962" s="33">
        <v>102</v>
      </c>
      <c r="B8962" s="33" t="s">
        <v>894</v>
      </c>
      <c r="C8962" s="33">
        <v>3544</v>
      </c>
      <c r="D8962" s="33" t="s">
        <v>5750</v>
      </c>
      <c r="E8962" s="33">
        <v>3</v>
      </c>
      <c r="F8962" s="33">
        <v>0.2</v>
      </c>
    </row>
    <row r="8963" spans="1:6" x14ac:dyDescent="0.2">
      <c r="A8963" s="33">
        <v>102</v>
      </c>
      <c r="B8963" s="33" t="s">
        <v>894</v>
      </c>
      <c r="C8963" s="33">
        <v>3589</v>
      </c>
      <c r="D8963" s="33" t="s">
        <v>2005</v>
      </c>
      <c r="E8963" s="33"/>
      <c r="F8963" s="33">
        <v>0.2</v>
      </c>
    </row>
    <row r="8964" spans="1:6" x14ac:dyDescent="0.2">
      <c r="A8964" s="33">
        <v>102</v>
      </c>
      <c r="B8964" s="33" t="s">
        <v>894</v>
      </c>
      <c r="C8964" s="33">
        <v>3591</v>
      </c>
      <c r="D8964" s="33" t="s">
        <v>5751</v>
      </c>
      <c r="E8964" s="33">
        <v>3</v>
      </c>
      <c r="F8964" s="33">
        <v>1</v>
      </c>
    </row>
    <row r="8965" spans="1:6" x14ac:dyDescent="0.2">
      <c r="A8965" s="33">
        <v>102</v>
      </c>
      <c r="B8965" s="33" t="s">
        <v>894</v>
      </c>
      <c r="C8965" s="33">
        <v>3630</v>
      </c>
      <c r="D8965" s="33" t="s">
        <v>5752</v>
      </c>
      <c r="E8965" s="33">
        <v>3</v>
      </c>
      <c r="F8965" s="33">
        <v>0.2</v>
      </c>
    </row>
    <row r="8966" spans="1:6" x14ac:dyDescent="0.2">
      <c r="A8966" s="33">
        <v>102</v>
      </c>
      <c r="B8966" s="33" t="s">
        <v>894</v>
      </c>
      <c r="C8966" s="33">
        <v>3632</v>
      </c>
      <c r="D8966" s="33" t="s">
        <v>4685</v>
      </c>
      <c r="E8966" s="33"/>
      <c r="F8966" s="33">
        <v>0.2</v>
      </c>
    </row>
    <row r="8967" spans="1:6" x14ac:dyDescent="0.2">
      <c r="A8967" s="33">
        <v>102</v>
      </c>
      <c r="B8967" s="33" t="s">
        <v>894</v>
      </c>
      <c r="C8967" s="33">
        <v>3640</v>
      </c>
      <c r="D8967" s="33" t="s">
        <v>5487</v>
      </c>
      <c r="E8967" s="33">
        <v>1</v>
      </c>
      <c r="F8967" s="33">
        <v>0.2</v>
      </c>
    </row>
    <row r="8968" spans="1:6" x14ac:dyDescent="0.2">
      <c r="A8968" s="33">
        <v>102</v>
      </c>
      <c r="B8968" s="33" t="s">
        <v>894</v>
      </c>
      <c r="C8968" s="33">
        <v>3750</v>
      </c>
      <c r="D8968" s="33" t="s">
        <v>5488</v>
      </c>
      <c r="E8968" s="33">
        <v>4</v>
      </c>
      <c r="F8968" s="33">
        <v>0.2</v>
      </c>
    </row>
    <row r="8969" spans="1:6" x14ac:dyDescent="0.2">
      <c r="A8969" s="33">
        <v>102</v>
      </c>
      <c r="B8969" s="33" t="s">
        <v>894</v>
      </c>
      <c r="C8969" s="33">
        <v>3774</v>
      </c>
      <c r="D8969" s="33" t="s">
        <v>4686</v>
      </c>
      <c r="E8969" s="33"/>
      <c r="F8969" s="33">
        <v>0.2</v>
      </c>
    </row>
    <row r="8970" spans="1:6" x14ac:dyDescent="0.2">
      <c r="A8970" s="33">
        <v>102</v>
      </c>
      <c r="B8970" s="33" t="s">
        <v>894</v>
      </c>
      <c r="C8970" s="33">
        <v>3790</v>
      </c>
      <c r="D8970" s="33" t="s">
        <v>5753</v>
      </c>
      <c r="E8970" s="33">
        <v>3</v>
      </c>
      <c r="F8970" s="33">
        <v>0.2</v>
      </c>
    </row>
    <row r="8971" spans="1:6" x14ac:dyDescent="0.2">
      <c r="A8971" s="33">
        <v>102</v>
      </c>
      <c r="B8971" s="33" t="s">
        <v>894</v>
      </c>
      <c r="C8971" s="33">
        <v>3797</v>
      </c>
      <c r="D8971" s="33" t="s">
        <v>5754</v>
      </c>
      <c r="E8971" s="33"/>
      <c r="F8971" s="33">
        <v>0.2</v>
      </c>
    </row>
    <row r="8972" spans="1:6" x14ac:dyDescent="0.2">
      <c r="A8972" s="33">
        <v>102</v>
      </c>
      <c r="B8972" s="33" t="s">
        <v>894</v>
      </c>
      <c r="C8972" s="33">
        <v>3972</v>
      </c>
      <c r="D8972" s="33" t="s">
        <v>5755</v>
      </c>
      <c r="E8972" s="33"/>
      <c r="F8972" s="33">
        <v>0.2</v>
      </c>
    </row>
    <row r="8973" spans="1:6" x14ac:dyDescent="0.2">
      <c r="A8973" s="33">
        <v>102</v>
      </c>
      <c r="B8973" s="33" t="s">
        <v>894</v>
      </c>
      <c r="C8973" s="33">
        <v>3979</v>
      </c>
      <c r="D8973" s="33" t="s">
        <v>5756</v>
      </c>
      <c r="E8973" s="33"/>
      <c r="F8973" s="33">
        <v>0.2</v>
      </c>
    </row>
    <row r="8974" spans="1:6" x14ac:dyDescent="0.2">
      <c r="A8974" s="33">
        <v>102</v>
      </c>
      <c r="B8974" s="33" t="s">
        <v>894</v>
      </c>
      <c r="C8974" s="33">
        <v>3985</v>
      </c>
      <c r="D8974" s="33" t="s">
        <v>5757</v>
      </c>
      <c r="E8974" s="33">
        <v>4</v>
      </c>
      <c r="F8974" s="33">
        <v>0.2</v>
      </c>
    </row>
    <row r="8975" spans="1:6" x14ac:dyDescent="0.2">
      <c r="A8975" s="33">
        <v>102</v>
      </c>
      <c r="B8975" s="33" t="s">
        <v>894</v>
      </c>
      <c r="C8975" s="33">
        <v>7484</v>
      </c>
      <c r="D8975" s="33" t="s">
        <v>5758</v>
      </c>
      <c r="E8975" s="33">
        <v>2</v>
      </c>
      <c r="F8975" s="33">
        <v>0.2</v>
      </c>
    </row>
    <row r="8976" spans="1:6" x14ac:dyDescent="0.2">
      <c r="A8976" s="33">
        <v>102</v>
      </c>
      <c r="B8976" s="33" t="s">
        <v>894</v>
      </c>
      <c r="C8976" s="33">
        <v>4006</v>
      </c>
      <c r="D8976" s="33" t="s">
        <v>5759</v>
      </c>
      <c r="E8976" s="33">
        <v>3</v>
      </c>
      <c r="F8976" s="33">
        <v>0.2</v>
      </c>
    </row>
    <row r="8977" spans="1:6" x14ac:dyDescent="0.2">
      <c r="A8977" s="33">
        <v>102</v>
      </c>
      <c r="B8977" s="33" t="s">
        <v>894</v>
      </c>
      <c r="C8977" s="33">
        <v>4021</v>
      </c>
      <c r="D8977" s="33" t="s">
        <v>4688</v>
      </c>
      <c r="E8977" s="33"/>
      <c r="F8977" s="33">
        <v>0.2</v>
      </c>
    </row>
    <row r="8978" spans="1:6" x14ac:dyDescent="0.2">
      <c r="A8978" s="33">
        <v>102</v>
      </c>
      <c r="B8978" s="33" t="s">
        <v>894</v>
      </c>
      <c r="C8978" s="33">
        <v>4022</v>
      </c>
      <c r="D8978" s="33" t="s">
        <v>4689</v>
      </c>
      <c r="E8978" s="33"/>
      <c r="F8978" s="33">
        <v>0.2</v>
      </c>
    </row>
    <row r="8979" spans="1:6" x14ac:dyDescent="0.2">
      <c r="A8979" s="33">
        <v>102</v>
      </c>
      <c r="B8979" s="33" t="s">
        <v>894</v>
      </c>
      <c r="C8979" s="33">
        <v>7402</v>
      </c>
      <c r="D8979" s="33" t="s">
        <v>5760</v>
      </c>
      <c r="E8979" s="33">
        <v>3</v>
      </c>
      <c r="F8979" s="33">
        <v>1</v>
      </c>
    </row>
    <row r="8980" spans="1:6" x14ac:dyDescent="0.2">
      <c r="A8980" s="33">
        <v>102</v>
      </c>
      <c r="B8980" s="33" t="s">
        <v>894</v>
      </c>
      <c r="C8980" s="33">
        <v>4025</v>
      </c>
      <c r="D8980" s="33" t="s">
        <v>5761</v>
      </c>
      <c r="E8980" s="33">
        <v>3</v>
      </c>
      <c r="F8980" s="33">
        <v>0.2</v>
      </c>
    </row>
    <row r="8981" spans="1:6" x14ac:dyDescent="0.2">
      <c r="A8981" s="33">
        <v>102</v>
      </c>
      <c r="B8981" s="33" t="s">
        <v>894</v>
      </c>
      <c r="C8981" s="33">
        <v>4033</v>
      </c>
      <c r="D8981" s="33" t="s">
        <v>5762</v>
      </c>
      <c r="E8981" s="33"/>
      <c r="F8981" s="33">
        <v>0.2</v>
      </c>
    </row>
    <row r="8982" spans="1:6" x14ac:dyDescent="0.2">
      <c r="A8982" s="33">
        <v>102</v>
      </c>
      <c r="B8982" s="33" t="s">
        <v>894</v>
      </c>
      <c r="C8982" s="33">
        <v>4037</v>
      </c>
      <c r="D8982" s="33" t="s">
        <v>2011</v>
      </c>
      <c r="E8982" s="33"/>
      <c r="F8982" s="33">
        <v>0.2</v>
      </c>
    </row>
    <row r="8983" spans="1:6" x14ac:dyDescent="0.2">
      <c r="A8983" s="33">
        <v>102</v>
      </c>
      <c r="B8983" s="33" t="s">
        <v>894</v>
      </c>
      <c r="C8983" s="33">
        <v>3973</v>
      </c>
      <c r="D8983" s="33" t="s">
        <v>5763</v>
      </c>
      <c r="E8983" s="33">
        <v>3</v>
      </c>
      <c r="F8983" s="33">
        <v>0.2</v>
      </c>
    </row>
    <row r="8984" spans="1:6" x14ac:dyDescent="0.2">
      <c r="A8984" s="33">
        <v>102</v>
      </c>
      <c r="B8984" s="33" t="s">
        <v>894</v>
      </c>
      <c r="C8984" s="33">
        <v>4154</v>
      </c>
      <c r="D8984" s="33" t="s">
        <v>2016</v>
      </c>
      <c r="E8984" s="33"/>
      <c r="F8984" s="33">
        <v>0.2</v>
      </c>
    </row>
    <row r="8985" spans="1:6" x14ac:dyDescent="0.2">
      <c r="A8985" s="33">
        <v>102</v>
      </c>
      <c r="B8985" s="33" t="s">
        <v>894</v>
      </c>
      <c r="C8985" s="33">
        <v>4173</v>
      </c>
      <c r="D8985" s="33" t="s">
        <v>5764</v>
      </c>
      <c r="E8985" s="33">
        <v>4</v>
      </c>
      <c r="F8985" s="33">
        <v>0.2</v>
      </c>
    </row>
    <row r="8986" spans="1:6" x14ac:dyDescent="0.2">
      <c r="A8986" s="33">
        <v>102</v>
      </c>
      <c r="B8986" s="33" t="s">
        <v>894</v>
      </c>
      <c r="C8986" s="33">
        <v>4163</v>
      </c>
      <c r="D8986" s="33" t="s">
        <v>5765</v>
      </c>
      <c r="E8986" s="33">
        <v>4</v>
      </c>
      <c r="F8986" s="33">
        <v>0.2</v>
      </c>
    </row>
    <row r="8987" spans="1:6" x14ac:dyDescent="0.2">
      <c r="A8987" s="33">
        <v>102</v>
      </c>
      <c r="B8987" s="33" t="s">
        <v>894</v>
      </c>
      <c r="C8987" s="33">
        <v>4207</v>
      </c>
      <c r="D8987" s="33" t="s">
        <v>4958</v>
      </c>
      <c r="E8987" s="33">
        <v>4</v>
      </c>
      <c r="F8987" s="33">
        <v>1</v>
      </c>
    </row>
    <row r="8988" spans="1:6" x14ac:dyDescent="0.2">
      <c r="A8988" s="33">
        <v>102</v>
      </c>
      <c r="B8988" s="33" t="s">
        <v>894</v>
      </c>
      <c r="C8988" s="33">
        <v>4226</v>
      </c>
      <c r="D8988" s="33" t="s">
        <v>5766</v>
      </c>
      <c r="E8988" s="33"/>
      <c r="F8988" s="33">
        <v>0.2</v>
      </c>
    </row>
    <row r="8989" spans="1:6" x14ac:dyDescent="0.2">
      <c r="A8989" s="33">
        <v>102</v>
      </c>
      <c r="B8989" s="33" t="s">
        <v>894</v>
      </c>
      <c r="C8989" s="33">
        <v>4247</v>
      </c>
      <c r="D8989" s="33" t="s">
        <v>4959</v>
      </c>
      <c r="E8989" s="33">
        <v>3</v>
      </c>
      <c r="F8989" s="33">
        <v>1</v>
      </c>
    </row>
    <row r="8990" spans="1:6" x14ac:dyDescent="0.2">
      <c r="A8990" s="33">
        <v>102</v>
      </c>
      <c r="B8990" s="33" t="s">
        <v>894</v>
      </c>
      <c r="C8990" s="33">
        <v>4249</v>
      </c>
      <c r="D8990" s="33" t="s">
        <v>5767</v>
      </c>
      <c r="E8990" s="33">
        <v>3</v>
      </c>
      <c r="F8990" s="33">
        <v>0.2</v>
      </c>
    </row>
    <row r="8991" spans="1:6" x14ac:dyDescent="0.2">
      <c r="A8991" s="33">
        <v>102</v>
      </c>
      <c r="B8991" s="33" t="s">
        <v>894</v>
      </c>
      <c r="C8991" s="33">
        <v>7770</v>
      </c>
      <c r="D8991" s="33" t="s">
        <v>4960</v>
      </c>
      <c r="E8991" s="33"/>
      <c r="F8991" s="33">
        <v>1</v>
      </c>
    </row>
    <row r="8992" spans="1:6" x14ac:dyDescent="0.2">
      <c r="A8992" s="33">
        <v>102</v>
      </c>
      <c r="B8992" s="33" t="s">
        <v>894</v>
      </c>
      <c r="C8992" s="33">
        <v>4266</v>
      </c>
      <c r="D8992" s="33" t="s">
        <v>4961</v>
      </c>
      <c r="E8992" s="33">
        <v>4</v>
      </c>
      <c r="F8992" s="33">
        <v>1</v>
      </c>
    </row>
    <row r="8993" spans="1:6" x14ac:dyDescent="0.2">
      <c r="A8993" s="33">
        <v>102</v>
      </c>
      <c r="B8993" s="33" t="s">
        <v>894</v>
      </c>
      <c r="C8993" s="33">
        <v>4279</v>
      </c>
      <c r="D8993" s="33" t="s">
        <v>4962</v>
      </c>
      <c r="E8993" s="33">
        <v>4</v>
      </c>
      <c r="F8993" s="33">
        <v>1</v>
      </c>
    </row>
    <row r="8994" spans="1:6" x14ac:dyDescent="0.2">
      <c r="A8994" s="33">
        <v>102</v>
      </c>
      <c r="B8994" s="33" t="s">
        <v>894</v>
      </c>
      <c r="C8994" s="33">
        <v>4351</v>
      </c>
      <c r="D8994" s="33" t="s">
        <v>5768</v>
      </c>
      <c r="E8994" s="33">
        <v>2</v>
      </c>
      <c r="F8994" s="33">
        <v>0.2</v>
      </c>
    </row>
    <row r="8995" spans="1:6" x14ac:dyDescent="0.2">
      <c r="A8995" s="33">
        <v>102</v>
      </c>
      <c r="B8995" s="33" t="s">
        <v>894</v>
      </c>
      <c r="C8995" s="33">
        <v>4353</v>
      </c>
      <c r="D8995" s="33" t="s">
        <v>5769</v>
      </c>
      <c r="E8995" s="33">
        <v>4</v>
      </c>
      <c r="F8995" s="33">
        <v>0.2</v>
      </c>
    </row>
    <row r="8996" spans="1:6" x14ac:dyDescent="0.2">
      <c r="A8996" s="33">
        <v>102</v>
      </c>
      <c r="B8996" s="33" t="s">
        <v>894</v>
      </c>
      <c r="C8996" s="33">
        <v>4421</v>
      </c>
      <c r="D8996" s="33" t="s">
        <v>4963</v>
      </c>
      <c r="E8996" s="33">
        <v>4</v>
      </c>
      <c r="F8996" s="33">
        <v>1</v>
      </c>
    </row>
    <row r="8997" spans="1:6" x14ac:dyDescent="0.2">
      <c r="A8997" s="33">
        <v>102</v>
      </c>
      <c r="B8997" s="33" t="s">
        <v>894</v>
      </c>
      <c r="C8997" s="33">
        <v>4427</v>
      </c>
      <c r="D8997" s="33" t="s">
        <v>4964</v>
      </c>
      <c r="E8997" s="33">
        <v>4</v>
      </c>
      <c r="F8997" s="33">
        <v>1</v>
      </c>
    </row>
    <row r="8998" spans="1:6" x14ac:dyDescent="0.2">
      <c r="A8998" s="33">
        <v>102</v>
      </c>
      <c r="B8998" s="33" t="s">
        <v>894</v>
      </c>
      <c r="C8998" s="33">
        <v>13413</v>
      </c>
      <c r="D8998" s="33" t="s">
        <v>5489</v>
      </c>
      <c r="E8998" s="33">
        <v>3</v>
      </c>
      <c r="F8998" s="33">
        <v>0.2</v>
      </c>
    </row>
    <row r="8999" spans="1:6" x14ac:dyDescent="0.2">
      <c r="A8999" s="33">
        <v>102</v>
      </c>
      <c r="B8999" s="33" t="s">
        <v>894</v>
      </c>
      <c r="C8999" s="33">
        <v>4523</v>
      </c>
      <c r="D8999" s="33" t="s">
        <v>4965</v>
      </c>
      <c r="E8999" s="33">
        <v>3</v>
      </c>
      <c r="F8999" s="33">
        <v>1</v>
      </c>
    </row>
    <row r="9000" spans="1:6" x14ac:dyDescent="0.2">
      <c r="A9000" s="33">
        <v>102</v>
      </c>
      <c r="B9000" s="33" t="s">
        <v>894</v>
      </c>
      <c r="C9000" s="33">
        <v>4529</v>
      </c>
      <c r="D9000" s="33" t="s">
        <v>4966</v>
      </c>
      <c r="E9000" s="33">
        <v>3</v>
      </c>
      <c r="F9000" s="33">
        <v>1</v>
      </c>
    </row>
    <row r="9001" spans="1:6" x14ac:dyDescent="0.2">
      <c r="A9001" s="33">
        <v>102</v>
      </c>
      <c r="B9001" s="33" t="s">
        <v>894</v>
      </c>
      <c r="C9001" s="33">
        <v>4530</v>
      </c>
      <c r="D9001" s="33" t="s">
        <v>5770</v>
      </c>
      <c r="E9001" s="33">
        <v>3</v>
      </c>
      <c r="F9001" s="33">
        <v>0.2</v>
      </c>
    </row>
    <row r="9002" spans="1:6" x14ac:dyDescent="0.2">
      <c r="A9002" s="33">
        <v>102</v>
      </c>
      <c r="B9002" s="33" t="s">
        <v>894</v>
      </c>
      <c r="C9002" s="33">
        <v>4540</v>
      </c>
      <c r="D9002" s="33" t="s">
        <v>5771</v>
      </c>
      <c r="E9002" s="33">
        <v>2</v>
      </c>
      <c r="F9002" s="33">
        <v>0.2</v>
      </c>
    </row>
    <row r="9003" spans="1:6" x14ac:dyDescent="0.2">
      <c r="A9003" s="33">
        <v>102</v>
      </c>
      <c r="B9003" s="33" t="s">
        <v>894</v>
      </c>
      <c r="C9003" s="33">
        <v>13387</v>
      </c>
      <c r="D9003" s="33" t="s">
        <v>5772</v>
      </c>
      <c r="E9003" s="33"/>
      <c r="F9003" s="33">
        <v>0.2</v>
      </c>
    </row>
    <row r="9004" spans="1:6" x14ac:dyDescent="0.2">
      <c r="A9004" s="33">
        <v>102</v>
      </c>
      <c r="B9004" s="33" t="s">
        <v>894</v>
      </c>
      <c r="C9004" s="33">
        <v>22243</v>
      </c>
      <c r="D9004" s="33" t="s">
        <v>5773</v>
      </c>
      <c r="E9004" s="33">
        <v>3</v>
      </c>
      <c r="F9004" s="33">
        <v>0.2</v>
      </c>
    </row>
    <row r="9005" spans="1:6" x14ac:dyDescent="0.2">
      <c r="A9005" s="33">
        <v>102</v>
      </c>
      <c r="B9005" s="33" t="s">
        <v>894</v>
      </c>
      <c r="C9005" s="33">
        <v>25519</v>
      </c>
      <c r="D9005" s="33" t="s">
        <v>4690</v>
      </c>
      <c r="E9005" s="33"/>
      <c r="F9005" s="33">
        <v>0.2</v>
      </c>
    </row>
    <row r="9006" spans="1:6" x14ac:dyDescent="0.2">
      <c r="A9006" s="33">
        <v>102</v>
      </c>
      <c r="B9006" s="33" t="s">
        <v>894</v>
      </c>
      <c r="C9006" s="33">
        <v>15552</v>
      </c>
      <c r="D9006" s="33" t="s">
        <v>4967</v>
      </c>
      <c r="E9006" s="33"/>
      <c r="F9006" s="33">
        <v>1</v>
      </c>
    </row>
    <row r="9007" spans="1:6" x14ac:dyDescent="0.2">
      <c r="A9007" s="33">
        <v>102</v>
      </c>
      <c r="B9007" s="33" t="s">
        <v>894</v>
      </c>
      <c r="C9007" s="33">
        <v>4615</v>
      </c>
      <c r="D9007" s="33" t="s">
        <v>5490</v>
      </c>
      <c r="E9007" s="33">
        <v>4</v>
      </c>
      <c r="F9007" s="33">
        <v>0.2</v>
      </c>
    </row>
    <row r="9008" spans="1:6" x14ac:dyDescent="0.2">
      <c r="A9008" s="33">
        <v>102</v>
      </c>
      <c r="B9008" s="33" t="s">
        <v>894</v>
      </c>
      <c r="C9008" s="33">
        <v>11197</v>
      </c>
      <c r="D9008" s="33" t="s">
        <v>4692</v>
      </c>
      <c r="E9008" s="33"/>
      <c r="F9008" s="33">
        <v>0.2</v>
      </c>
    </row>
    <row r="9009" spans="1:6" x14ac:dyDescent="0.2">
      <c r="A9009" s="33">
        <v>102</v>
      </c>
      <c r="B9009" s="33" t="s">
        <v>894</v>
      </c>
      <c r="C9009" s="33">
        <v>11211</v>
      </c>
      <c r="D9009" s="33" t="s">
        <v>4693</v>
      </c>
      <c r="E9009" s="33"/>
      <c r="F9009" s="33">
        <v>0.2</v>
      </c>
    </row>
    <row r="9010" spans="1:6" x14ac:dyDescent="0.2">
      <c r="A9010" s="33">
        <v>102</v>
      </c>
      <c r="B9010" s="33" t="s">
        <v>894</v>
      </c>
      <c r="C9010" s="33">
        <v>24640</v>
      </c>
      <c r="D9010" s="33" t="s">
        <v>4968</v>
      </c>
      <c r="E9010" s="33">
        <v>3</v>
      </c>
      <c r="F9010" s="33">
        <v>1</v>
      </c>
    </row>
    <row r="9011" spans="1:6" x14ac:dyDescent="0.2">
      <c r="A9011" s="33">
        <v>102</v>
      </c>
      <c r="B9011" s="33" t="s">
        <v>894</v>
      </c>
      <c r="C9011" s="33">
        <v>7839</v>
      </c>
      <c r="D9011" s="33" t="s">
        <v>4969</v>
      </c>
      <c r="E9011" s="33">
        <v>3</v>
      </c>
      <c r="F9011" s="33">
        <v>1</v>
      </c>
    </row>
    <row r="9012" spans="1:6" x14ac:dyDescent="0.2">
      <c r="A9012" s="33">
        <v>102</v>
      </c>
      <c r="B9012" s="33" t="s">
        <v>894</v>
      </c>
      <c r="C9012" s="33">
        <v>7843</v>
      </c>
      <c r="D9012" s="33" t="s">
        <v>5491</v>
      </c>
      <c r="E9012" s="33">
        <v>1</v>
      </c>
      <c r="F9012" s="33">
        <v>0.2</v>
      </c>
    </row>
    <row r="9013" spans="1:6" x14ac:dyDescent="0.2">
      <c r="A9013" s="33">
        <v>102</v>
      </c>
      <c r="B9013" s="33" t="s">
        <v>894</v>
      </c>
      <c r="C9013" s="33">
        <v>4801</v>
      </c>
      <c r="D9013" s="33" t="s">
        <v>5774</v>
      </c>
      <c r="E9013" s="33"/>
      <c r="F9013" s="33">
        <v>0.2</v>
      </c>
    </row>
    <row r="9014" spans="1:6" x14ac:dyDescent="0.2">
      <c r="A9014" s="33">
        <v>102</v>
      </c>
      <c r="B9014" s="33" t="s">
        <v>894</v>
      </c>
      <c r="C9014" s="33">
        <v>4832</v>
      </c>
      <c r="D9014" s="33" t="s">
        <v>5775</v>
      </c>
      <c r="E9014" s="33"/>
      <c r="F9014" s="33">
        <v>0.2</v>
      </c>
    </row>
    <row r="9015" spans="1:6" x14ac:dyDescent="0.2">
      <c r="A9015" s="33">
        <v>102</v>
      </c>
      <c r="B9015" s="33" t="s">
        <v>894</v>
      </c>
      <c r="C9015" s="33">
        <v>4835</v>
      </c>
      <c r="D9015" s="33" t="s">
        <v>4970</v>
      </c>
      <c r="E9015" s="33">
        <v>3</v>
      </c>
      <c r="F9015" s="33">
        <v>1</v>
      </c>
    </row>
    <row r="9016" spans="1:6" x14ac:dyDescent="0.2">
      <c r="A9016" s="33">
        <v>102</v>
      </c>
      <c r="B9016" s="33" t="s">
        <v>894</v>
      </c>
      <c r="C9016" s="33">
        <v>4882</v>
      </c>
      <c r="D9016" s="33" t="s">
        <v>5776</v>
      </c>
      <c r="E9016" s="33">
        <v>3</v>
      </c>
      <c r="F9016" s="33">
        <v>0.2</v>
      </c>
    </row>
    <row r="9017" spans="1:6" x14ac:dyDescent="0.2">
      <c r="A9017" s="33">
        <v>102</v>
      </c>
      <c r="B9017" s="33" t="s">
        <v>894</v>
      </c>
      <c r="C9017" s="33">
        <v>15590</v>
      </c>
      <c r="D9017" s="33" t="s">
        <v>4694</v>
      </c>
      <c r="E9017" s="33"/>
      <c r="F9017" s="33">
        <v>0.2</v>
      </c>
    </row>
    <row r="9018" spans="1:6" x14ac:dyDescent="0.2">
      <c r="A9018" s="33">
        <v>102</v>
      </c>
      <c r="B9018" s="33" t="s">
        <v>894</v>
      </c>
      <c r="C9018" s="33">
        <v>5019</v>
      </c>
      <c r="D9018" s="33" t="s">
        <v>5492</v>
      </c>
      <c r="E9018" s="33">
        <v>4</v>
      </c>
      <c r="F9018" s="33">
        <v>0.2</v>
      </c>
    </row>
    <row r="9019" spans="1:6" x14ac:dyDescent="0.2">
      <c r="A9019" s="33">
        <v>102</v>
      </c>
      <c r="B9019" s="33" t="s">
        <v>894</v>
      </c>
      <c r="C9019" s="33">
        <v>25217</v>
      </c>
      <c r="D9019" s="33" t="s">
        <v>4971</v>
      </c>
      <c r="E9019" s="33">
        <v>4</v>
      </c>
      <c r="F9019" s="33">
        <v>1</v>
      </c>
    </row>
    <row r="9020" spans="1:6" x14ac:dyDescent="0.2">
      <c r="A9020" s="33">
        <v>102</v>
      </c>
      <c r="B9020" s="33" t="s">
        <v>894</v>
      </c>
      <c r="C9020" s="33">
        <v>5091</v>
      </c>
      <c r="D9020" s="33" t="s">
        <v>2917</v>
      </c>
      <c r="E9020" s="33">
        <v>4</v>
      </c>
      <c r="F9020" s="33">
        <v>1</v>
      </c>
    </row>
    <row r="9021" spans="1:6" x14ac:dyDescent="0.2">
      <c r="A9021" s="33">
        <v>102</v>
      </c>
      <c r="B9021" s="33" t="s">
        <v>894</v>
      </c>
      <c r="C9021" s="33">
        <v>5094</v>
      </c>
      <c r="D9021" s="33" t="s">
        <v>4972</v>
      </c>
      <c r="E9021" s="33">
        <v>3</v>
      </c>
      <c r="F9021" s="33">
        <v>1</v>
      </c>
    </row>
    <row r="9022" spans="1:6" x14ac:dyDescent="0.2">
      <c r="A9022" s="33">
        <v>102</v>
      </c>
      <c r="B9022" s="33" t="s">
        <v>894</v>
      </c>
      <c r="C9022" s="33">
        <v>5100</v>
      </c>
      <c r="D9022" s="33" t="s">
        <v>5777</v>
      </c>
      <c r="E9022" s="33">
        <v>3</v>
      </c>
      <c r="F9022" s="33">
        <v>0.2</v>
      </c>
    </row>
    <row r="9023" spans="1:6" x14ac:dyDescent="0.2">
      <c r="A9023" s="33">
        <v>102</v>
      </c>
      <c r="B9023" s="33" t="s">
        <v>894</v>
      </c>
      <c r="C9023" s="33">
        <v>5192</v>
      </c>
      <c r="D9023" s="33" t="s">
        <v>5778</v>
      </c>
      <c r="E9023" s="33">
        <v>3</v>
      </c>
      <c r="F9023" s="33">
        <v>1</v>
      </c>
    </row>
    <row r="9024" spans="1:6" x14ac:dyDescent="0.2">
      <c r="A9024" s="33">
        <v>102</v>
      </c>
      <c r="B9024" s="33" t="s">
        <v>894</v>
      </c>
      <c r="C9024" s="33">
        <v>7881</v>
      </c>
      <c r="D9024" s="33" t="s">
        <v>4973</v>
      </c>
      <c r="E9024" s="33">
        <v>4</v>
      </c>
      <c r="F9024" s="33">
        <v>1</v>
      </c>
    </row>
    <row r="9025" spans="1:6" x14ac:dyDescent="0.2">
      <c r="A9025" s="33">
        <v>102</v>
      </c>
      <c r="B9025" s="33" t="s">
        <v>894</v>
      </c>
      <c r="C9025" s="33">
        <v>5204</v>
      </c>
      <c r="D9025" s="33" t="s">
        <v>4068</v>
      </c>
      <c r="E9025" s="33">
        <v>4</v>
      </c>
      <c r="F9025" s="33">
        <v>1</v>
      </c>
    </row>
    <row r="9026" spans="1:6" x14ac:dyDescent="0.2">
      <c r="A9026" s="33">
        <v>102</v>
      </c>
      <c r="B9026" s="33" t="s">
        <v>894</v>
      </c>
      <c r="C9026" s="33">
        <v>5255</v>
      </c>
      <c r="D9026" s="33" t="s">
        <v>5779</v>
      </c>
      <c r="E9026" s="33"/>
      <c r="F9026" s="33">
        <v>0.2</v>
      </c>
    </row>
    <row r="9027" spans="1:6" x14ac:dyDescent="0.2">
      <c r="A9027" s="33">
        <v>102</v>
      </c>
      <c r="B9027" s="33" t="s">
        <v>894</v>
      </c>
      <c r="C9027" s="33">
        <v>8293</v>
      </c>
      <c r="D9027" s="33" t="s">
        <v>5780</v>
      </c>
      <c r="E9027" s="33">
        <v>3</v>
      </c>
      <c r="F9027" s="33">
        <v>1</v>
      </c>
    </row>
    <row r="9028" spans="1:6" x14ac:dyDescent="0.2">
      <c r="A9028" s="33">
        <v>102</v>
      </c>
      <c r="B9028" s="33" t="s">
        <v>894</v>
      </c>
      <c r="C9028" s="33">
        <v>5270</v>
      </c>
      <c r="D9028" s="33" t="s">
        <v>5493</v>
      </c>
      <c r="E9028" s="33">
        <v>4</v>
      </c>
      <c r="F9028" s="33">
        <v>0.2</v>
      </c>
    </row>
    <row r="9029" spans="1:6" x14ac:dyDescent="0.2">
      <c r="A9029" s="33">
        <v>102</v>
      </c>
      <c r="B9029" s="33" t="s">
        <v>894</v>
      </c>
      <c r="C9029" s="33">
        <v>5274</v>
      </c>
      <c r="D9029" s="33" t="s">
        <v>5781</v>
      </c>
      <c r="E9029" s="33"/>
      <c r="F9029" s="33">
        <v>0.2</v>
      </c>
    </row>
    <row r="9030" spans="1:6" x14ac:dyDescent="0.2">
      <c r="A9030" s="33">
        <v>102</v>
      </c>
      <c r="B9030" s="33" t="s">
        <v>894</v>
      </c>
      <c r="C9030" s="33">
        <v>5479</v>
      </c>
      <c r="D9030" s="33" t="s">
        <v>4974</v>
      </c>
      <c r="E9030" s="33">
        <v>4</v>
      </c>
      <c r="F9030" s="33">
        <v>1</v>
      </c>
    </row>
    <row r="9031" spans="1:6" x14ac:dyDescent="0.2">
      <c r="A9031" s="33">
        <v>102</v>
      </c>
      <c r="B9031" s="33" t="s">
        <v>894</v>
      </c>
      <c r="C9031" s="33">
        <v>7410</v>
      </c>
      <c r="D9031" s="33" t="s">
        <v>5782</v>
      </c>
      <c r="E9031" s="33">
        <v>3</v>
      </c>
      <c r="F9031" s="33">
        <v>0.2</v>
      </c>
    </row>
    <row r="9032" spans="1:6" x14ac:dyDescent="0.2">
      <c r="A9032" s="33">
        <v>102</v>
      </c>
      <c r="B9032" s="33" t="s">
        <v>894</v>
      </c>
      <c r="C9032" s="33">
        <v>5497</v>
      </c>
      <c r="D9032" s="33" t="s">
        <v>5783</v>
      </c>
      <c r="E9032" s="33">
        <v>2</v>
      </c>
      <c r="F9032" s="33">
        <v>0.2</v>
      </c>
    </row>
    <row r="9033" spans="1:6" x14ac:dyDescent="0.2">
      <c r="A9033" s="33">
        <v>102</v>
      </c>
      <c r="B9033" s="33" t="s">
        <v>894</v>
      </c>
      <c r="C9033" s="33">
        <v>5501</v>
      </c>
      <c r="D9033" s="33" t="s">
        <v>2919</v>
      </c>
      <c r="E9033" s="33">
        <v>4</v>
      </c>
      <c r="F9033" s="33">
        <v>0.2</v>
      </c>
    </row>
    <row r="9034" spans="1:6" x14ac:dyDescent="0.2">
      <c r="A9034" s="33">
        <v>102</v>
      </c>
      <c r="B9034" s="33" t="s">
        <v>894</v>
      </c>
      <c r="C9034" s="33">
        <v>5504</v>
      </c>
      <c r="D9034" s="33" t="s">
        <v>5494</v>
      </c>
      <c r="E9034" s="33">
        <v>3</v>
      </c>
      <c r="F9034" s="33">
        <v>0.2</v>
      </c>
    </row>
    <row r="9035" spans="1:6" x14ac:dyDescent="0.2">
      <c r="A9035" s="33">
        <v>102</v>
      </c>
      <c r="B9035" s="33" t="s">
        <v>894</v>
      </c>
      <c r="C9035" s="33">
        <v>5510</v>
      </c>
      <c r="D9035" s="33" t="s">
        <v>4080</v>
      </c>
      <c r="E9035" s="33"/>
      <c r="F9035" s="33">
        <v>0.2</v>
      </c>
    </row>
    <row r="9036" spans="1:6" x14ac:dyDescent="0.2">
      <c r="A9036" s="33">
        <v>102</v>
      </c>
      <c r="B9036" s="33" t="s">
        <v>894</v>
      </c>
      <c r="C9036" s="33">
        <v>5511</v>
      </c>
      <c r="D9036" s="33" t="s">
        <v>5495</v>
      </c>
      <c r="E9036" s="33">
        <v>3</v>
      </c>
      <c r="F9036" s="33">
        <v>0.2</v>
      </c>
    </row>
    <row r="9037" spans="1:6" x14ac:dyDescent="0.2">
      <c r="A9037" s="33">
        <v>102</v>
      </c>
      <c r="B9037" s="33" t="s">
        <v>894</v>
      </c>
      <c r="C9037" s="33">
        <v>5512</v>
      </c>
      <c r="D9037" s="33" t="s">
        <v>4081</v>
      </c>
      <c r="E9037" s="33"/>
      <c r="F9037" s="33">
        <v>0.2</v>
      </c>
    </row>
    <row r="9038" spans="1:6" x14ac:dyDescent="0.2">
      <c r="A9038" s="33">
        <v>102</v>
      </c>
      <c r="B9038" s="33" t="s">
        <v>894</v>
      </c>
      <c r="C9038" s="33">
        <v>5514</v>
      </c>
      <c r="D9038" s="33" t="s">
        <v>5784</v>
      </c>
      <c r="E9038" s="33">
        <v>2</v>
      </c>
      <c r="F9038" s="33">
        <v>0.2</v>
      </c>
    </row>
    <row r="9039" spans="1:6" x14ac:dyDescent="0.2">
      <c r="A9039" s="33">
        <v>102</v>
      </c>
      <c r="B9039" s="33" t="s">
        <v>894</v>
      </c>
      <c r="C9039" s="33">
        <v>5559</v>
      </c>
      <c r="D9039" s="33" t="s">
        <v>5496</v>
      </c>
      <c r="E9039" s="33">
        <v>4</v>
      </c>
      <c r="F9039" s="33">
        <v>0.2</v>
      </c>
    </row>
    <row r="9040" spans="1:6" x14ac:dyDescent="0.2">
      <c r="A9040" s="33">
        <v>102</v>
      </c>
      <c r="B9040" s="33" t="s">
        <v>894</v>
      </c>
      <c r="C9040" s="33">
        <v>5589</v>
      </c>
      <c r="D9040" s="33" t="s">
        <v>4698</v>
      </c>
      <c r="E9040" s="33"/>
      <c r="F9040" s="33">
        <v>0.2</v>
      </c>
    </row>
    <row r="9041" spans="1:6" x14ac:dyDescent="0.2">
      <c r="A9041" s="33">
        <v>102</v>
      </c>
      <c r="B9041" s="33" t="s">
        <v>894</v>
      </c>
      <c r="C9041" s="33">
        <v>5590</v>
      </c>
      <c r="D9041" s="33" t="s">
        <v>4699</v>
      </c>
      <c r="E9041" s="33"/>
      <c r="F9041" s="33">
        <v>0.2</v>
      </c>
    </row>
    <row r="9042" spans="1:6" x14ac:dyDescent="0.2">
      <c r="A9042" s="33">
        <v>102</v>
      </c>
      <c r="B9042" s="33" t="s">
        <v>894</v>
      </c>
      <c r="C9042" s="33">
        <v>5591</v>
      </c>
      <c r="D9042" s="33" t="s">
        <v>4700</v>
      </c>
      <c r="E9042" s="33"/>
      <c r="F9042" s="33">
        <v>0.2</v>
      </c>
    </row>
    <row r="9043" spans="1:6" x14ac:dyDescent="0.2">
      <c r="A9043" s="33">
        <v>102</v>
      </c>
      <c r="B9043" s="33" t="s">
        <v>894</v>
      </c>
      <c r="C9043" s="33">
        <v>5605</v>
      </c>
      <c r="D9043" s="33" t="s">
        <v>4701</v>
      </c>
      <c r="E9043" s="33"/>
      <c r="F9043" s="33">
        <v>0.2</v>
      </c>
    </row>
    <row r="9044" spans="1:6" x14ac:dyDescent="0.2">
      <c r="A9044" s="33">
        <v>102</v>
      </c>
      <c r="B9044" s="33" t="s">
        <v>894</v>
      </c>
      <c r="C9044" s="33">
        <v>15598</v>
      </c>
      <c r="D9044" s="33" t="s">
        <v>4702</v>
      </c>
      <c r="E9044" s="33"/>
      <c r="F9044" s="33">
        <v>0.2</v>
      </c>
    </row>
    <row r="9045" spans="1:6" x14ac:dyDescent="0.2">
      <c r="A9045" s="33">
        <v>102</v>
      </c>
      <c r="B9045" s="33" t="s">
        <v>894</v>
      </c>
      <c r="C9045" s="33">
        <v>7917</v>
      </c>
      <c r="D9045" s="33" t="s">
        <v>4703</v>
      </c>
      <c r="E9045" s="33"/>
      <c r="F9045" s="33">
        <v>0.2</v>
      </c>
    </row>
    <row r="9046" spans="1:6" x14ac:dyDescent="0.2">
      <c r="A9046" s="33">
        <v>102</v>
      </c>
      <c r="B9046" s="33" t="s">
        <v>894</v>
      </c>
      <c r="C9046" s="33">
        <v>7918</v>
      </c>
      <c r="D9046" s="33" t="s">
        <v>4704</v>
      </c>
      <c r="E9046" s="33"/>
      <c r="F9046" s="33">
        <v>0.2</v>
      </c>
    </row>
    <row r="9047" spans="1:6" x14ac:dyDescent="0.2">
      <c r="A9047" s="33">
        <v>102</v>
      </c>
      <c r="B9047" s="33" t="s">
        <v>894</v>
      </c>
      <c r="C9047" s="33">
        <v>7919</v>
      </c>
      <c r="D9047" s="33" t="s">
        <v>4705</v>
      </c>
      <c r="E9047" s="33"/>
      <c r="F9047" s="33">
        <v>0.2</v>
      </c>
    </row>
    <row r="9048" spans="1:6" x14ac:dyDescent="0.2">
      <c r="A9048" s="33">
        <v>102</v>
      </c>
      <c r="B9048" s="33" t="s">
        <v>894</v>
      </c>
      <c r="C9048" s="33">
        <v>5667</v>
      </c>
      <c r="D9048" s="33" t="s">
        <v>5497</v>
      </c>
      <c r="E9048" s="33">
        <v>4</v>
      </c>
      <c r="F9048" s="33">
        <v>0.2</v>
      </c>
    </row>
    <row r="9049" spans="1:6" x14ac:dyDescent="0.2">
      <c r="A9049" s="33">
        <v>102</v>
      </c>
      <c r="B9049" s="33" t="s">
        <v>894</v>
      </c>
      <c r="C9049" s="33">
        <v>5684</v>
      </c>
      <c r="D9049" s="33" t="s">
        <v>4975</v>
      </c>
      <c r="E9049" s="33">
        <v>1</v>
      </c>
      <c r="F9049" s="33">
        <v>1</v>
      </c>
    </row>
    <row r="9050" spans="1:6" x14ac:dyDescent="0.2">
      <c r="A9050" s="33">
        <v>102</v>
      </c>
      <c r="B9050" s="33" t="s">
        <v>894</v>
      </c>
      <c r="C9050" s="33">
        <v>5691</v>
      </c>
      <c r="D9050" s="33" t="s">
        <v>4707</v>
      </c>
      <c r="E9050" s="33"/>
      <c r="F9050" s="33">
        <v>0.2</v>
      </c>
    </row>
    <row r="9051" spans="1:6" x14ac:dyDescent="0.2">
      <c r="A9051" s="33">
        <v>102</v>
      </c>
      <c r="B9051" s="33" t="s">
        <v>894</v>
      </c>
      <c r="C9051" s="33">
        <v>5778</v>
      </c>
      <c r="D9051" s="33" t="s">
        <v>4976</v>
      </c>
      <c r="E9051" s="33">
        <v>3</v>
      </c>
      <c r="F9051" s="33">
        <v>1</v>
      </c>
    </row>
    <row r="9052" spans="1:6" x14ac:dyDescent="0.2">
      <c r="A9052" s="33">
        <v>102</v>
      </c>
      <c r="B9052" s="33" t="s">
        <v>894</v>
      </c>
      <c r="C9052" s="33">
        <v>7414</v>
      </c>
      <c r="D9052" s="33" t="s">
        <v>4977</v>
      </c>
      <c r="E9052" s="33">
        <v>2</v>
      </c>
      <c r="F9052" s="33">
        <v>1</v>
      </c>
    </row>
    <row r="9053" spans="1:6" x14ac:dyDescent="0.2">
      <c r="A9053" s="33">
        <v>102</v>
      </c>
      <c r="B9053" s="33" t="s">
        <v>894</v>
      </c>
      <c r="C9053" s="33">
        <v>5784</v>
      </c>
      <c r="D9053" s="33" t="s">
        <v>4978</v>
      </c>
      <c r="E9053" s="33">
        <v>4</v>
      </c>
      <c r="F9053" s="33">
        <v>1</v>
      </c>
    </row>
    <row r="9054" spans="1:6" x14ac:dyDescent="0.2">
      <c r="A9054" s="33">
        <v>102</v>
      </c>
      <c r="B9054" s="33" t="s">
        <v>894</v>
      </c>
      <c r="C9054" s="33">
        <v>5785</v>
      </c>
      <c r="D9054" s="33" t="s">
        <v>4979</v>
      </c>
      <c r="E9054" s="33">
        <v>4</v>
      </c>
      <c r="F9054" s="33">
        <v>1</v>
      </c>
    </row>
    <row r="9055" spans="1:6" x14ac:dyDescent="0.2">
      <c r="A9055" s="33">
        <v>102</v>
      </c>
      <c r="B9055" s="33" t="s">
        <v>894</v>
      </c>
      <c r="C9055" s="33">
        <v>5786</v>
      </c>
      <c r="D9055" s="33" t="s">
        <v>5785</v>
      </c>
      <c r="E9055" s="33">
        <v>2</v>
      </c>
      <c r="F9055" s="33">
        <v>0.2</v>
      </c>
    </row>
    <row r="9056" spans="1:6" x14ac:dyDescent="0.2">
      <c r="A9056" s="33">
        <v>102</v>
      </c>
      <c r="B9056" s="33" t="s">
        <v>894</v>
      </c>
      <c r="C9056" s="33">
        <v>13159</v>
      </c>
      <c r="D9056" s="33" t="s">
        <v>4708</v>
      </c>
      <c r="E9056" s="33"/>
      <c r="F9056" s="33">
        <v>0.2</v>
      </c>
    </row>
    <row r="9057" spans="1:6" x14ac:dyDescent="0.2">
      <c r="A9057" s="33">
        <v>102</v>
      </c>
      <c r="B9057" s="33" t="s">
        <v>894</v>
      </c>
      <c r="C9057" s="33">
        <v>5838</v>
      </c>
      <c r="D9057" s="33" t="s">
        <v>4980</v>
      </c>
      <c r="E9057" s="33">
        <v>3</v>
      </c>
      <c r="F9057" s="33">
        <v>1</v>
      </c>
    </row>
    <row r="9058" spans="1:6" x14ac:dyDescent="0.2">
      <c r="A9058" s="33">
        <v>102</v>
      </c>
      <c r="B9058" s="33" t="s">
        <v>894</v>
      </c>
      <c r="C9058" s="33">
        <v>5882</v>
      </c>
      <c r="D9058" s="33" t="s">
        <v>4981</v>
      </c>
      <c r="E9058" s="33"/>
      <c r="F9058" s="33">
        <v>1</v>
      </c>
    </row>
    <row r="9059" spans="1:6" x14ac:dyDescent="0.2">
      <c r="A9059" s="33">
        <v>102</v>
      </c>
      <c r="B9059" s="33" t="s">
        <v>894</v>
      </c>
      <c r="C9059" s="33">
        <v>5940</v>
      </c>
      <c r="D9059" s="33" t="s">
        <v>4982</v>
      </c>
      <c r="E9059" s="33">
        <v>3</v>
      </c>
      <c r="F9059" s="33">
        <v>1</v>
      </c>
    </row>
    <row r="9060" spans="1:6" x14ac:dyDescent="0.2">
      <c r="A9060" s="33">
        <v>102</v>
      </c>
      <c r="B9060" s="33" t="s">
        <v>894</v>
      </c>
      <c r="C9060" s="33">
        <v>5994</v>
      </c>
      <c r="D9060" s="33" t="s">
        <v>4983</v>
      </c>
      <c r="E9060" s="33">
        <v>4</v>
      </c>
      <c r="F9060" s="33">
        <v>1</v>
      </c>
    </row>
    <row r="9061" spans="1:6" x14ac:dyDescent="0.2">
      <c r="A9061" s="33">
        <v>102</v>
      </c>
      <c r="B9061" s="33" t="s">
        <v>894</v>
      </c>
      <c r="C9061" s="33">
        <v>25223</v>
      </c>
      <c r="D9061" s="33" t="s">
        <v>5786</v>
      </c>
      <c r="E9061" s="33">
        <v>2</v>
      </c>
      <c r="F9061" s="33">
        <v>0.2</v>
      </c>
    </row>
    <row r="9062" spans="1:6" x14ac:dyDescent="0.2">
      <c r="A9062" s="33">
        <v>102</v>
      </c>
      <c r="B9062" s="33" t="s">
        <v>894</v>
      </c>
      <c r="C9062" s="33">
        <v>6038</v>
      </c>
      <c r="D9062" s="33" t="s">
        <v>4709</v>
      </c>
      <c r="E9062" s="33"/>
      <c r="F9062" s="33">
        <v>0.2</v>
      </c>
    </row>
    <row r="9063" spans="1:6" x14ac:dyDescent="0.2">
      <c r="A9063" s="33">
        <v>102</v>
      </c>
      <c r="B9063" s="33" t="s">
        <v>894</v>
      </c>
      <c r="C9063" s="33">
        <v>6052</v>
      </c>
      <c r="D9063" s="33" t="s">
        <v>4710</v>
      </c>
      <c r="E9063" s="33"/>
      <c r="F9063" s="33">
        <v>0.2</v>
      </c>
    </row>
    <row r="9064" spans="1:6" x14ac:dyDescent="0.2">
      <c r="A9064" s="33">
        <v>102</v>
      </c>
      <c r="B9064" s="33" t="s">
        <v>894</v>
      </c>
      <c r="C9064" s="33">
        <v>6101</v>
      </c>
      <c r="D9064" s="33" t="s">
        <v>4984</v>
      </c>
      <c r="E9064" s="33">
        <v>2</v>
      </c>
      <c r="F9064" s="33">
        <v>1</v>
      </c>
    </row>
    <row r="9065" spans="1:6" x14ac:dyDescent="0.2">
      <c r="A9065" s="33">
        <v>102</v>
      </c>
      <c r="B9065" s="33" t="s">
        <v>894</v>
      </c>
      <c r="C9065" s="33">
        <v>6130</v>
      </c>
      <c r="D9065" s="33" t="s">
        <v>4985</v>
      </c>
      <c r="E9065" s="33">
        <v>1</v>
      </c>
      <c r="F9065" s="33">
        <v>1</v>
      </c>
    </row>
    <row r="9066" spans="1:6" x14ac:dyDescent="0.2">
      <c r="A9066" s="33">
        <v>102</v>
      </c>
      <c r="B9066" s="33" t="s">
        <v>894</v>
      </c>
      <c r="C9066" s="33">
        <v>7413</v>
      </c>
      <c r="D9066" s="33" t="s">
        <v>4986</v>
      </c>
      <c r="E9066" s="33">
        <v>3</v>
      </c>
      <c r="F9066" s="33">
        <v>1</v>
      </c>
    </row>
    <row r="9067" spans="1:6" x14ac:dyDescent="0.2">
      <c r="A9067" s="33">
        <v>102</v>
      </c>
      <c r="B9067" s="33" t="s">
        <v>894</v>
      </c>
      <c r="C9067" s="33">
        <v>25201</v>
      </c>
      <c r="D9067" s="33" t="s">
        <v>4987</v>
      </c>
      <c r="E9067" s="33">
        <v>3</v>
      </c>
      <c r="F9067" s="33">
        <v>1</v>
      </c>
    </row>
    <row r="9068" spans="1:6" x14ac:dyDescent="0.2">
      <c r="A9068" s="33">
        <v>102</v>
      </c>
      <c r="B9068" s="33" t="s">
        <v>894</v>
      </c>
      <c r="C9068" s="33">
        <v>6182</v>
      </c>
      <c r="D9068" s="33" t="s">
        <v>4988</v>
      </c>
      <c r="E9068" s="33">
        <v>4</v>
      </c>
      <c r="F9068" s="33">
        <v>1</v>
      </c>
    </row>
    <row r="9069" spans="1:6" x14ac:dyDescent="0.2">
      <c r="A9069" s="33">
        <v>102</v>
      </c>
      <c r="B9069" s="33" t="s">
        <v>894</v>
      </c>
      <c r="C9069" s="33">
        <v>6185</v>
      </c>
      <c r="D9069" s="33" t="s">
        <v>5787</v>
      </c>
      <c r="E9069" s="33"/>
      <c r="F9069" s="33">
        <v>0.2</v>
      </c>
    </row>
    <row r="9070" spans="1:6" x14ac:dyDescent="0.2">
      <c r="A9070" s="33">
        <v>102</v>
      </c>
      <c r="B9070" s="33" t="s">
        <v>894</v>
      </c>
      <c r="C9070" s="33">
        <v>6193</v>
      </c>
      <c r="D9070" s="33" t="s">
        <v>4989</v>
      </c>
      <c r="E9070" s="33">
        <v>3</v>
      </c>
      <c r="F9070" s="33">
        <v>1</v>
      </c>
    </row>
    <row r="9071" spans="1:6" x14ac:dyDescent="0.2">
      <c r="A9071" s="33">
        <v>102</v>
      </c>
      <c r="B9071" s="33" t="s">
        <v>894</v>
      </c>
      <c r="C9071" s="33">
        <v>22726</v>
      </c>
      <c r="D9071" s="33" t="s">
        <v>5788</v>
      </c>
      <c r="E9071" s="33"/>
      <c r="F9071" s="33">
        <v>0.2</v>
      </c>
    </row>
    <row r="9072" spans="1:6" x14ac:dyDescent="0.2">
      <c r="A9072" s="33">
        <v>102</v>
      </c>
      <c r="B9072" s="33" t="s">
        <v>894</v>
      </c>
      <c r="C9072" s="33">
        <v>6207</v>
      </c>
      <c r="D9072" s="33" t="s">
        <v>2920</v>
      </c>
      <c r="E9072" s="33">
        <v>3</v>
      </c>
      <c r="F9072" s="33">
        <v>0.2</v>
      </c>
    </row>
    <row r="9073" spans="1:6" x14ac:dyDescent="0.2">
      <c r="A9073" s="33">
        <v>102</v>
      </c>
      <c r="B9073" s="33" t="s">
        <v>894</v>
      </c>
      <c r="C9073" s="33">
        <v>6216</v>
      </c>
      <c r="D9073" s="33" t="s">
        <v>5789</v>
      </c>
      <c r="E9073" s="33">
        <v>2</v>
      </c>
      <c r="F9073" s="33">
        <v>0.2</v>
      </c>
    </row>
    <row r="9074" spans="1:6" x14ac:dyDescent="0.2">
      <c r="A9074" s="33">
        <v>102</v>
      </c>
      <c r="B9074" s="33" t="s">
        <v>894</v>
      </c>
      <c r="C9074" s="33">
        <v>6242</v>
      </c>
      <c r="D9074" s="33" t="s">
        <v>5790</v>
      </c>
      <c r="E9074" s="33"/>
      <c r="F9074" s="33">
        <v>0.2</v>
      </c>
    </row>
    <row r="9075" spans="1:6" x14ac:dyDescent="0.2">
      <c r="A9075" s="33">
        <v>102</v>
      </c>
      <c r="B9075" s="33" t="s">
        <v>894</v>
      </c>
      <c r="C9075" s="33">
        <v>6244</v>
      </c>
      <c r="D9075" s="33" t="s">
        <v>5791</v>
      </c>
      <c r="E9075" s="33">
        <v>4</v>
      </c>
      <c r="F9075" s="33">
        <v>0.2</v>
      </c>
    </row>
    <row r="9076" spans="1:6" x14ac:dyDescent="0.2">
      <c r="A9076" s="33">
        <v>102</v>
      </c>
      <c r="B9076" s="33" t="s">
        <v>894</v>
      </c>
      <c r="C9076" s="33">
        <v>6245</v>
      </c>
      <c r="D9076" s="33" t="s">
        <v>5792</v>
      </c>
      <c r="E9076" s="33">
        <v>3</v>
      </c>
      <c r="F9076" s="33">
        <v>0.2</v>
      </c>
    </row>
    <row r="9077" spans="1:6" x14ac:dyDescent="0.2">
      <c r="A9077" s="33">
        <v>102</v>
      </c>
      <c r="B9077" s="33" t="s">
        <v>894</v>
      </c>
      <c r="C9077" s="33">
        <v>6250</v>
      </c>
      <c r="D9077" s="33" t="s">
        <v>5793</v>
      </c>
      <c r="E9077" s="33"/>
      <c r="F9077" s="33">
        <v>0.2</v>
      </c>
    </row>
    <row r="9078" spans="1:6" x14ac:dyDescent="0.2">
      <c r="A9078" s="33">
        <v>102</v>
      </c>
      <c r="B9078" s="33" t="s">
        <v>894</v>
      </c>
      <c r="C9078" s="33">
        <v>6263</v>
      </c>
      <c r="D9078" s="33" t="s">
        <v>5794</v>
      </c>
      <c r="E9078" s="33"/>
      <c r="F9078" s="33">
        <v>0.2</v>
      </c>
    </row>
    <row r="9079" spans="1:6" x14ac:dyDescent="0.2">
      <c r="A9079" s="33">
        <v>102</v>
      </c>
      <c r="B9079" s="33" t="s">
        <v>894</v>
      </c>
      <c r="C9079" s="33">
        <v>6271</v>
      </c>
      <c r="D9079" s="33" t="s">
        <v>5795</v>
      </c>
      <c r="E9079" s="33">
        <v>3</v>
      </c>
      <c r="F9079" s="33">
        <v>1</v>
      </c>
    </row>
    <row r="9080" spans="1:6" x14ac:dyDescent="0.2">
      <c r="A9080" s="33">
        <v>102</v>
      </c>
      <c r="B9080" s="33" t="s">
        <v>894</v>
      </c>
      <c r="C9080" s="33">
        <v>6274</v>
      </c>
      <c r="D9080" s="33" t="s">
        <v>5796</v>
      </c>
      <c r="E9080" s="33">
        <v>4</v>
      </c>
      <c r="F9080" s="33">
        <v>0.2</v>
      </c>
    </row>
    <row r="9081" spans="1:6" x14ac:dyDescent="0.2">
      <c r="A9081" s="33">
        <v>102</v>
      </c>
      <c r="B9081" s="33" t="s">
        <v>894</v>
      </c>
      <c r="C9081" s="33">
        <v>6293</v>
      </c>
      <c r="D9081" s="33" t="s">
        <v>4711</v>
      </c>
      <c r="E9081" s="33"/>
      <c r="F9081" s="33">
        <v>0.2</v>
      </c>
    </row>
    <row r="9082" spans="1:6" x14ac:dyDescent="0.2">
      <c r="A9082" s="33">
        <v>102</v>
      </c>
      <c r="B9082" s="33" t="s">
        <v>894</v>
      </c>
      <c r="C9082" s="33">
        <v>6294</v>
      </c>
      <c r="D9082" s="33" t="s">
        <v>5797</v>
      </c>
      <c r="E9082" s="33">
        <v>4</v>
      </c>
      <c r="F9082" s="33">
        <v>0.2</v>
      </c>
    </row>
    <row r="9083" spans="1:6" x14ac:dyDescent="0.2">
      <c r="A9083" s="33">
        <v>102</v>
      </c>
      <c r="B9083" s="33" t="s">
        <v>894</v>
      </c>
      <c r="C9083" s="33">
        <v>6308</v>
      </c>
      <c r="D9083" s="33" t="s">
        <v>5798</v>
      </c>
      <c r="E9083" s="33">
        <v>2</v>
      </c>
      <c r="F9083" s="33">
        <v>0.2</v>
      </c>
    </row>
    <row r="9084" spans="1:6" x14ac:dyDescent="0.2">
      <c r="A9084" s="33">
        <v>102</v>
      </c>
      <c r="B9084" s="33" t="s">
        <v>894</v>
      </c>
      <c r="C9084" s="33">
        <v>6328</v>
      </c>
      <c r="D9084" s="33" t="s">
        <v>5799</v>
      </c>
      <c r="E9084" s="33">
        <v>3</v>
      </c>
      <c r="F9084" s="33">
        <v>1</v>
      </c>
    </row>
    <row r="9085" spans="1:6" x14ac:dyDescent="0.2">
      <c r="A9085" s="33">
        <v>102</v>
      </c>
      <c r="B9085" s="33" t="s">
        <v>894</v>
      </c>
      <c r="C9085" s="33">
        <v>6335</v>
      </c>
      <c r="D9085" s="33" t="s">
        <v>5800</v>
      </c>
      <c r="E9085" s="33">
        <v>4</v>
      </c>
      <c r="F9085" s="33">
        <v>0.2</v>
      </c>
    </row>
    <row r="9086" spans="1:6" x14ac:dyDescent="0.2">
      <c r="A9086" s="33">
        <v>102</v>
      </c>
      <c r="B9086" s="33" t="s">
        <v>894</v>
      </c>
      <c r="C9086" s="33">
        <v>6343</v>
      </c>
      <c r="D9086" s="33" t="s">
        <v>5801</v>
      </c>
      <c r="E9086" s="33"/>
      <c r="F9086" s="33">
        <v>0.2</v>
      </c>
    </row>
    <row r="9087" spans="1:6" x14ac:dyDescent="0.2">
      <c r="A9087" s="33">
        <v>102</v>
      </c>
      <c r="B9087" s="33" t="s">
        <v>894</v>
      </c>
      <c r="C9087" s="33">
        <v>6355</v>
      </c>
      <c r="D9087" s="33" t="s">
        <v>5802</v>
      </c>
      <c r="E9087" s="33">
        <v>3</v>
      </c>
      <c r="F9087" s="33">
        <v>1</v>
      </c>
    </row>
    <row r="9088" spans="1:6" x14ac:dyDescent="0.2">
      <c r="A9088" s="33">
        <v>102</v>
      </c>
      <c r="B9088" s="33" t="s">
        <v>894</v>
      </c>
      <c r="C9088" s="33">
        <v>6362</v>
      </c>
      <c r="D9088" s="33" t="s">
        <v>5803</v>
      </c>
      <c r="E9088" s="33">
        <v>4</v>
      </c>
      <c r="F9088" s="33">
        <v>0.2</v>
      </c>
    </row>
    <row r="9089" spans="1:6" x14ac:dyDescent="0.2">
      <c r="A9089" s="33">
        <v>102</v>
      </c>
      <c r="B9089" s="33" t="s">
        <v>894</v>
      </c>
      <c r="C9089" s="33">
        <v>6365</v>
      </c>
      <c r="D9089" s="33" t="s">
        <v>5804</v>
      </c>
      <c r="E9089" s="33">
        <v>4</v>
      </c>
      <c r="F9089" s="33">
        <v>0.2</v>
      </c>
    </row>
    <row r="9090" spans="1:6" x14ac:dyDescent="0.2">
      <c r="A9090" s="33">
        <v>102</v>
      </c>
      <c r="B9090" s="33" t="s">
        <v>894</v>
      </c>
      <c r="C9090" s="33">
        <v>6373</v>
      </c>
      <c r="D9090" s="33" t="s">
        <v>5805</v>
      </c>
      <c r="E9090" s="33"/>
      <c r="F9090" s="33">
        <v>0.2</v>
      </c>
    </row>
    <row r="9091" spans="1:6" x14ac:dyDescent="0.2">
      <c r="A9091" s="33">
        <v>102</v>
      </c>
      <c r="B9091" s="33" t="s">
        <v>894</v>
      </c>
      <c r="C9091" s="33">
        <v>6374</v>
      </c>
      <c r="D9091" s="33" t="s">
        <v>5806</v>
      </c>
      <c r="E9091" s="33"/>
      <c r="F9091" s="33">
        <v>0.2</v>
      </c>
    </row>
    <row r="9092" spans="1:6" x14ac:dyDescent="0.2">
      <c r="A9092" s="33">
        <v>102</v>
      </c>
      <c r="B9092" s="33" t="s">
        <v>894</v>
      </c>
      <c r="C9092" s="33">
        <v>6375</v>
      </c>
      <c r="D9092" s="33" t="s">
        <v>5807</v>
      </c>
      <c r="E9092" s="33"/>
      <c r="F9092" s="33">
        <v>0.2</v>
      </c>
    </row>
    <row r="9093" spans="1:6" x14ac:dyDescent="0.2">
      <c r="A9093" s="33">
        <v>102</v>
      </c>
      <c r="B9093" s="33" t="s">
        <v>894</v>
      </c>
      <c r="C9093" s="33">
        <v>6376</v>
      </c>
      <c r="D9093" s="33" t="s">
        <v>5808</v>
      </c>
      <c r="E9093" s="33">
        <v>3</v>
      </c>
      <c r="F9093" s="33">
        <v>1</v>
      </c>
    </row>
    <row r="9094" spans="1:6" x14ac:dyDescent="0.2">
      <c r="A9094" s="33">
        <v>102</v>
      </c>
      <c r="B9094" s="33" t="s">
        <v>894</v>
      </c>
      <c r="C9094" s="33">
        <v>6395</v>
      </c>
      <c r="D9094" s="33" t="s">
        <v>5809</v>
      </c>
      <c r="E9094" s="33"/>
      <c r="F9094" s="33">
        <v>0.2</v>
      </c>
    </row>
    <row r="9095" spans="1:6" x14ac:dyDescent="0.2">
      <c r="A9095" s="33">
        <v>102</v>
      </c>
      <c r="B9095" s="33" t="s">
        <v>894</v>
      </c>
      <c r="C9095" s="33">
        <v>6406</v>
      </c>
      <c r="D9095" s="33" t="s">
        <v>5810</v>
      </c>
      <c r="E9095" s="33">
        <v>3</v>
      </c>
      <c r="F9095" s="33">
        <v>1</v>
      </c>
    </row>
    <row r="9096" spans="1:6" x14ac:dyDescent="0.2">
      <c r="A9096" s="33">
        <v>102</v>
      </c>
      <c r="B9096" s="33" t="s">
        <v>894</v>
      </c>
      <c r="C9096" s="33">
        <v>7979</v>
      </c>
      <c r="D9096" s="33" t="s">
        <v>5811</v>
      </c>
      <c r="E9096" s="33"/>
      <c r="F9096" s="33">
        <v>0.2</v>
      </c>
    </row>
    <row r="9097" spans="1:6" x14ac:dyDescent="0.2">
      <c r="A9097" s="33">
        <v>102</v>
      </c>
      <c r="B9097" s="33" t="s">
        <v>894</v>
      </c>
      <c r="C9097" s="33">
        <v>6442</v>
      </c>
      <c r="D9097" s="33" t="s">
        <v>5812</v>
      </c>
      <c r="E9097" s="33">
        <v>4</v>
      </c>
      <c r="F9097" s="33">
        <v>0.2</v>
      </c>
    </row>
    <row r="9098" spans="1:6" x14ac:dyDescent="0.2">
      <c r="A9098" s="33">
        <v>102</v>
      </c>
      <c r="B9098" s="33" t="s">
        <v>894</v>
      </c>
      <c r="C9098" s="33">
        <v>6445</v>
      </c>
      <c r="D9098" s="33" t="s">
        <v>5813</v>
      </c>
      <c r="E9098" s="33">
        <v>3</v>
      </c>
      <c r="F9098" s="33">
        <v>1</v>
      </c>
    </row>
    <row r="9099" spans="1:6" x14ac:dyDescent="0.2">
      <c r="A9099" s="33">
        <v>102</v>
      </c>
      <c r="B9099" s="33" t="s">
        <v>894</v>
      </c>
      <c r="C9099" s="33">
        <v>6466</v>
      </c>
      <c r="D9099" s="33" t="s">
        <v>4712</v>
      </c>
      <c r="E9099" s="33"/>
      <c r="F9099" s="33">
        <v>0.2</v>
      </c>
    </row>
    <row r="9100" spans="1:6" x14ac:dyDescent="0.2">
      <c r="A9100" s="33">
        <v>102</v>
      </c>
      <c r="B9100" s="33" t="s">
        <v>894</v>
      </c>
      <c r="C9100" s="33">
        <v>6476</v>
      </c>
      <c r="D9100" s="33" t="s">
        <v>5814</v>
      </c>
      <c r="E9100" s="33">
        <v>2</v>
      </c>
      <c r="F9100" s="33">
        <v>0.2</v>
      </c>
    </row>
    <row r="9101" spans="1:6" x14ac:dyDescent="0.2">
      <c r="A9101" s="33">
        <v>102</v>
      </c>
      <c r="B9101" s="33" t="s">
        <v>894</v>
      </c>
      <c r="C9101" s="33">
        <v>16393</v>
      </c>
      <c r="D9101" s="33" t="s">
        <v>5815</v>
      </c>
      <c r="E9101" s="33">
        <v>1</v>
      </c>
      <c r="F9101" s="33">
        <v>0.2</v>
      </c>
    </row>
    <row r="9102" spans="1:6" x14ac:dyDescent="0.2">
      <c r="A9102" s="33">
        <v>102</v>
      </c>
      <c r="B9102" s="33" t="s">
        <v>894</v>
      </c>
      <c r="C9102" s="33">
        <v>8021</v>
      </c>
      <c r="D9102" s="33" t="s">
        <v>5816</v>
      </c>
      <c r="E9102" s="33"/>
      <c r="F9102" s="33">
        <v>0.2</v>
      </c>
    </row>
    <row r="9103" spans="1:6" x14ac:dyDescent="0.2">
      <c r="A9103" s="33">
        <v>102</v>
      </c>
      <c r="B9103" s="33" t="s">
        <v>894</v>
      </c>
      <c r="C9103" s="33">
        <v>6655</v>
      </c>
      <c r="D9103" s="33" t="s">
        <v>5498</v>
      </c>
      <c r="E9103" s="33">
        <v>1</v>
      </c>
      <c r="F9103" s="33">
        <v>0.2</v>
      </c>
    </row>
    <row r="9104" spans="1:6" x14ac:dyDescent="0.2">
      <c r="A9104" s="33">
        <v>102</v>
      </c>
      <c r="B9104" s="33" t="s">
        <v>894</v>
      </c>
      <c r="C9104" s="33">
        <v>6688</v>
      </c>
      <c r="D9104" s="33" t="s">
        <v>5817</v>
      </c>
      <c r="E9104" s="33"/>
      <c r="F9104" s="33">
        <v>0.2</v>
      </c>
    </row>
    <row r="9105" spans="1:6" x14ac:dyDescent="0.2">
      <c r="A9105" s="33">
        <v>102</v>
      </c>
      <c r="B9105" s="33" t="s">
        <v>894</v>
      </c>
      <c r="C9105" s="33">
        <v>6690</v>
      </c>
      <c r="D9105" s="33" t="s">
        <v>5818</v>
      </c>
      <c r="E9105" s="33"/>
      <c r="F9105" s="33">
        <v>0.2</v>
      </c>
    </row>
    <row r="9106" spans="1:6" x14ac:dyDescent="0.2">
      <c r="A9106" s="33">
        <v>102</v>
      </c>
      <c r="B9106" s="33" t="s">
        <v>894</v>
      </c>
      <c r="C9106" s="33">
        <v>6714</v>
      </c>
      <c r="D9106" s="33" t="s">
        <v>4990</v>
      </c>
      <c r="E9106" s="33">
        <v>4</v>
      </c>
      <c r="F9106" s="33">
        <v>1</v>
      </c>
    </row>
    <row r="9107" spans="1:6" x14ac:dyDescent="0.2">
      <c r="A9107" s="33">
        <v>102</v>
      </c>
      <c r="B9107" s="33" t="s">
        <v>894</v>
      </c>
      <c r="C9107" s="33">
        <v>6720</v>
      </c>
      <c r="D9107" s="33" t="s">
        <v>4991</v>
      </c>
      <c r="E9107" s="33">
        <v>4</v>
      </c>
      <c r="F9107" s="33">
        <v>1</v>
      </c>
    </row>
    <row r="9108" spans="1:6" x14ac:dyDescent="0.2">
      <c r="A9108" s="33">
        <v>102</v>
      </c>
      <c r="B9108" s="33" t="s">
        <v>894</v>
      </c>
      <c r="C9108" s="33">
        <v>6779</v>
      </c>
      <c r="D9108" s="33" t="s">
        <v>4713</v>
      </c>
      <c r="E9108" s="33">
        <v>4</v>
      </c>
      <c r="F9108" s="33">
        <v>0.2</v>
      </c>
    </row>
    <row r="9109" spans="1:6" x14ac:dyDescent="0.2">
      <c r="A9109" s="33">
        <v>102</v>
      </c>
      <c r="B9109" s="33" t="s">
        <v>894</v>
      </c>
      <c r="C9109" s="33">
        <v>8044</v>
      </c>
      <c r="D9109" s="33" t="s">
        <v>4618</v>
      </c>
      <c r="E9109" s="33"/>
      <c r="F9109" s="33">
        <v>0.2</v>
      </c>
    </row>
    <row r="9110" spans="1:6" x14ac:dyDescent="0.2">
      <c r="A9110" s="33">
        <v>102</v>
      </c>
      <c r="B9110" s="33" t="s">
        <v>894</v>
      </c>
      <c r="C9110" s="33">
        <v>6790</v>
      </c>
      <c r="D9110" s="33" t="s">
        <v>5499</v>
      </c>
      <c r="E9110" s="33">
        <v>3</v>
      </c>
      <c r="F9110" s="33">
        <v>0.2</v>
      </c>
    </row>
    <row r="9111" spans="1:6" x14ac:dyDescent="0.2">
      <c r="A9111" s="33">
        <v>102</v>
      </c>
      <c r="B9111" s="33" t="s">
        <v>894</v>
      </c>
      <c r="C9111" s="33">
        <v>6870</v>
      </c>
      <c r="D9111" s="33" t="s">
        <v>4714</v>
      </c>
      <c r="E9111" s="33"/>
      <c r="F9111" s="33">
        <v>0.2</v>
      </c>
    </row>
    <row r="9112" spans="1:6" x14ac:dyDescent="0.2">
      <c r="A9112" s="33">
        <v>102</v>
      </c>
      <c r="B9112" s="33" t="s">
        <v>894</v>
      </c>
      <c r="C9112" s="33">
        <v>6881</v>
      </c>
      <c r="D9112" s="33" t="s">
        <v>5819</v>
      </c>
      <c r="E9112" s="33">
        <v>4</v>
      </c>
      <c r="F9112" s="33">
        <v>0.2</v>
      </c>
    </row>
    <row r="9113" spans="1:6" x14ac:dyDescent="0.2">
      <c r="A9113" s="33">
        <v>102</v>
      </c>
      <c r="B9113" s="33" t="s">
        <v>894</v>
      </c>
      <c r="C9113" s="33">
        <v>6963</v>
      </c>
      <c r="D9113" s="33" t="s">
        <v>5820</v>
      </c>
      <c r="E9113" s="33">
        <v>3</v>
      </c>
      <c r="F9113" s="33">
        <v>1</v>
      </c>
    </row>
    <row r="9114" spans="1:6" x14ac:dyDescent="0.2">
      <c r="A9114" s="33">
        <v>102</v>
      </c>
      <c r="B9114" s="33" t="s">
        <v>894</v>
      </c>
      <c r="C9114" s="33">
        <v>6965</v>
      </c>
      <c r="D9114" s="33" t="s">
        <v>2043</v>
      </c>
      <c r="E9114" s="33"/>
      <c r="F9114" s="33">
        <v>0.2</v>
      </c>
    </row>
    <row r="9115" spans="1:6" x14ac:dyDescent="0.2">
      <c r="A9115" s="33">
        <v>102</v>
      </c>
      <c r="B9115" s="33" t="s">
        <v>894</v>
      </c>
      <c r="C9115" s="33">
        <v>6967</v>
      </c>
      <c r="D9115" s="33" t="s">
        <v>2044</v>
      </c>
      <c r="E9115" s="33">
        <v>3</v>
      </c>
      <c r="F9115" s="33">
        <v>1</v>
      </c>
    </row>
    <row r="9116" spans="1:6" x14ac:dyDescent="0.2">
      <c r="A9116" s="33">
        <v>102</v>
      </c>
      <c r="B9116" s="33" t="s">
        <v>894</v>
      </c>
      <c r="C9116" s="33">
        <v>6968</v>
      </c>
      <c r="D9116" s="33" t="s">
        <v>5821</v>
      </c>
      <c r="E9116" s="33"/>
      <c r="F9116" s="33">
        <v>0.2</v>
      </c>
    </row>
    <row r="9117" spans="1:6" x14ac:dyDescent="0.2">
      <c r="A9117" s="33">
        <v>102</v>
      </c>
      <c r="B9117" s="33" t="s">
        <v>894</v>
      </c>
      <c r="C9117" s="33">
        <v>6971</v>
      </c>
      <c r="D9117" s="33" t="s">
        <v>5822</v>
      </c>
      <c r="E9117" s="33">
        <v>3</v>
      </c>
      <c r="F9117" s="33">
        <v>1</v>
      </c>
    </row>
    <row r="9118" spans="1:6" x14ac:dyDescent="0.2">
      <c r="A9118" s="33">
        <v>102</v>
      </c>
      <c r="B9118" s="33" t="s">
        <v>894</v>
      </c>
      <c r="C9118" s="33">
        <v>6972</v>
      </c>
      <c r="D9118" s="33" t="s">
        <v>5823</v>
      </c>
      <c r="E9118" s="33"/>
      <c r="F9118" s="33">
        <v>0.2</v>
      </c>
    </row>
    <row r="9119" spans="1:6" x14ac:dyDescent="0.2">
      <c r="A9119" s="33">
        <v>102</v>
      </c>
      <c r="B9119" s="33" t="s">
        <v>894</v>
      </c>
      <c r="C9119" s="33">
        <v>7429</v>
      </c>
      <c r="D9119" s="33" t="s">
        <v>5824</v>
      </c>
      <c r="E9119" s="33">
        <v>1</v>
      </c>
      <c r="F9119" s="33">
        <v>1</v>
      </c>
    </row>
    <row r="9120" spans="1:6" x14ac:dyDescent="0.2">
      <c r="A9120" s="33">
        <v>102</v>
      </c>
      <c r="B9120" s="33" t="s">
        <v>894</v>
      </c>
      <c r="C9120" s="33">
        <v>7024</v>
      </c>
      <c r="D9120" s="33" t="s">
        <v>5825</v>
      </c>
      <c r="E9120" s="33">
        <v>4</v>
      </c>
      <c r="F9120" s="33">
        <v>0.2</v>
      </c>
    </row>
    <row r="9121" spans="1:6" x14ac:dyDescent="0.2">
      <c r="A9121" s="33">
        <v>102</v>
      </c>
      <c r="B9121" s="33" t="s">
        <v>894</v>
      </c>
      <c r="C9121" s="33">
        <v>7049</v>
      </c>
      <c r="D9121" s="33" t="s">
        <v>4121</v>
      </c>
      <c r="E9121" s="33"/>
      <c r="F9121" s="33">
        <v>0.2</v>
      </c>
    </row>
    <row r="9122" spans="1:6" x14ac:dyDescent="0.2">
      <c r="A9122" s="33">
        <v>102</v>
      </c>
      <c r="B9122" s="33" t="s">
        <v>894</v>
      </c>
      <c r="C9122" s="33">
        <v>12033</v>
      </c>
      <c r="D9122" s="33" t="s">
        <v>5500</v>
      </c>
      <c r="E9122" s="33">
        <v>4</v>
      </c>
      <c r="F9122" s="33">
        <v>0.2</v>
      </c>
    </row>
    <row r="9123" spans="1:6" x14ac:dyDescent="0.2">
      <c r="A9123" s="33">
        <v>102</v>
      </c>
      <c r="B9123" s="33" t="s">
        <v>894</v>
      </c>
      <c r="C9123" s="33">
        <v>7079</v>
      </c>
      <c r="D9123" s="33" t="s">
        <v>5501</v>
      </c>
      <c r="E9123" s="33">
        <v>4</v>
      </c>
      <c r="F9123" s="33">
        <v>0.2</v>
      </c>
    </row>
    <row r="9124" spans="1:6" x14ac:dyDescent="0.2">
      <c r="A9124" s="33">
        <v>102</v>
      </c>
      <c r="B9124" s="33" t="s">
        <v>894</v>
      </c>
      <c r="C9124" s="33">
        <v>7132</v>
      </c>
      <c r="D9124" s="33" t="s">
        <v>2047</v>
      </c>
      <c r="E9124" s="33">
        <v>4</v>
      </c>
      <c r="F9124" s="33">
        <v>1</v>
      </c>
    </row>
    <row r="9125" spans="1:6" x14ac:dyDescent="0.2">
      <c r="A9125" s="33">
        <v>102</v>
      </c>
      <c r="B9125" s="33" t="s">
        <v>894</v>
      </c>
      <c r="C9125" s="33">
        <v>7133</v>
      </c>
      <c r="D9125" s="33" t="s">
        <v>2048</v>
      </c>
      <c r="E9125" s="33">
        <v>4</v>
      </c>
      <c r="F9125" s="33">
        <v>1</v>
      </c>
    </row>
    <row r="9126" spans="1:6" x14ac:dyDescent="0.2">
      <c r="A9126" s="33">
        <v>102</v>
      </c>
      <c r="B9126" s="33" t="s">
        <v>894</v>
      </c>
      <c r="C9126" s="33">
        <v>7141</v>
      </c>
      <c r="D9126" s="33" t="s">
        <v>2050</v>
      </c>
      <c r="E9126" s="33">
        <v>3</v>
      </c>
      <c r="F9126" s="33">
        <v>1</v>
      </c>
    </row>
    <row r="9127" spans="1:6" x14ac:dyDescent="0.2">
      <c r="A9127" s="33">
        <v>102</v>
      </c>
      <c r="B9127" s="33" t="s">
        <v>894</v>
      </c>
      <c r="C9127" s="33">
        <v>11246</v>
      </c>
      <c r="D9127" s="33" t="s">
        <v>4715</v>
      </c>
      <c r="E9127" s="33"/>
      <c r="F9127" s="33">
        <v>0.2</v>
      </c>
    </row>
    <row r="9128" spans="1:6" x14ac:dyDescent="0.2">
      <c r="A9128" s="33">
        <v>102</v>
      </c>
      <c r="B9128" s="33" t="s">
        <v>894</v>
      </c>
      <c r="C9128" s="33">
        <v>8094</v>
      </c>
      <c r="D9128" s="33" t="s">
        <v>2053</v>
      </c>
      <c r="E9128" s="33"/>
      <c r="F9128" s="33">
        <v>0.2</v>
      </c>
    </row>
    <row r="9129" spans="1:6" x14ac:dyDescent="0.2">
      <c r="A9129" s="33">
        <v>102</v>
      </c>
      <c r="B9129" s="33" t="s">
        <v>894</v>
      </c>
      <c r="C9129" s="33">
        <v>7304</v>
      </c>
      <c r="D9129" s="33" t="s">
        <v>5826</v>
      </c>
      <c r="E9129" s="33">
        <v>3</v>
      </c>
      <c r="F9129" s="33">
        <v>0.2</v>
      </c>
    </row>
    <row r="9130" spans="1:6" x14ac:dyDescent="0.2">
      <c r="A9130" s="33">
        <v>102</v>
      </c>
      <c r="B9130" s="33" t="s">
        <v>894</v>
      </c>
      <c r="C9130" s="33">
        <v>7315</v>
      </c>
      <c r="D9130" s="33" t="s">
        <v>5827</v>
      </c>
      <c r="E9130" s="33">
        <v>4</v>
      </c>
      <c r="F9130" s="33">
        <v>0.2</v>
      </c>
    </row>
    <row r="9131" spans="1:6" x14ac:dyDescent="0.2">
      <c r="A9131" s="33">
        <v>102</v>
      </c>
      <c r="B9131" s="33" t="s">
        <v>894</v>
      </c>
      <c r="C9131" s="33">
        <v>7319</v>
      </c>
      <c r="D9131" s="33" t="s">
        <v>5828</v>
      </c>
      <c r="E9131" s="33">
        <v>3</v>
      </c>
      <c r="F9131" s="33">
        <v>1</v>
      </c>
    </row>
    <row r="9132" spans="1:6" x14ac:dyDescent="0.2">
      <c r="A9132" s="33">
        <v>102</v>
      </c>
      <c r="B9132" s="33" t="s">
        <v>894</v>
      </c>
      <c r="C9132" s="33">
        <v>7355</v>
      </c>
      <c r="D9132" s="33" t="s">
        <v>5829</v>
      </c>
      <c r="E9132" s="33">
        <v>4</v>
      </c>
      <c r="F9132" s="33">
        <v>0.2</v>
      </c>
    </row>
    <row r="9133" spans="1:6" x14ac:dyDescent="0.2">
      <c r="A9133" s="33">
        <v>102</v>
      </c>
      <c r="B9133" s="33" t="s">
        <v>436</v>
      </c>
      <c r="C9133" s="33">
        <v>29304</v>
      </c>
      <c r="D9133" s="33" t="s">
        <v>4992</v>
      </c>
      <c r="E9133" s="33"/>
      <c r="F9133" s="33">
        <v>0.2</v>
      </c>
    </row>
    <row r="9134" spans="1:6" x14ac:dyDescent="0.2">
      <c r="A9134" s="33">
        <v>102</v>
      </c>
      <c r="B9134" s="33" t="s">
        <v>436</v>
      </c>
      <c r="C9134" s="33">
        <v>29303</v>
      </c>
      <c r="D9134" s="33" t="s">
        <v>5502</v>
      </c>
      <c r="E9134" s="33">
        <v>4</v>
      </c>
      <c r="F9134" s="33">
        <v>1</v>
      </c>
    </row>
    <row r="9135" spans="1:6" x14ac:dyDescent="0.2">
      <c r="A9135" s="33">
        <v>102</v>
      </c>
      <c r="B9135" s="33" t="s">
        <v>436</v>
      </c>
      <c r="C9135" s="33">
        <v>29307</v>
      </c>
      <c r="D9135" s="33" t="s">
        <v>4993</v>
      </c>
      <c r="E9135" s="33">
        <v>2</v>
      </c>
      <c r="F9135" s="33">
        <v>1</v>
      </c>
    </row>
    <row r="9136" spans="1:6" x14ac:dyDescent="0.2">
      <c r="A9136" s="33">
        <v>102</v>
      </c>
      <c r="B9136" s="33" t="s">
        <v>436</v>
      </c>
      <c r="C9136" s="33">
        <v>29308</v>
      </c>
      <c r="D9136" s="33" t="s">
        <v>4994</v>
      </c>
      <c r="E9136" s="33"/>
      <c r="F9136" s="33">
        <v>0.2</v>
      </c>
    </row>
    <row r="9137" spans="1:6" x14ac:dyDescent="0.2">
      <c r="A9137" s="33">
        <v>102</v>
      </c>
      <c r="B9137" s="33" t="s">
        <v>436</v>
      </c>
      <c r="C9137" s="33">
        <v>29310</v>
      </c>
      <c r="D9137" s="33" t="s">
        <v>5503</v>
      </c>
      <c r="E9137" s="33">
        <v>1</v>
      </c>
      <c r="F9137" s="33">
        <v>0.2</v>
      </c>
    </row>
    <row r="9138" spans="1:6" x14ac:dyDescent="0.2">
      <c r="A9138" s="33">
        <v>102</v>
      </c>
      <c r="B9138" s="33" t="s">
        <v>436</v>
      </c>
      <c r="C9138" s="33">
        <v>31153</v>
      </c>
      <c r="D9138" s="33" t="s">
        <v>5504</v>
      </c>
      <c r="E9138" s="33"/>
      <c r="F9138" s="33">
        <v>0.2</v>
      </c>
    </row>
    <row r="9139" spans="1:6" x14ac:dyDescent="0.2">
      <c r="A9139" s="33">
        <v>102</v>
      </c>
      <c r="B9139" s="33" t="s">
        <v>436</v>
      </c>
      <c r="C9139" s="33">
        <v>32914</v>
      </c>
      <c r="D9139" s="33" t="s">
        <v>4995</v>
      </c>
      <c r="E9139" s="33">
        <v>4</v>
      </c>
      <c r="F9139" s="33">
        <v>1</v>
      </c>
    </row>
    <row r="9140" spans="1:6" x14ac:dyDescent="0.2">
      <c r="A9140" s="33">
        <v>102</v>
      </c>
      <c r="B9140" s="33" t="s">
        <v>436</v>
      </c>
      <c r="C9140" s="33">
        <v>31202</v>
      </c>
      <c r="D9140" s="33" t="s">
        <v>4996</v>
      </c>
      <c r="E9140" s="33">
        <v>3</v>
      </c>
      <c r="F9140" s="33">
        <v>0.2</v>
      </c>
    </row>
    <row r="9141" spans="1:6" x14ac:dyDescent="0.2">
      <c r="A9141" s="33">
        <v>102</v>
      </c>
      <c r="B9141" s="33" t="s">
        <v>436</v>
      </c>
      <c r="C9141" s="33">
        <v>29360</v>
      </c>
      <c r="D9141" s="33" t="s">
        <v>4997</v>
      </c>
      <c r="E9141" s="33">
        <v>2</v>
      </c>
      <c r="F9141" s="33">
        <v>0.2</v>
      </c>
    </row>
    <row r="9142" spans="1:6" x14ac:dyDescent="0.2">
      <c r="A9142" s="33">
        <v>102</v>
      </c>
      <c r="B9142" s="33" t="s">
        <v>436</v>
      </c>
      <c r="C9142" s="33">
        <v>29363</v>
      </c>
      <c r="D9142" s="33" t="s">
        <v>4998</v>
      </c>
      <c r="E9142" s="33"/>
      <c r="F9142" s="33">
        <v>0.2</v>
      </c>
    </row>
    <row r="9143" spans="1:6" x14ac:dyDescent="0.2">
      <c r="A9143" s="33">
        <v>102</v>
      </c>
      <c r="B9143" s="33" t="s">
        <v>436</v>
      </c>
      <c r="C9143" s="33">
        <v>27506</v>
      </c>
      <c r="D9143" s="33" t="s">
        <v>4999</v>
      </c>
      <c r="E9143" s="33">
        <v>2</v>
      </c>
      <c r="F9143" s="33">
        <v>0.2</v>
      </c>
    </row>
    <row r="9144" spans="1:6" x14ac:dyDescent="0.2">
      <c r="A9144" s="33">
        <v>102</v>
      </c>
      <c r="B9144" s="33" t="s">
        <v>436</v>
      </c>
      <c r="C9144" s="33">
        <v>27507</v>
      </c>
      <c r="D9144" s="33" t="s">
        <v>5000</v>
      </c>
      <c r="E9144" s="33">
        <v>3</v>
      </c>
      <c r="F9144" s="33">
        <v>0.2</v>
      </c>
    </row>
    <row r="9145" spans="1:6" x14ac:dyDescent="0.2">
      <c r="A9145" s="33">
        <v>102</v>
      </c>
      <c r="B9145" s="33" t="s">
        <v>436</v>
      </c>
      <c r="C9145" s="33">
        <v>31161</v>
      </c>
      <c r="D9145" s="33" t="s">
        <v>5001</v>
      </c>
      <c r="E9145" s="33"/>
      <c r="F9145" s="33">
        <v>0.2</v>
      </c>
    </row>
    <row r="9146" spans="1:6" x14ac:dyDescent="0.2">
      <c r="A9146" s="33">
        <v>102</v>
      </c>
      <c r="B9146" s="33" t="s">
        <v>436</v>
      </c>
      <c r="C9146" s="33">
        <v>31203</v>
      </c>
      <c r="D9146" s="33" t="s">
        <v>5002</v>
      </c>
      <c r="E9146" s="33"/>
      <c r="F9146" s="33">
        <v>0.2</v>
      </c>
    </row>
    <row r="9147" spans="1:6" x14ac:dyDescent="0.2">
      <c r="A9147" s="33">
        <v>102</v>
      </c>
      <c r="B9147" s="33" t="s">
        <v>436</v>
      </c>
      <c r="C9147" s="33">
        <v>27510</v>
      </c>
      <c r="D9147" s="33" t="s">
        <v>5003</v>
      </c>
      <c r="E9147" s="33">
        <v>4</v>
      </c>
      <c r="F9147" s="33">
        <v>0.2</v>
      </c>
    </row>
    <row r="9148" spans="1:6" x14ac:dyDescent="0.2">
      <c r="A9148" s="33">
        <v>102</v>
      </c>
      <c r="B9148" s="33" t="s">
        <v>436</v>
      </c>
      <c r="C9148" s="33">
        <v>31003</v>
      </c>
      <c r="D9148" s="33" t="s">
        <v>5004</v>
      </c>
      <c r="E9148" s="33">
        <v>3</v>
      </c>
      <c r="F9148" s="33">
        <v>1</v>
      </c>
    </row>
    <row r="9149" spans="1:6" x14ac:dyDescent="0.2">
      <c r="A9149" s="33">
        <v>102</v>
      </c>
      <c r="B9149" s="33" t="s">
        <v>436</v>
      </c>
      <c r="C9149" s="33">
        <v>31004</v>
      </c>
      <c r="D9149" s="33" t="s">
        <v>5505</v>
      </c>
      <c r="E9149" s="33"/>
      <c r="F9149" s="33">
        <v>0.2</v>
      </c>
    </row>
    <row r="9150" spans="1:6" x14ac:dyDescent="0.2">
      <c r="A9150" s="33">
        <v>102</v>
      </c>
      <c r="B9150" s="33" t="s">
        <v>436</v>
      </c>
      <c r="C9150" s="33">
        <v>29368</v>
      </c>
      <c r="D9150" s="33" t="s">
        <v>5005</v>
      </c>
      <c r="E9150" s="33">
        <v>2</v>
      </c>
      <c r="F9150" s="33">
        <v>0.2</v>
      </c>
    </row>
    <row r="9151" spans="1:6" x14ac:dyDescent="0.2">
      <c r="A9151" s="33">
        <v>102</v>
      </c>
      <c r="B9151" s="33" t="s">
        <v>436</v>
      </c>
      <c r="C9151" s="33">
        <v>29369</v>
      </c>
      <c r="D9151" s="33" t="s">
        <v>5006</v>
      </c>
      <c r="E9151" s="33"/>
      <c r="F9151" s="33">
        <v>0.2</v>
      </c>
    </row>
    <row r="9152" spans="1:6" x14ac:dyDescent="0.2">
      <c r="A9152" s="33">
        <v>102</v>
      </c>
      <c r="B9152" s="33" t="s">
        <v>436</v>
      </c>
      <c r="C9152" s="33">
        <v>31204</v>
      </c>
      <c r="D9152" s="33" t="s">
        <v>5007</v>
      </c>
      <c r="E9152" s="33">
        <v>1</v>
      </c>
      <c r="F9152" s="33">
        <v>1</v>
      </c>
    </row>
    <row r="9153" spans="1:6" x14ac:dyDescent="0.2">
      <c r="A9153" s="33">
        <v>102</v>
      </c>
      <c r="B9153" s="33" t="s">
        <v>436</v>
      </c>
      <c r="C9153" s="33">
        <v>31280</v>
      </c>
      <c r="D9153" s="33" t="s">
        <v>5506</v>
      </c>
      <c r="E9153" s="33">
        <v>4</v>
      </c>
      <c r="F9153" s="33">
        <v>0.2</v>
      </c>
    </row>
    <row r="9154" spans="1:6" x14ac:dyDescent="0.2">
      <c r="A9154" s="33">
        <v>102</v>
      </c>
      <c r="B9154" s="33" t="s">
        <v>436</v>
      </c>
      <c r="C9154" s="33">
        <v>31205</v>
      </c>
      <c r="D9154" s="33" t="s">
        <v>784</v>
      </c>
      <c r="E9154" s="33"/>
      <c r="F9154" s="33">
        <v>1</v>
      </c>
    </row>
    <row r="9155" spans="1:6" x14ac:dyDescent="0.2">
      <c r="A9155" s="33">
        <v>102</v>
      </c>
      <c r="B9155" s="33" t="s">
        <v>436</v>
      </c>
      <c r="C9155" s="33">
        <v>32919</v>
      </c>
      <c r="D9155" s="33" t="s">
        <v>5008</v>
      </c>
      <c r="E9155" s="33">
        <v>4</v>
      </c>
      <c r="F9155" s="33">
        <v>1</v>
      </c>
    </row>
    <row r="9156" spans="1:6" x14ac:dyDescent="0.2">
      <c r="A9156" s="33">
        <v>102</v>
      </c>
      <c r="B9156" s="33" t="s">
        <v>436</v>
      </c>
      <c r="C9156" s="33">
        <v>31088</v>
      </c>
      <c r="D9156" s="33" t="s">
        <v>5009</v>
      </c>
      <c r="E9156" s="33">
        <v>2</v>
      </c>
      <c r="F9156" s="33">
        <v>1</v>
      </c>
    </row>
    <row r="9157" spans="1:6" x14ac:dyDescent="0.2">
      <c r="A9157" s="33">
        <v>102</v>
      </c>
      <c r="B9157" s="33" t="s">
        <v>436</v>
      </c>
      <c r="C9157" s="33">
        <v>32926</v>
      </c>
      <c r="D9157" s="33" t="s">
        <v>5010</v>
      </c>
      <c r="E9157" s="33">
        <v>2</v>
      </c>
      <c r="F9157" s="33">
        <v>0.2</v>
      </c>
    </row>
    <row r="9158" spans="1:6" x14ac:dyDescent="0.2">
      <c r="A9158" s="33">
        <v>102</v>
      </c>
      <c r="B9158" s="33" t="s">
        <v>436</v>
      </c>
      <c r="C9158" s="33">
        <v>31272</v>
      </c>
      <c r="D9158" s="33" t="s">
        <v>5830</v>
      </c>
      <c r="E9158" s="33"/>
      <c r="F9158" s="33">
        <v>0.2</v>
      </c>
    </row>
    <row r="9159" spans="1:6" x14ac:dyDescent="0.2">
      <c r="A9159" s="33">
        <v>102</v>
      </c>
      <c r="B9159" s="33" t="s">
        <v>436</v>
      </c>
      <c r="C9159" s="33">
        <v>32925</v>
      </c>
      <c r="D9159" s="33" t="s">
        <v>5507</v>
      </c>
      <c r="E9159" s="33"/>
      <c r="F9159" s="33">
        <v>0.2</v>
      </c>
    </row>
    <row r="9160" spans="1:6" x14ac:dyDescent="0.2">
      <c r="A9160" s="33">
        <v>102</v>
      </c>
      <c r="B9160" s="33" t="s">
        <v>436</v>
      </c>
      <c r="C9160" s="33">
        <v>32291</v>
      </c>
      <c r="D9160" s="33" t="s">
        <v>5508</v>
      </c>
      <c r="E9160" s="33">
        <v>4</v>
      </c>
      <c r="F9160" s="33">
        <v>0.2</v>
      </c>
    </row>
    <row r="9161" spans="1:6" x14ac:dyDescent="0.2">
      <c r="A9161" s="33">
        <v>102</v>
      </c>
      <c r="B9161" s="33" t="s">
        <v>436</v>
      </c>
      <c r="C9161" s="33">
        <v>31909</v>
      </c>
      <c r="D9161" s="33" t="s">
        <v>5831</v>
      </c>
      <c r="E9161" s="33">
        <v>4</v>
      </c>
      <c r="F9161" s="33">
        <v>0.2</v>
      </c>
    </row>
    <row r="9162" spans="1:6" x14ac:dyDescent="0.2">
      <c r="A9162" s="33">
        <v>102</v>
      </c>
      <c r="B9162" s="33" t="s">
        <v>436</v>
      </c>
      <c r="C9162" s="33">
        <v>31910</v>
      </c>
      <c r="D9162" s="33" t="s">
        <v>5832</v>
      </c>
      <c r="E9162" s="33"/>
      <c r="F9162" s="33">
        <v>0.2</v>
      </c>
    </row>
    <row r="9163" spans="1:6" x14ac:dyDescent="0.2">
      <c r="A9163" s="33">
        <v>102</v>
      </c>
      <c r="B9163" s="33" t="s">
        <v>436</v>
      </c>
      <c r="C9163" s="33">
        <v>31911</v>
      </c>
      <c r="D9163" s="33" t="s">
        <v>5833</v>
      </c>
      <c r="E9163" s="33">
        <v>4</v>
      </c>
      <c r="F9163" s="33">
        <v>0.2</v>
      </c>
    </row>
    <row r="9164" spans="1:6" x14ac:dyDescent="0.2">
      <c r="A9164" s="33">
        <v>102</v>
      </c>
      <c r="B9164" s="33" t="s">
        <v>436</v>
      </c>
      <c r="C9164" s="33">
        <v>32900</v>
      </c>
      <c r="D9164" s="33" t="s">
        <v>5011</v>
      </c>
      <c r="E9164" s="33">
        <v>3</v>
      </c>
      <c r="F9164" s="33">
        <v>0.2</v>
      </c>
    </row>
    <row r="9165" spans="1:6" x14ac:dyDescent="0.2">
      <c r="A9165" s="33">
        <v>102</v>
      </c>
      <c r="B9165" s="33" t="s">
        <v>436</v>
      </c>
      <c r="C9165" s="33">
        <v>32902</v>
      </c>
      <c r="D9165" s="33" t="s">
        <v>5012</v>
      </c>
      <c r="E9165" s="33">
        <v>3</v>
      </c>
      <c r="F9165" s="33">
        <v>0.2</v>
      </c>
    </row>
    <row r="9166" spans="1:6" x14ac:dyDescent="0.2">
      <c r="A9166" s="33">
        <v>102</v>
      </c>
      <c r="B9166" s="33" t="s">
        <v>436</v>
      </c>
      <c r="C9166" s="33">
        <v>32932</v>
      </c>
      <c r="D9166" s="33" t="s">
        <v>5013</v>
      </c>
      <c r="E9166" s="33">
        <v>4</v>
      </c>
      <c r="F9166" s="33">
        <v>0.2</v>
      </c>
    </row>
    <row r="9167" spans="1:6" x14ac:dyDescent="0.2">
      <c r="A9167" s="33">
        <v>102</v>
      </c>
      <c r="B9167" s="33" t="s">
        <v>436</v>
      </c>
      <c r="C9167" s="33">
        <v>32935</v>
      </c>
      <c r="D9167" s="33" t="s">
        <v>5014</v>
      </c>
      <c r="E9167" s="33">
        <v>4</v>
      </c>
      <c r="F9167" s="33">
        <v>0.2</v>
      </c>
    </row>
    <row r="9168" spans="1:6" x14ac:dyDescent="0.2">
      <c r="A9168" s="33">
        <v>102</v>
      </c>
      <c r="B9168" s="33" t="s">
        <v>436</v>
      </c>
      <c r="C9168" s="33">
        <v>27526</v>
      </c>
      <c r="D9168" s="33" t="s">
        <v>5015</v>
      </c>
      <c r="E9168" s="33">
        <v>4</v>
      </c>
      <c r="F9168" s="33">
        <v>0.2</v>
      </c>
    </row>
    <row r="9169" spans="1:6" x14ac:dyDescent="0.2">
      <c r="A9169" s="33">
        <v>102</v>
      </c>
      <c r="B9169" s="33" t="s">
        <v>436</v>
      </c>
      <c r="C9169" s="33">
        <v>27529</v>
      </c>
      <c r="D9169" s="33" t="s">
        <v>5016</v>
      </c>
      <c r="E9169" s="33">
        <v>3</v>
      </c>
      <c r="F9169" s="33">
        <v>0.2</v>
      </c>
    </row>
    <row r="9170" spans="1:6" x14ac:dyDescent="0.2">
      <c r="A9170" s="33">
        <v>102</v>
      </c>
      <c r="B9170" s="33" t="s">
        <v>436</v>
      </c>
      <c r="C9170" s="33">
        <v>27530</v>
      </c>
      <c r="D9170" s="33" t="s">
        <v>5017</v>
      </c>
      <c r="E9170" s="33">
        <v>4</v>
      </c>
      <c r="F9170" s="33">
        <v>0.2</v>
      </c>
    </row>
    <row r="9171" spans="1:6" x14ac:dyDescent="0.2">
      <c r="A9171" s="33">
        <v>102</v>
      </c>
      <c r="B9171" s="33" t="s">
        <v>436</v>
      </c>
      <c r="C9171" s="33">
        <v>31214</v>
      </c>
      <c r="D9171" s="33" t="s">
        <v>5018</v>
      </c>
      <c r="E9171" s="33"/>
      <c r="F9171" s="33">
        <v>0.2</v>
      </c>
    </row>
    <row r="9172" spans="1:6" x14ac:dyDescent="0.2">
      <c r="A9172" s="33">
        <v>102</v>
      </c>
      <c r="B9172" s="33" t="s">
        <v>436</v>
      </c>
      <c r="C9172" s="33">
        <v>31224</v>
      </c>
      <c r="D9172" s="33" t="s">
        <v>5019</v>
      </c>
      <c r="E9172" s="33"/>
      <c r="F9172" s="33">
        <v>0.2</v>
      </c>
    </row>
    <row r="9173" spans="1:6" x14ac:dyDescent="0.2">
      <c r="A9173" s="33">
        <v>102</v>
      </c>
      <c r="B9173" s="33" t="s">
        <v>436</v>
      </c>
      <c r="C9173" s="33">
        <v>31226</v>
      </c>
      <c r="D9173" s="33" t="s">
        <v>5020</v>
      </c>
      <c r="E9173" s="33"/>
      <c r="F9173" s="33">
        <v>0.2</v>
      </c>
    </row>
    <row r="9174" spans="1:6" x14ac:dyDescent="0.2">
      <c r="A9174" s="33">
        <v>102</v>
      </c>
      <c r="B9174" s="33" t="s">
        <v>436</v>
      </c>
      <c r="C9174" s="33">
        <v>31237</v>
      </c>
      <c r="D9174" s="33" t="s">
        <v>5021</v>
      </c>
      <c r="E9174" s="33">
        <v>3</v>
      </c>
      <c r="F9174" s="33">
        <v>1</v>
      </c>
    </row>
    <row r="9175" spans="1:6" x14ac:dyDescent="0.2">
      <c r="A9175" s="33">
        <v>102</v>
      </c>
      <c r="B9175" s="33" t="s">
        <v>436</v>
      </c>
      <c r="C9175" s="33">
        <v>30903</v>
      </c>
      <c r="D9175" s="33" t="s">
        <v>5509</v>
      </c>
      <c r="E9175" s="33">
        <v>2</v>
      </c>
      <c r="F9175" s="33">
        <v>1</v>
      </c>
    </row>
    <row r="9176" spans="1:6" x14ac:dyDescent="0.2">
      <c r="A9176" s="33">
        <v>102</v>
      </c>
      <c r="B9176" s="33" t="s">
        <v>436</v>
      </c>
      <c r="C9176" s="33">
        <v>30904</v>
      </c>
      <c r="D9176" s="33" t="s">
        <v>5510</v>
      </c>
      <c r="E9176" s="33">
        <v>3</v>
      </c>
      <c r="F9176" s="33">
        <v>0.2</v>
      </c>
    </row>
    <row r="9177" spans="1:6" x14ac:dyDescent="0.2">
      <c r="A9177" s="33">
        <v>102</v>
      </c>
      <c r="B9177" s="33" t="s">
        <v>436</v>
      </c>
      <c r="C9177" s="33">
        <v>32937</v>
      </c>
      <c r="D9177" s="33" t="s">
        <v>5511</v>
      </c>
      <c r="E9177" s="33">
        <v>4</v>
      </c>
      <c r="F9177" s="33">
        <v>0.2</v>
      </c>
    </row>
    <row r="9178" spans="1:6" x14ac:dyDescent="0.2">
      <c r="A9178" s="33">
        <v>102</v>
      </c>
      <c r="B9178" s="33" t="s">
        <v>436</v>
      </c>
      <c r="C9178" s="33">
        <v>31126</v>
      </c>
      <c r="D9178" s="33" t="s">
        <v>5834</v>
      </c>
      <c r="E9178" s="33"/>
      <c r="F9178" s="33">
        <v>0.2</v>
      </c>
    </row>
    <row r="9179" spans="1:6" x14ac:dyDescent="0.2">
      <c r="A9179" s="33">
        <v>102</v>
      </c>
      <c r="B9179" s="33" t="s">
        <v>436</v>
      </c>
      <c r="C9179" s="33">
        <v>31912</v>
      </c>
      <c r="D9179" s="33" t="s">
        <v>5835</v>
      </c>
      <c r="E9179" s="33">
        <v>4</v>
      </c>
      <c r="F9179" s="33">
        <v>0.2</v>
      </c>
    </row>
    <row r="9180" spans="1:6" x14ac:dyDescent="0.2">
      <c r="A9180" s="33">
        <v>102</v>
      </c>
      <c r="B9180" s="33" t="s">
        <v>436</v>
      </c>
      <c r="C9180" s="33">
        <v>31913</v>
      </c>
      <c r="D9180" s="33" t="s">
        <v>5836</v>
      </c>
      <c r="E9180" s="33">
        <v>4</v>
      </c>
      <c r="F9180" s="33">
        <v>0.2</v>
      </c>
    </row>
    <row r="9181" spans="1:6" x14ac:dyDescent="0.2">
      <c r="A9181" s="33">
        <v>102</v>
      </c>
      <c r="B9181" s="33" t="s">
        <v>436</v>
      </c>
      <c r="C9181" s="33">
        <v>30908</v>
      </c>
      <c r="D9181" s="33" t="s">
        <v>2075</v>
      </c>
      <c r="E9181" s="33">
        <v>3</v>
      </c>
      <c r="F9181" s="33">
        <v>1</v>
      </c>
    </row>
    <row r="9182" spans="1:6" x14ac:dyDescent="0.2">
      <c r="A9182" s="33">
        <v>102</v>
      </c>
      <c r="B9182" s="33" t="s">
        <v>436</v>
      </c>
      <c r="C9182" s="33">
        <v>31094</v>
      </c>
      <c r="D9182" s="33" t="s">
        <v>5022</v>
      </c>
      <c r="E9182" s="33">
        <v>4</v>
      </c>
      <c r="F9182" s="33">
        <v>0.2</v>
      </c>
    </row>
    <row r="9183" spans="1:6" x14ac:dyDescent="0.2">
      <c r="A9183" s="33">
        <v>102</v>
      </c>
      <c r="B9183" s="33" t="s">
        <v>436</v>
      </c>
      <c r="C9183" s="33">
        <v>32392</v>
      </c>
      <c r="D9183" s="33" t="s">
        <v>5023</v>
      </c>
      <c r="E9183" s="33"/>
      <c r="F9183" s="33">
        <v>0.2</v>
      </c>
    </row>
    <row r="9184" spans="1:6" x14ac:dyDescent="0.2">
      <c r="A9184" s="33">
        <v>102</v>
      </c>
      <c r="B9184" s="33" t="s">
        <v>436</v>
      </c>
      <c r="C9184" s="33">
        <v>31095</v>
      </c>
      <c r="D9184" s="33" t="s">
        <v>5512</v>
      </c>
      <c r="E9184" s="33"/>
      <c r="F9184" s="33">
        <v>0.2</v>
      </c>
    </row>
    <row r="9185" spans="1:6" x14ac:dyDescent="0.2">
      <c r="A9185" s="33">
        <v>102</v>
      </c>
      <c r="B9185" s="33" t="s">
        <v>436</v>
      </c>
      <c r="C9185" s="33">
        <v>31916</v>
      </c>
      <c r="D9185" s="33" t="s">
        <v>2077</v>
      </c>
      <c r="E9185" s="33"/>
      <c r="F9185" s="33">
        <v>0.2</v>
      </c>
    </row>
    <row r="9186" spans="1:6" x14ac:dyDescent="0.2">
      <c r="A9186" s="33">
        <v>102</v>
      </c>
      <c r="B9186" s="33" t="s">
        <v>436</v>
      </c>
      <c r="C9186" s="33">
        <v>30976</v>
      </c>
      <c r="D9186" s="33" t="s">
        <v>5024</v>
      </c>
      <c r="E9186" s="33">
        <v>4</v>
      </c>
      <c r="F9186" s="33">
        <v>1</v>
      </c>
    </row>
    <row r="9187" spans="1:6" x14ac:dyDescent="0.2">
      <c r="A9187" s="33">
        <v>102</v>
      </c>
      <c r="B9187" s="33" t="s">
        <v>436</v>
      </c>
      <c r="C9187" s="33">
        <v>31240</v>
      </c>
      <c r="D9187" s="33" t="s">
        <v>832</v>
      </c>
      <c r="E9187" s="33">
        <v>3</v>
      </c>
      <c r="F9187" s="33">
        <v>1</v>
      </c>
    </row>
    <row r="9188" spans="1:6" x14ac:dyDescent="0.2">
      <c r="A9188" s="33">
        <v>102</v>
      </c>
      <c r="B9188" s="33" t="s">
        <v>436</v>
      </c>
      <c r="C9188" s="33">
        <v>31260</v>
      </c>
      <c r="D9188" s="33" t="s">
        <v>833</v>
      </c>
      <c r="E9188" s="33">
        <v>4</v>
      </c>
      <c r="F9188" s="33">
        <v>1</v>
      </c>
    </row>
    <row r="9189" spans="1:6" x14ac:dyDescent="0.2">
      <c r="A9189" s="33">
        <v>102</v>
      </c>
      <c r="B9189" s="33" t="s">
        <v>436</v>
      </c>
      <c r="C9189" s="33">
        <v>31241</v>
      </c>
      <c r="D9189" s="33" t="s">
        <v>5025</v>
      </c>
      <c r="E9189" s="33">
        <v>4</v>
      </c>
      <c r="F9189" s="33">
        <v>1</v>
      </c>
    </row>
    <row r="9190" spans="1:6" x14ac:dyDescent="0.2">
      <c r="A9190" s="33">
        <v>102</v>
      </c>
      <c r="B9190" s="33" t="s">
        <v>436</v>
      </c>
      <c r="C9190" s="33">
        <v>31242</v>
      </c>
      <c r="D9190" s="33" t="s">
        <v>5026</v>
      </c>
      <c r="E9190" s="33">
        <v>4</v>
      </c>
      <c r="F9190" s="33">
        <v>1</v>
      </c>
    </row>
    <row r="9191" spans="1:6" x14ac:dyDescent="0.2">
      <c r="A9191" s="33">
        <v>102</v>
      </c>
      <c r="B9191" s="33" t="s">
        <v>436</v>
      </c>
      <c r="C9191" s="33">
        <v>30978</v>
      </c>
      <c r="D9191" s="33" t="s">
        <v>5027</v>
      </c>
      <c r="E9191" s="33">
        <v>4</v>
      </c>
      <c r="F9191" s="33">
        <v>1</v>
      </c>
    </row>
    <row r="9192" spans="1:6" x14ac:dyDescent="0.2">
      <c r="A9192" s="33">
        <v>102</v>
      </c>
      <c r="B9192" s="33" t="s">
        <v>436</v>
      </c>
      <c r="C9192" s="33">
        <v>32941</v>
      </c>
      <c r="D9192" s="33" t="s">
        <v>5028</v>
      </c>
      <c r="E9192" s="33">
        <v>2</v>
      </c>
      <c r="F9192" s="33">
        <v>1</v>
      </c>
    </row>
    <row r="9193" spans="1:6" x14ac:dyDescent="0.2">
      <c r="A9193" s="33">
        <v>102</v>
      </c>
      <c r="B9193" s="33" t="s">
        <v>436</v>
      </c>
      <c r="C9193" s="33">
        <v>32942</v>
      </c>
      <c r="D9193" s="33" t="s">
        <v>5029</v>
      </c>
      <c r="E9193" s="33"/>
      <c r="F9193" s="33">
        <v>1</v>
      </c>
    </row>
    <row r="9194" spans="1:6" x14ac:dyDescent="0.2">
      <c r="A9194" s="33">
        <v>102</v>
      </c>
      <c r="B9194" s="33" t="s">
        <v>436</v>
      </c>
      <c r="C9194" s="33">
        <v>31243</v>
      </c>
      <c r="D9194" s="33" t="s">
        <v>5030</v>
      </c>
      <c r="E9194" s="33">
        <v>4</v>
      </c>
      <c r="F9194" s="33">
        <v>1</v>
      </c>
    </row>
    <row r="9195" spans="1:6" x14ac:dyDescent="0.2">
      <c r="A9195" s="33">
        <v>102</v>
      </c>
      <c r="B9195" s="33" t="s">
        <v>436</v>
      </c>
      <c r="C9195" s="33">
        <v>31040</v>
      </c>
      <c r="D9195" s="33" t="s">
        <v>791</v>
      </c>
      <c r="E9195" s="33"/>
      <c r="F9195" s="33">
        <v>1</v>
      </c>
    </row>
    <row r="9196" spans="1:6" x14ac:dyDescent="0.2">
      <c r="A9196" s="33">
        <v>102</v>
      </c>
      <c r="B9196" s="33" t="s">
        <v>436</v>
      </c>
      <c r="C9196" s="33">
        <v>29312</v>
      </c>
      <c r="D9196" s="33" t="s">
        <v>5031</v>
      </c>
      <c r="E9196" s="33">
        <v>2</v>
      </c>
      <c r="F9196" s="33">
        <v>0.2</v>
      </c>
    </row>
    <row r="9197" spans="1:6" x14ac:dyDescent="0.2">
      <c r="A9197" s="33">
        <v>102</v>
      </c>
      <c r="B9197" s="33" t="s">
        <v>436</v>
      </c>
      <c r="C9197" s="33">
        <v>29313</v>
      </c>
      <c r="D9197" s="33" t="s">
        <v>5032</v>
      </c>
      <c r="E9197" s="33">
        <v>3</v>
      </c>
      <c r="F9197" s="33">
        <v>1</v>
      </c>
    </row>
    <row r="9198" spans="1:6" x14ac:dyDescent="0.2">
      <c r="A9198" s="33">
        <v>102</v>
      </c>
      <c r="B9198" s="33" t="s">
        <v>436</v>
      </c>
      <c r="C9198" s="33">
        <v>29314</v>
      </c>
      <c r="D9198" s="33" t="s">
        <v>5033</v>
      </c>
      <c r="E9198" s="33">
        <v>2</v>
      </c>
      <c r="F9198" s="33">
        <v>1</v>
      </c>
    </row>
    <row r="9199" spans="1:6" x14ac:dyDescent="0.2">
      <c r="A9199" s="33">
        <v>102</v>
      </c>
      <c r="B9199" s="33" t="s">
        <v>436</v>
      </c>
      <c r="C9199" s="33">
        <v>29315</v>
      </c>
      <c r="D9199" s="33" t="s">
        <v>5034</v>
      </c>
      <c r="E9199" s="33">
        <v>2</v>
      </c>
      <c r="F9199" s="33">
        <v>1</v>
      </c>
    </row>
    <row r="9200" spans="1:6" x14ac:dyDescent="0.2">
      <c r="A9200" s="33">
        <v>102</v>
      </c>
      <c r="B9200" s="33" t="s">
        <v>436</v>
      </c>
      <c r="C9200" s="33">
        <v>31116</v>
      </c>
      <c r="D9200" s="33" t="s">
        <v>5035</v>
      </c>
      <c r="E9200" s="33">
        <v>2</v>
      </c>
      <c r="F9200" s="33">
        <v>1</v>
      </c>
    </row>
    <row r="9201" spans="1:6" x14ac:dyDescent="0.2">
      <c r="A9201" s="33">
        <v>102</v>
      </c>
      <c r="B9201" s="33" t="s">
        <v>436</v>
      </c>
      <c r="C9201" s="33">
        <v>30910</v>
      </c>
      <c r="D9201" s="33" t="s">
        <v>5036</v>
      </c>
      <c r="E9201" s="33">
        <v>4</v>
      </c>
      <c r="F9201" s="33">
        <v>1</v>
      </c>
    </row>
    <row r="9202" spans="1:6" x14ac:dyDescent="0.2">
      <c r="A9202" s="33">
        <v>102</v>
      </c>
      <c r="B9202" s="33" t="s">
        <v>436</v>
      </c>
      <c r="C9202" s="33">
        <v>30960</v>
      </c>
      <c r="D9202" s="33" t="s">
        <v>5037</v>
      </c>
      <c r="E9202" s="33">
        <v>1</v>
      </c>
      <c r="F9202" s="33">
        <v>1</v>
      </c>
    </row>
    <row r="9203" spans="1:6" x14ac:dyDescent="0.2">
      <c r="A9203" s="33">
        <v>102</v>
      </c>
      <c r="B9203" s="33" t="s">
        <v>436</v>
      </c>
      <c r="C9203" s="33">
        <v>31917</v>
      </c>
      <c r="D9203" s="33" t="s">
        <v>5837</v>
      </c>
      <c r="E9203" s="33">
        <v>4</v>
      </c>
      <c r="F9203" s="33">
        <v>0.2</v>
      </c>
    </row>
    <row r="9204" spans="1:6" x14ac:dyDescent="0.2">
      <c r="A9204" s="33">
        <v>102</v>
      </c>
      <c r="B9204" s="33" t="s">
        <v>436</v>
      </c>
      <c r="C9204" s="33">
        <v>31150</v>
      </c>
      <c r="D9204" s="33" t="s">
        <v>5838</v>
      </c>
      <c r="E9204" s="33"/>
      <c r="F9204" s="33">
        <v>0.2</v>
      </c>
    </row>
    <row r="9205" spans="1:6" x14ac:dyDescent="0.2">
      <c r="A9205" s="33">
        <v>102</v>
      </c>
      <c r="B9205" s="33" t="s">
        <v>436</v>
      </c>
      <c r="C9205" s="33">
        <v>31176</v>
      </c>
      <c r="D9205" s="33" t="s">
        <v>5513</v>
      </c>
      <c r="E9205" s="33">
        <v>4</v>
      </c>
      <c r="F9205" s="33">
        <v>1</v>
      </c>
    </row>
    <row r="9206" spans="1:6" x14ac:dyDescent="0.2">
      <c r="A9206" s="33">
        <v>102</v>
      </c>
      <c r="B9206" s="33" t="s">
        <v>436</v>
      </c>
      <c r="C9206" s="33">
        <v>31177</v>
      </c>
      <c r="D9206" s="33" t="s">
        <v>5514</v>
      </c>
      <c r="E9206" s="33">
        <v>3</v>
      </c>
      <c r="F9206" s="33">
        <v>1</v>
      </c>
    </row>
    <row r="9207" spans="1:6" x14ac:dyDescent="0.2">
      <c r="A9207" s="33">
        <v>102</v>
      </c>
      <c r="B9207" s="33" t="s">
        <v>436</v>
      </c>
      <c r="C9207" s="33">
        <v>31247</v>
      </c>
      <c r="D9207" s="33" t="s">
        <v>835</v>
      </c>
      <c r="E9207" s="33">
        <v>2</v>
      </c>
      <c r="F9207" s="33">
        <v>1</v>
      </c>
    </row>
    <row r="9208" spans="1:6" x14ac:dyDescent="0.2">
      <c r="A9208" s="33">
        <v>102</v>
      </c>
      <c r="B9208" s="33" t="s">
        <v>436</v>
      </c>
      <c r="C9208" s="33">
        <v>31100</v>
      </c>
      <c r="D9208" s="33" t="s">
        <v>5038</v>
      </c>
      <c r="E9208" s="33">
        <v>4</v>
      </c>
      <c r="F9208" s="33">
        <v>1</v>
      </c>
    </row>
    <row r="9209" spans="1:6" x14ac:dyDescent="0.2">
      <c r="A9209" s="33">
        <v>102</v>
      </c>
      <c r="B9209" s="33" t="s">
        <v>436</v>
      </c>
      <c r="C9209" s="33">
        <v>30913</v>
      </c>
      <c r="D9209" s="33" t="s">
        <v>5039</v>
      </c>
      <c r="E9209" s="33">
        <v>4</v>
      </c>
      <c r="F9209" s="33">
        <v>0.2</v>
      </c>
    </row>
    <row r="9210" spans="1:6" x14ac:dyDescent="0.2">
      <c r="A9210" s="33">
        <v>102</v>
      </c>
      <c r="B9210" s="33" t="s">
        <v>436</v>
      </c>
      <c r="C9210" s="33">
        <v>31249</v>
      </c>
      <c r="D9210" s="33" t="s">
        <v>750</v>
      </c>
      <c r="E9210" s="33"/>
      <c r="F9210" s="33">
        <v>0.2</v>
      </c>
    </row>
    <row r="9211" spans="1:6" x14ac:dyDescent="0.2">
      <c r="A9211" s="33">
        <v>102</v>
      </c>
      <c r="B9211" s="33" t="s">
        <v>436</v>
      </c>
      <c r="C9211" s="33">
        <v>31184</v>
      </c>
      <c r="D9211" s="33" t="s">
        <v>5040</v>
      </c>
      <c r="E9211" s="33">
        <v>2</v>
      </c>
      <c r="F9211" s="33">
        <v>1</v>
      </c>
    </row>
    <row r="9212" spans="1:6" x14ac:dyDescent="0.2">
      <c r="A9212" s="33">
        <v>102</v>
      </c>
      <c r="B9212" s="33" t="s">
        <v>436</v>
      </c>
      <c r="C9212" s="33">
        <v>31185</v>
      </c>
      <c r="D9212" s="33" t="s">
        <v>5041</v>
      </c>
      <c r="E9212" s="33">
        <v>2</v>
      </c>
      <c r="F9212" s="33">
        <v>1</v>
      </c>
    </row>
    <row r="9213" spans="1:6" x14ac:dyDescent="0.2">
      <c r="A9213" s="33">
        <v>102</v>
      </c>
      <c r="B9213" s="33" t="s">
        <v>436</v>
      </c>
      <c r="C9213" s="33">
        <v>31178</v>
      </c>
      <c r="D9213" s="33" t="s">
        <v>752</v>
      </c>
      <c r="E9213" s="33">
        <v>4</v>
      </c>
      <c r="F9213" s="33">
        <v>1</v>
      </c>
    </row>
    <row r="9214" spans="1:6" x14ac:dyDescent="0.2">
      <c r="A9214" s="33">
        <v>102</v>
      </c>
      <c r="B9214" s="33" t="s">
        <v>436</v>
      </c>
      <c r="C9214" s="33">
        <v>31180</v>
      </c>
      <c r="D9214" s="33" t="s">
        <v>5042</v>
      </c>
      <c r="E9214" s="33">
        <v>4</v>
      </c>
      <c r="F9214" s="33">
        <v>1</v>
      </c>
    </row>
    <row r="9215" spans="1:6" x14ac:dyDescent="0.2">
      <c r="A9215" s="33">
        <v>102</v>
      </c>
      <c r="B9215" s="33" t="s">
        <v>436</v>
      </c>
      <c r="C9215" s="33">
        <v>31187</v>
      </c>
      <c r="D9215" s="33" t="s">
        <v>753</v>
      </c>
      <c r="E9215" s="33">
        <v>4</v>
      </c>
      <c r="F9215" s="33">
        <v>1</v>
      </c>
    </row>
    <row r="9216" spans="1:6" x14ac:dyDescent="0.2">
      <c r="A9216" s="33">
        <v>102</v>
      </c>
      <c r="B9216" s="33" t="s">
        <v>436</v>
      </c>
      <c r="C9216" s="33">
        <v>30988</v>
      </c>
      <c r="D9216" s="33" t="s">
        <v>5839</v>
      </c>
      <c r="E9216" s="33"/>
      <c r="F9216" s="33">
        <v>0.2</v>
      </c>
    </row>
    <row r="9217" spans="1:6" x14ac:dyDescent="0.2">
      <c r="A9217" s="33">
        <v>102</v>
      </c>
      <c r="B9217" s="33" t="s">
        <v>436</v>
      </c>
      <c r="C9217" s="33">
        <v>31190</v>
      </c>
      <c r="D9217" s="33" t="s">
        <v>5515</v>
      </c>
      <c r="E9217" s="33">
        <v>4</v>
      </c>
      <c r="F9217" s="33">
        <v>0.2</v>
      </c>
    </row>
    <row r="9218" spans="1:6" x14ac:dyDescent="0.2">
      <c r="A9218" s="33">
        <v>102</v>
      </c>
      <c r="B9218" s="33" t="s">
        <v>436</v>
      </c>
      <c r="C9218" s="33">
        <v>31919</v>
      </c>
      <c r="D9218" s="33" t="s">
        <v>5840</v>
      </c>
      <c r="E9218" s="33">
        <v>3</v>
      </c>
      <c r="F9218" s="33">
        <v>0.2</v>
      </c>
    </row>
    <row r="9219" spans="1:6" x14ac:dyDescent="0.2">
      <c r="A9219" s="33">
        <v>102</v>
      </c>
      <c r="B9219" s="33" t="s">
        <v>436</v>
      </c>
      <c r="C9219" s="33">
        <v>31191</v>
      </c>
      <c r="D9219" s="33" t="s">
        <v>798</v>
      </c>
      <c r="E9219" s="33">
        <v>4</v>
      </c>
      <c r="F9219" s="33">
        <v>0.2</v>
      </c>
    </row>
    <row r="9220" spans="1:6" x14ac:dyDescent="0.2">
      <c r="A9220" s="33">
        <v>102</v>
      </c>
      <c r="B9220" s="33" t="s">
        <v>436</v>
      </c>
      <c r="C9220" s="33">
        <v>31922</v>
      </c>
      <c r="D9220" s="33" t="s">
        <v>5841</v>
      </c>
      <c r="E9220" s="33">
        <v>4</v>
      </c>
      <c r="F9220" s="33">
        <v>0.2</v>
      </c>
    </row>
    <row r="9221" spans="1:6" x14ac:dyDescent="0.2">
      <c r="A9221" s="33">
        <v>102</v>
      </c>
      <c r="B9221" s="33" t="s">
        <v>436</v>
      </c>
      <c r="C9221" s="33">
        <v>29374</v>
      </c>
      <c r="D9221" s="33" t="s">
        <v>5842</v>
      </c>
      <c r="E9221" s="33">
        <v>4</v>
      </c>
      <c r="F9221" s="33">
        <v>0.2</v>
      </c>
    </row>
    <row r="9222" spans="1:6" x14ac:dyDescent="0.2">
      <c r="A9222" s="33">
        <v>102</v>
      </c>
      <c r="B9222" s="33" t="s">
        <v>436</v>
      </c>
      <c r="C9222" s="33">
        <v>31042</v>
      </c>
      <c r="D9222" s="33" t="s">
        <v>5043</v>
      </c>
      <c r="E9222" s="33">
        <v>4</v>
      </c>
      <c r="F9222" s="33">
        <v>1</v>
      </c>
    </row>
    <row r="9223" spans="1:6" x14ac:dyDescent="0.2">
      <c r="A9223" s="33">
        <v>102</v>
      </c>
      <c r="B9223" s="33" t="s">
        <v>436</v>
      </c>
      <c r="C9223" s="33">
        <v>31043</v>
      </c>
      <c r="D9223" s="33" t="s">
        <v>5044</v>
      </c>
      <c r="E9223" s="33">
        <v>3</v>
      </c>
      <c r="F9223" s="33">
        <v>0.2</v>
      </c>
    </row>
    <row r="9224" spans="1:6" x14ac:dyDescent="0.2">
      <c r="A9224" s="33">
        <v>102</v>
      </c>
      <c r="B9224" s="33" t="s">
        <v>436</v>
      </c>
      <c r="C9224" s="33">
        <v>27543</v>
      </c>
      <c r="D9224" s="33" t="s">
        <v>5045</v>
      </c>
      <c r="E9224" s="33">
        <v>4</v>
      </c>
      <c r="F9224" s="33">
        <v>0.2</v>
      </c>
    </row>
    <row r="9225" spans="1:6" x14ac:dyDescent="0.2">
      <c r="A9225" s="33">
        <v>102</v>
      </c>
      <c r="B9225" s="33" t="s">
        <v>436</v>
      </c>
      <c r="C9225" s="33">
        <v>31113</v>
      </c>
      <c r="D9225" s="33" t="s">
        <v>5046</v>
      </c>
      <c r="E9225" s="33">
        <v>3</v>
      </c>
      <c r="F9225" s="33">
        <v>1</v>
      </c>
    </row>
    <row r="9226" spans="1:6" x14ac:dyDescent="0.2">
      <c r="A9226" s="33">
        <v>102</v>
      </c>
      <c r="B9226" s="33" t="s">
        <v>436</v>
      </c>
      <c r="C9226" s="33">
        <v>31111</v>
      </c>
      <c r="D9226" s="33" t="s">
        <v>759</v>
      </c>
      <c r="E9226" s="33">
        <v>4</v>
      </c>
      <c r="F9226" s="33">
        <v>1</v>
      </c>
    </row>
    <row r="9227" spans="1:6" x14ac:dyDescent="0.2">
      <c r="A9227" s="33">
        <v>102</v>
      </c>
      <c r="B9227" s="33" t="s">
        <v>436</v>
      </c>
      <c r="C9227" s="33">
        <v>32952</v>
      </c>
      <c r="D9227" s="33" t="s">
        <v>5047</v>
      </c>
      <c r="E9227" s="33">
        <v>2</v>
      </c>
      <c r="F9227" s="33">
        <v>1</v>
      </c>
    </row>
    <row r="9228" spans="1:6" x14ac:dyDescent="0.2">
      <c r="A9228" s="33">
        <v>102</v>
      </c>
      <c r="B9228" s="33" t="s">
        <v>436</v>
      </c>
      <c r="C9228" s="33">
        <v>30918</v>
      </c>
      <c r="D9228" s="33" t="s">
        <v>5843</v>
      </c>
      <c r="E9228" s="33">
        <v>4</v>
      </c>
      <c r="F9228" s="33">
        <v>0.2</v>
      </c>
    </row>
    <row r="9229" spans="1:6" x14ac:dyDescent="0.2">
      <c r="A9229" s="33">
        <v>102</v>
      </c>
      <c r="B9229" s="33" t="s">
        <v>436</v>
      </c>
      <c r="C9229" s="33">
        <v>31098</v>
      </c>
      <c r="D9229" s="33" t="s">
        <v>5048</v>
      </c>
      <c r="E9229" s="33">
        <v>3</v>
      </c>
      <c r="F9229" s="33">
        <v>1</v>
      </c>
    </row>
    <row r="9230" spans="1:6" x14ac:dyDescent="0.2">
      <c r="A9230" s="33">
        <v>102</v>
      </c>
      <c r="B9230" s="33" t="s">
        <v>436</v>
      </c>
      <c r="C9230" s="33">
        <v>31118</v>
      </c>
      <c r="D9230" s="33" t="s">
        <v>5516</v>
      </c>
      <c r="E9230" s="33">
        <v>4</v>
      </c>
      <c r="F9230" s="33">
        <v>0.2</v>
      </c>
    </row>
    <row r="9231" spans="1:6" x14ac:dyDescent="0.2">
      <c r="A9231" s="33">
        <v>102</v>
      </c>
      <c r="B9231" s="33" t="s">
        <v>436</v>
      </c>
      <c r="C9231" s="33">
        <v>31081</v>
      </c>
      <c r="D9231" s="33" t="s">
        <v>5049</v>
      </c>
      <c r="E9231" s="33">
        <v>4</v>
      </c>
      <c r="F9231" s="33">
        <v>1</v>
      </c>
    </row>
    <row r="9232" spans="1:6" x14ac:dyDescent="0.2">
      <c r="A9232" s="33">
        <v>102</v>
      </c>
      <c r="B9232" s="33" t="s">
        <v>436</v>
      </c>
      <c r="C9232" s="33">
        <v>31115</v>
      </c>
      <c r="D9232" s="33" t="s">
        <v>5050</v>
      </c>
      <c r="E9232" s="33">
        <v>4</v>
      </c>
      <c r="F9232" s="33">
        <v>1</v>
      </c>
    </row>
    <row r="9233" spans="1:6" x14ac:dyDescent="0.2">
      <c r="A9233" s="33">
        <v>102</v>
      </c>
      <c r="B9233" s="33" t="s">
        <v>436</v>
      </c>
      <c r="C9233" s="33">
        <v>31119</v>
      </c>
      <c r="D9233" s="33" t="s">
        <v>5051</v>
      </c>
      <c r="E9233" s="33"/>
      <c r="F9233" s="33">
        <v>1</v>
      </c>
    </row>
    <row r="9234" spans="1:6" x14ac:dyDescent="0.2">
      <c r="A9234" s="33">
        <v>102</v>
      </c>
      <c r="B9234" s="33" t="s">
        <v>436</v>
      </c>
      <c r="C9234" s="33">
        <v>31120</v>
      </c>
      <c r="D9234" s="33" t="s">
        <v>5052</v>
      </c>
      <c r="E9234" s="33">
        <v>4</v>
      </c>
      <c r="F9234" s="33">
        <v>1</v>
      </c>
    </row>
    <row r="9235" spans="1:6" x14ac:dyDescent="0.2">
      <c r="A9235" s="33">
        <v>102</v>
      </c>
      <c r="B9235" s="33" t="s">
        <v>436</v>
      </c>
      <c r="C9235" s="33">
        <v>31121</v>
      </c>
      <c r="D9235" s="33" t="s">
        <v>5053</v>
      </c>
      <c r="E9235" s="33">
        <v>4</v>
      </c>
      <c r="F9235" s="33">
        <v>0.2</v>
      </c>
    </row>
    <row r="9236" spans="1:6" x14ac:dyDescent="0.2">
      <c r="A9236" s="33">
        <v>102</v>
      </c>
      <c r="B9236" s="33" t="s">
        <v>436</v>
      </c>
      <c r="C9236" s="33">
        <v>31275</v>
      </c>
      <c r="D9236" s="33" t="s">
        <v>5844</v>
      </c>
      <c r="E9236" s="33">
        <v>4</v>
      </c>
      <c r="F9236" s="33">
        <v>0.2</v>
      </c>
    </row>
    <row r="9237" spans="1:6" x14ac:dyDescent="0.2">
      <c r="A9237" s="33">
        <v>102</v>
      </c>
      <c r="B9237" s="33" t="s">
        <v>436</v>
      </c>
      <c r="C9237" s="33">
        <v>31125</v>
      </c>
      <c r="D9237" s="33" t="s">
        <v>5054</v>
      </c>
      <c r="E9237" s="33">
        <v>3</v>
      </c>
      <c r="F9237" s="33">
        <v>1</v>
      </c>
    </row>
    <row r="9238" spans="1:6" x14ac:dyDescent="0.2">
      <c r="A9238" s="33">
        <v>102</v>
      </c>
      <c r="B9238" s="33" t="s">
        <v>436</v>
      </c>
      <c r="C9238" s="33">
        <v>27550</v>
      </c>
      <c r="D9238" s="33" t="s">
        <v>5055</v>
      </c>
      <c r="E9238" s="33">
        <v>4</v>
      </c>
      <c r="F9238" s="33">
        <v>0.2</v>
      </c>
    </row>
    <row r="9239" spans="1:6" x14ac:dyDescent="0.2">
      <c r="A9239" s="33">
        <v>102</v>
      </c>
      <c r="B9239" s="33" t="s">
        <v>436</v>
      </c>
      <c r="C9239" s="33">
        <v>31010</v>
      </c>
      <c r="D9239" s="33" t="s">
        <v>5056</v>
      </c>
      <c r="E9239" s="33">
        <v>4</v>
      </c>
      <c r="F9239" s="33">
        <v>1</v>
      </c>
    </row>
    <row r="9240" spans="1:6" x14ac:dyDescent="0.2">
      <c r="A9240" s="33">
        <v>102</v>
      </c>
      <c r="B9240" s="33" t="s">
        <v>436</v>
      </c>
      <c r="C9240" s="33">
        <v>31015</v>
      </c>
      <c r="D9240" s="33" t="s">
        <v>5057</v>
      </c>
      <c r="E9240" s="33">
        <v>3</v>
      </c>
      <c r="F9240" s="33">
        <v>1</v>
      </c>
    </row>
    <row r="9241" spans="1:6" x14ac:dyDescent="0.2">
      <c r="A9241" s="33">
        <v>102</v>
      </c>
      <c r="B9241" s="33" t="s">
        <v>436</v>
      </c>
      <c r="C9241" s="33">
        <v>31016</v>
      </c>
      <c r="D9241" s="33" t="s">
        <v>5058</v>
      </c>
      <c r="E9241" s="33">
        <v>4</v>
      </c>
      <c r="F9241" s="33">
        <v>1</v>
      </c>
    </row>
    <row r="9242" spans="1:6" x14ac:dyDescent="0.2">
      <c r="A9242" s="33">
        <v>102</v>
      </c>
      <c r="B9242" s="33" t="s">
        <v>436</v>
      </c>
      <c r="C9242" s="33">
        <v>31017</v>
      </c>
      <c r="D9242" s="33" t="s">
        <v>5059</v>
      </c>
      <c r="E9242" s="33">
        <v>1</v>
      </c>
      <c r="F9242" s="33">
        <v>1</v>
      </c>
    </row>
    <row r="9243" spans="1:6" x14ac:dyDescent="0.2">
      <c r="A9243" s="33">
        <v>102</v>
      </c>
      <c r="B9243" s="33" t="s">
        <v>436</v>
      </c>
      <c r="C9243" s="33">
        <v>31020</v>
      </c>
      <c r="D9243" s="33" t="s">
        <v>5060</v>
      </c>
      <c r="E9243" s="33">
        <v>1</v>
      </c>
      <c r="F9243" s="33">
        <v>1</v>
      </c>
    </row>
    <row r="9244" spans="1:6" x14ac:dyDescent="0.2">
      <c r="A9244" s="33">
        <v>102</v>
      </c>
      <c r="B9244" s="33" t="s">
        <v>436</v>
      </c>
      <c r="C9244" s="33">
        <v>27553</v>
      </c>
      <c r="D9244" s="33" t="s">
        <v>5061</v>
      </c>
      <c r="E9244" s="33">
        <v>2</v>
      </c>
      <c r="F9244" s="33">
        <v>0.2</v>
      </c>
    </row>
    <row r="9245" spans="1:6" x14ac:dyDescent="0.2">
      <c r="A9245" s="33">
        <v>102</v>
      </c>
      <c r="B9245" s="33" t="s">
        <v>436</v>
      </c>
      <c r="C9245" s="33">
        <v>27554</v>
      </c>
      <c r="D9245" s="33" t="s">
        <v>5062</v>
      </c>
      <c r="E9245" s="33">
        <v>3</v>
      </c>
      <c r="F9245" s="33">
        <v>0.2</v>
      </c>
    </row>
    <row r="9246" spans="1:6" x14ac:dyDescent="0.2">
      <c r="A9246" s="33">
        <v>102</v>
      </c>
      <c r="B9246" s="33" t="s">
        <v>436</v>
      </c>
      <c r="C9246" s="33">
        <v>27556</v>
      </c>
      <c r="D9246" s="33" t="s">
        <v>5063</v>
      </c>
      <c r="E9246" s="33">
        <v>4</v>
      </c>
      <c r="F9246" s="33">
        <v>0.2</v>
      </c>
    </row>
    <row r="9247" spans="1:6" x14ac:dyDescent="0.2">
      <c r="A9247" s="33">
        <v>102</v>
      </c>
      <c r="B9247" s="33" t="s">
        <v>436</v>
      </c>
      <c r="C9247" s="33">
        <v>27557</v>
      </c>
      <c r="D9247" s="33" t="s">
        <v>5064</v>
      </c>
      <c r="E9247" s="33">
        <v>3</v>
      </c>
      <c r="F9247" s="33">
        <v>0.2</v>
      </c>
    </row>
    <row r="9248" spans="1:6" x14ac:dyDescent="0.2">
      <c r="A9248" s="33">
        <v>102</v>
      </c>
      <c r="B9248" s="33" t="s">
        <v>436</v>
      </c>
      <c r="C9248" s="33">
        <v>29316</v>
      </c>
      <c r="D9248" s="33" t="s">
        <v>5065</v>
      </c>
      <c r="E9248" s="33">
        <v>3</v>
      </c>
      <c r="F9248" s="33">
        <v>1</v>
      </c>
    </row>
    <row r="9249" spans="1:6" x14ac:dyDescent="0.2">
      <c r="A9249" s="33">
        <v>102</v>
      </c>
      <c r="B9249" s="33" t="s">
        <v>436</v>
      </c>
      <c r="C9249" s="33">
        <v>32954</v>
      </c>
      <c r="D9249" s="33" t="s">
        <v>5066</v>
      </c>
      <c r="E9249" s="33">
        <v>4</v>
      </c>
      <c r="F9249" s="33">
        <v>1</v>
      </c>
    </row>
    <row r="9250" spans="1:6" x14ac:dyDescent="0.2">
      <c r="A9250" s="33">
        <v>102</v>
      </c>
      <c r="B9250" s="33" t="s">
        <v>436</v>
      </c>
      <c r="C9250" s="33">
        <v>31284</v>
      </c>
      <c r="D9250" s="33" t="s">
        <v>5845</v>
      </c>
      <c r="E9250" s="33">
        <v>4</v>
      </c>
      <c r="F9250" s="33">
        <v>0.2</v>
      </c>
    </row>
    <row r="9251" spans="1:6" x14ac:dyDescent="0.2">
      <c r="A9251" s="33">
        <v>102</v>
      </c>
      <c r="B9251" s="33" t="s">
        <v>436</v>
      </c>
      <c r="C9251" s="33">
        <v>30955</v>
      </c>
      <c r="D9251" s="33" t="s">
        <v>5517</v>
      </c>
      <c r="E9251" s="33">
        <v>4</v>
      </c>
      <c r="F9251" s="33">
        <v>0.2</v>
      </c>
    </row>
    <row r="9252" spans="1:6" x14ac:dyDescent="0.2">
      <c r="A9252" s="33">
        <v>102</v>
      </c>
      <c r="B9252" s="33" t="s">
        <v>436</v>
      </c>
      <c r="C9252" s="33">
        <v>31127</v>
      </c>
      <c r="D9252" s="33" t="s">
        <v>5067</v>
      </c>
      <c r="E9252" s="33">
        <v>3</v>
      </c>
      <c r="F9252" s="33">
        <v>1</v>
      </c>
    </row>
    <row r="9253" spans="1:6" x14ac:dyDescent="0.2">
      <c r="A9253" s="33">
        <v>102</v>
      </c>
      <c r="B9253" s="33" t="s">
        <v>436</v>
      </c>
      <c r="C9253" s="33">
        <v>31128</v>
      </c>
      <c r="D9253" s="33" t="s">
        <v>5846</v>
      </c>
      <c r="E9253" s="33">
        <v>3</v>
      </c>
      <c r="F9253" s="33">
        <v>0.2</v>
      </c>
    </row>
    <row r="9254" spans="1:6" x14ac:dyDescent="0.2">
      <c r="A9254" s="33">
        <v>102</v>
      </c>
      <c r="B9254" s="33" t="s">
        <v>436</v>
      </c>
      <c r="C9254" s="33">
        <v>31129</v>
      </c>
      <c r="D9254" s="33" t="s">
        <v>804</v>
      </c>
      <c r="E9254" s="33"/>
      <c r="F9254" s="33">
        <v>1</v>
      </c>
    </row>
    <row r="9255" spans="1:6" x14ac:dyDescent="0.2">
      <c r="A9255" s="33">
        <v>102</v>
      </c>
      <c r="B9255" s="33" t="s">
        <v>436</v>
      </c>
      <c r="C9255" s="33">
        <v>31131</v>
      </c>
      <c r="D9255" s="33" t="s">
        <v>5068</v>
      </c>
      <c r="E9255" s="33">
        <v>4</v>
      </c>
      <c r="F9255" s="33">
        <v>0.2</v>
      </c>
    </row>
    <row r="9256" spans="1:6" x14ac:dyDescent="0.2">
      <c r="A9256" s="33">
        <v>102</v>
      </c>
      <c r="B9256" s="33" t="s">
        <v>436</v>
      </c>
      <c r="C9256" s="33">
        <v>32958</v>
      </c>
      <c r="D9256" s="33" t="s">
        <v>5069</v>
      </c>
      <c r="E9256" s="33">
        <v>4</v>
      </c>
      <c r="F9256" s="33">
        <v>0.2</v>
      </c>
    </row>
    <row r="9257" spans="1:6" x14ac:dyDescent="0.2">
      <c r="A9257" s="33">
        <v>102</v>
      </c>
      <c r="B9257" s="33" t="s">
        <v>436</v>
      </c>
      <c r="C9257" s="33">
        <v>31931</v>
      </c>
      <c r="D9257" s="33" t="s">
        <v>5847</v>
      </c>
      <c r="E9257" s="33"/>
      <c r="F9257" s="33">
        <v>0.2</v>
      </c>
    </row>
    <row r="9258" spans="1:6" x14ac:dyDescent="0.2">
      <c r="A9258" s="33">
        <v>102</v>
      </c>
      <c r="B9258" s="33" t="s">
        <v>436</v>
      </c>
      <c r="C9258" s="33">
        <v>32920</v>
      </c>
      <c r="D9258" s="33" t="s">
        <v>5070</v>
      </c>
      <c r="E9258" s="33">
        <v>2</v>
      </c>
      <c r="F9258" s="33">
        <v>1</v>
      </c>
    </row>
    <row r="9259" spans="1:6" x14ac:dyDescent="0.2">
      <c r="A9259" s="33">
        <v>102</v>
      </c>
      <c r="B9259" s="33" t="s">
        <v>436</v>
      </c>
      <c r="C9259" s="33">
        <v>29381</v>
      </c>
      <c r="D9259" s="33" t="s">
        <v>5071</v>
      </c>
      <c r="E9259" s="33">
        <v>4</v>
      </c>
      <c r="F9259" s="33">
        <v>0.2</v>
      </c>
    </row>
    <row r="9260" spans="1:6" x14ac:dyDescent="0.2">
      <c r="A9260" s="33">
        <v>102</v>
      </c>
      <c r="B9260" s="33" t="s">
        <v>436</v>
      </c>
      <c r="C9260" s="33">
        <v>29391</v>
      </c>
      <c r="D9260" s="33" t="s">
        <v>5848</v>
      </c>
      <c r="E9260" s="33">
        <v>4</v>
      </c>
      <c r="F9260" s="33">
        <v>0.2</v>
      </c>
    </row>
    <row r="9261" spans="1:6" x14ac:dyDescent="0.2">
      <c r="A9261" s="33">
        <v>102</v>
      </c>
      <c r="B9261" s="33" t="s">
        <v>436</v>
      </c>
      <c r="C9261" s="33">
        <v>29395</v>
      </c>
      <c r="D9261" s="33" t="s">
        <v>5849</v>
      </c>
      <c r="E9261" s="33">
        <v>4</v>
      </c>
      <c r="F9261" s="33">
        <v>0.2</v>
      </c>
    </row>
    <row r="9262" spans="1:6" x14ac:dyDescent="0.2">
      <c r="A9262" s="33">
        <v>102</v>
      </c>
      <c r="B9262" s="33" t="s">
        <v>436</v>
      </c>
      <c r="C9262" s="33">
        <v>29399</v>
      </c>
      <c r="D9262" s="33" t="s">
        <v>5072</v>
      </c>
      <c r="E9262" s="33">
        <v>3</v>
      </c>
      <c r="F9262" s="33">
        <v>0.2</v>
      </c>
    </row>
    <row r="9263" spans="1:6" x14ac:dyDescent="0.2">
      <c r="A9263" s="33">
        <v>102</v>
      </c>
      <c r="B9263" s="33" t="s">
        <v>436</v>
      </c>
      <c r="C9263" s="33">
        <v>31133</v>
      </c>
      <c r="D9263" s="33" t="s">
        <v>5518</v>
      </c>
      <c r="E9263" s="33"/>
      <c r="F9263" s="33">
        <v>0.2</v>
      </c>
    </row>
    <row r="9264" spans="1:6" x14ac:dyDescent="0.2">
      <c r="A9264" s="33">
        <v>102</v>
      </c>
      <c r="B9264" s="33" t="s">
        <v>436</v>
      </c>
      <c r="C9264" s="33">
        <v>31024</v>
      </c>
      <c r="D9264" s="33" t="s">
        <v>5073</v>
      </c>
      <c r="E9264" s="33">
        <v>3</v>
      </c>
      <c r="F9264" s="33">
        <v>1</v>
      </c>
    </row>
    <row r="9265" spans="1:6" x14ac:dyDescent="0.2">
      <c r="A9265" s="33">
        <v>102</v>
      </c>
      <c r="B9265" s="33" t="s">
        <v>436</v>
      </c>
      <c r="C9265" s="33">
        <v>31285</v>
      </c>
      <c r="D9265" s="33" t="s">
        <v>5850</v>
      </c>
      <c r="E9265" s="33"/>
      <c r="F9265" s="33">
        <v>0.2</v>
      </c>
    </row>
    <row r="9266" spans="1:6" x14ac:dyDescent="0.2">
      <c r="A9266" s="33">
        <v>102</v>
      </c>
      <c r="B9266" s="33" t="s">
        <v>436</v>
      </c>
      <c r="C9266" s="33">
        <v>32966</v>
      </c>
      <c r="D9266" s="33" t="s">
        <v>5074</v>
      </c>
      <c r="E9266" s="33">
        <v>1</v>
      </c>
      <c r="F9266" s="33">
        <v>1</v>
      </c>
    </row>
    <row r="9267" spans="1:6" x14ac:dyDescent="0.2">
      <c r="A9267" s="33">
        <v>102</v>
      </c>
      <c r="B9267" s="33" t="s">
        <v>436</v>
      </c>
      <c r="C9267" s="33">
        <v>29317</v>
      </c>
      <c r="D9267" s="33" t="s">
        <v>781</v>
      </c>
      <c r="E9267" s="33">
        <v>4</v>
      </c>
      <c r="F9267" s="33">
        <v>1</v>
      </c>
    </row>
    <row r="9268" spans="1:6" x14ac:dyDescent="0.2">
      <c r="A9268" s="33">
        <v>102</v>
      </c>
      <c r="B9268" s="33" t="s">
        <v>436</v>
      </c>
      <c r="C9268" s="33">
        <v>29318</v>
      </c>
      <c r="D9268" s="33" t="s">
        <v>5075</v>
      </c>
      <c r="E9268" s="33">
        <v>4</v>
      </c>
      <c r="F9268" s="33">
        <v>0.2</v>
      </c>
    </row>
    <row r="9269" spans="1:6" x14ac:dyDescent="0.2">
      <c r="A9269" s="33">
        <v>102</v>
      </c>
      <c r="B9269" s="33" t="s">
        <v>436</v>
      </c>
      <c r="C9269" s="33">
        <v>29321</v>
      </c>
      <c r="D9269" s="33" t="s">
        <v>5076</v>
      </c>
      <c r="E9269" s="33">
        <v>4</v>
      </c>
      <c r="F9269" s="33">
        <v>1</v>
      </c>
    </row>
    <row r="9270" spans="1:6" x14ac:dyDescent="0.2">
      <c r="A9270" s="33">
        <v>102</v>
      </c>
      <c r="B9270" s="33" t="s">
        <v>436</v>
      </c>
      <c r="C9270" s="33">
        <v>29324</v>
      </c>
      <c r="D9270" s="33" t="s">
        <v>5077</v>
      </c>
      <c r="E9270" s="33"/>
      <c r="F9270" s="33">
        <v>1</v>
      </c>
    </row>
    <row r="9271" spans="1:6" x14ac:dyDescent="0.2">
      <c r="A9271" s="33">
        <v>102</v>
      </c>
      <c r="B9271" s="33" t="s">
        <v>436</v>
      </c>
      <c r="C9271" s="33">
        <v>29325</v>
      </c>
      <c r="D9271" s="33" t="s">
        <v>5078</v>
      </c>
      <c r="E9271" s="33"/>
      <c r="F9271" s="33">
        <v>0.2</v>
      </c>
    </row>
    <row r="9272" spans="1:6" x14ac:dyDescent="0.2">
      <c r="A9272" s="33">
        <v>102</v>
      </c>
      <c r="B9272" s="33" t="s">
        <v>436</v>
      </c>
      <c r="C9272" s="33">
        <v>29326</v>
      </c>
      <c r="D9272" s="33" t="s">
        <v>5079</v>
      </c>
      <c r="E9272" s="33">
        <v>4</v>
      </c>
      <c r="F9272" s="33">
        <v>1</v>
      </c>
    </row>
    <row r="9273" spans="1:6" x14ac:dyDescent="0.2">
      <c r="A9273" s="33">
        <v>102</v>
      </c>
      <c r="B9273" s="33" t="s">
        <v>436</v>
      </c>
      <c r="C9273" s="33">
        <v>29327</v>
      </c>
      <c r="D9273" s="33" t="s">
        <v>812</v>
      </c>
      <c r="E9273" s="33">
        <v>3</v>
      </c>
      <c r="F9273" s="33">
        <v>0.2</v>
      </c>
    </row>
    <row r="9274" spans="1:6" x14ac:dyDescent="0.2">
      <c r="A9274" s="33">
        <v>102</v>
      </c>
      <c r="B9274" s="33" t="s">
        <v>436</v>
      </c>
      <c r="C9274" s="33">
        <v>29329</v>
      </c>
      <c r="D9274" s="33" t="s">
        <v>5519</v>
      </c>
      <c r="E9274" s="33">
        <v>4</v>
      </c>
      <c r="F9274" s="33">
        <v>0.2</v>
      </c>
    </row>
    <row r="9275" spans="1:6" x14ac:dyDescent="0.2">
      <c r="A9275" s="33">
        <v>102</v>
      </c>
      <c r="B9275" s="33" t="s">
        <v>436</v>
      </c>
      <c r="C9275" s="33">
        <v>29332</v>
      </c>
      <c r="D9275" s="33" t="s">
        <v>5080</v>
      </c>
      <c r="E9275" s="33"/>
      <c r="F9275" s="33">
        <v>1</v>
      </c>
    </row>
    <row r="9276" spans="1:6" x14ac:dyDescent="0.2">
      <c r="A9276" s="33">
        <v>102</v>
      </c>
      <c r="B9276" s="33" t="s">
        <v>465</v>
      </c>
      <c r="C9276" s="33">
        <v>8004</v>
      </c>
      <c r="D9276" s="33" t="s">
        <v>5081</v>
      </c>
      <c r="E9276" s="33">
        <v>2</v>
      </c>
      <c r="F9276" s="33">
        <v>0.2</v>
      </c>
    </row>
    <row r="9277" spans="1:6" x14ac:dyDescent="0.2">
      <c r="A9277" s="33">
        <v>102</v>
      </c>
      <c r="B9277" s="33" t="s">
        <v>465</v>
      </c>
      <c r="C9277" s="33">
        <v>20</v>
      </c>
      <c r="D9277" s="33" t="s">
        <v>5082</v>
      </c>
      <c r="E9277" s="33">
        <v>4</v>
      </c>
      <c r="F9277" s="33">
        <v>0.2</v>
      </c>
    </row>
    <row r="9278" spans="1:6" x14ac:dyDescent="0.2">
      <c r="A9278" s="33">
        <v>102</v>
      </c>
      <c r="B9278" s="33" t="s">
        <v>465</v>
      </c>
      <c r="C9278" s="33">
        <v>6026</v>
      </c>
      <c r="D9278" s="33" t="s">
        <v>5851</v>
      </c>
      <c r="E9278" s="33">
        <v>3</v>
      </c>
      <c r="F9278" s="33">
        <v>0.2</v>
      </c>
    </row>
    <row r="9279" spans="1:6" x14ac:dyDescent="0.2">
      <c r="A9279" s="33">
        <v>102</v>
      </c>
      <c r="B9279" s="33" t="s">
        <v>465</v>
      </c>
      <c r="C9279" s="33">
        <v>2965</v>
      </c>
      <c r="D9279" s="33" t="s">
        <v>5852</v>
      </c>
      <c r="E9279" s="33">
        <v>4</v>
      </c>
      <c r="F9279" s="33">
        <v>0.2</v>
      </c>
    </row>
    <row r="9280" spans="1:6" x14ac:dyDescent="0.2">
      <c r="A9280" s="33">
        <v>102</v>
      </c>
      <c r="B9280" s="33" t="s">
        <v>465</v>
      </c>
      <c r="C9280" s="33">
        <v>6042</v>
      </c>
      <c r="D9280" s="33" t="s">
        <v>5083</v>
      </c>
      <c r="E9280" s="33"/>
      <c r="F9280" s="33">
        <v>0.2</v>
      </c>
    </row>
    <row r="9281" spans="1:6" x14ac:dyDescent="0.2">
      <c r="A9281" s="33">
        <v>102</v>
      </c>
      <c r="B9281" s="33" t="s">
        <v>465</v>
      </c>
      <c r="C9281" s="33">
        <v>61</v>
      </c>
      <c r="D9281" s="33" t="s">
        <v>4146</v>
      </c>
      <c r="E9281" s="33">
        <v>4</v>
      </c>
      <c r="F9281" s="33">
        <v>0.2</v>
      </c>
    </row>
    <row r="9282" spans="1:6" x14ac:dyDescent="0.2">
      <c r="A9282" s="33">
        <v>102</v>
      </c>
      <c r="B9282" s="33" t="s">
        <v>465</v>
      </c>
      <c r="C9282" s="33">
        <v>55</v>
      </c>
      <c r="D9282" s="33" t="s">
        <v>5853</v>
      </c>
      <c r="E9282" s="33">
        <v>2</v>
      </c>
      <c r="F9282" s="33">
        <v>0.2</v>
      </c>
    </row>
    <row r="9283" spans="1:6" x14ac:dyDescent="0.2">
      <c r="A9283" s="33">
        <v>102</v>
      </c>
      <c r="B9283" s="33" t="s">
        <v>465</v>
      </c>
      <c r="C9283" s="33">
        <v>1856</v>
      </c>
      <c r="D9283" s="33" t="s">
        <v>4147</v>
      </c>
      <c r="E9283" s="33">
        <v>3</v>
      </c>
      <c r="F9283" s="33">
        <v>0.2</v>
      </c>
    </row>
    <row r="9284" spans="1:6" x14ac:dyDescent="0.2">
      <c r="A9284" s="33">
        <v>102</v>
      </c>
      <c r="B9284" s="33" t="s">
        <v>465</v>
      </c>
      <c r="C9284" s="33">
        <v>1862</v>
      </c>
      <c r="D9284" s="33" t="s">
        <v>4150</v>
      </c>
      <c r="E9284" s="33">
        <v>2</v>
      </c>
      <c r="F9284" s="33">
        <v>0.2</v>
      </c>
    </row>
    <row r="9285" spans="1:6" x14ac:dyDescent="0.2">
      <c r="A9285" s="33">
        <v>102</v>
      </c>
      <c r="B9285" s="33" t="s">
        <v>465</v>
      </c>
      <c r="C9285" s="33">
        <v>63</v>
      </c>
      <c r="D9285" s="33" t="s">
        <v>4718</v>
      </c>
      <c r="E9285" s="33">
        <v>2</v>
      </c>
      <c r="F9285" s="33">
        <v>0.2</v>
      </c>
    </row>
    <row r="9286" spans="1:6" x14ac:dyDescent="0.2">
      <c r="A9286" s="33">
        <v>102</v>
      </c>
      <c r="B9286" s="33" t="s">
        <v>465</v>
      </c>
      <c r="C9286" s="33">
        <v>1861</v>
      </c>
      <c r="D9286" s="33" t="s">
        <v>5854</v>
      </c>
      <c r="E9286" s="33">
        <v>2</v>
      </c>
      <c r="F9286" s="33">
        <v>0.2</v>
      </c>
    </row>
    <row r="9287" spans="1:6" x14ac:dyDescent="0.2">
      <c r="A9287" s="33">
        <v>102</v>
      </c>
      <c r="B9287" s="33" t="s">
        <v>465</v>
      </c>
      <c r="C9287" s="33">
        <v>73</v>
      </c>
      <c r="D9287" s="33" t="s">
        <v>4151</v>
      </c>
      <c r="E9287" s="33">
        <v>3</v>
      </c>
      <c r="F9287" s="33">
        <v>0.2</v>
      </c>
    </row>
    <row r="9288" spans="1:6" x14ac:dyDescent="0.2">
      <c r="A9288" s="33">
        <v>102</v>
      </c>
      <c r="B9288" s="33" t="s">
        <v>465</v>
      </c>
      <c r="C9288" s="33">
        <v>1877</v>
      </c>
      <c r="D9288" s="33" t="s">
        <v>4152</v>
      </c>
      <c r="E9288" s="33">
        <v>2</v>
      </c>
      <c r="F9288" s="33">
        <v>0.2</v>
      </c>
    </row>
    <row r="9289" spans="1:6" x14ac:dyDescent="0.2">
      <c r="A9289" s="33">
        <v>102</v>
      </c>
      <c r="B9289" s="33" t="s">
        <v>465</v>
      </c>
      <c r="C9289" s="33">
        <v>142</v>
      </c>
      <c r="D9289" s="33" t="s">
        <v>4155</v>
      </c>
      <c r="E9289" s="33">
        <v>3</v>
      </c>
      <c r="F9289" s="33">
        <v>0.2</v>
      </c>
    </row>
    <row r="9290" spans="1:6" x14ac:dyDescent="0.2">
      <c r="A9290" s="33">
        <v>102</v>
      </c>
      <c r="B9290" s="33" t="s">
        <v>465</v>
      </c>
      <c r="C9290" s="33">
        <v>153</v>
      </c>
      <c r="D9290" s="33" t="s">
        <v>4157</v>
      </c>
      <c r="E9290" s="33">
        <v>4</v>
      </c>
      <c r="F9290" s="33">
        <v>0.2</v>
      </c>
    </row>
    <row r="9291" spans="1:6" x14ac:dyDescent="0.2">
      <c r="A9291" s="33">
        <v>102</v>
      </c>
      <c r="B9291" s="33" t="s">
        <v>465</v>
      </c>
      <c r="C9291" s="33">
        <v>163</v>
      </c>
      <c r="D9291" s="33" t="s">
        <v>4719</v>
      </c>
      <c r="E9291" s="33">
        <v>3</v>
      </c>
      <c r="F9291" s="33">
        <v>0.2</v>
      </c>
    </row>
    <row r="9292" spans="1:6" x14ac:dyDescent="0.2">
      <c r="A9292" s="33">
        <v>102</v>
      </c>
      <c r="B9292" s="33" t="s">
        <v>465</v>
      </c>
      <c r="C9292" s="33">
        <v>3340</v>
      </c>
      <c r="D9292" s="33" t="s">
        <v>5855</v>
      </c>
      <c r="E9292" s="33">
        <v>3</v>
      </c>
      <c r="F9292" s="33">
        <v>0.2</v>
      </c>
    </row>
    <row r="9293" spans="1:6" x14ac:dyDescent="0.2">
      <c r="A9293" s="33">
        <v>102</v>
      </c>
      <c r="B9293" s="33" t="s">
        <v>465</v>
      </c>
      <c r="C9293" s="33">
        <v>182</v>
      </c>
      <c r="D9293" s="33" t="s">
        <v>4160</v>
      </c>
      <c r="E9293" s="33"/>
      <c r="F9293" s="33">
        <v>0.2</v>
      </c>
    </row>
    <row r="9294" spans="1:6" x14ac:dyDescent="0.2">
      <c r="A9294" s="33">
        <v>102</v>
      </c>
      <c r="B9294" s="33" t="s">
        <v>465</v>
      </c>
      <c r="C9294" s="33">
        <v>496</v>
      </c>
      <c r="D9294" s="33" t="s">
        <v>4720</v>
      </c>
      <c r="E9294" s="33">
        <v>3</v>
      </c>
      <c r="F9294" s="33">
        <v>0.2</v>
      </c>
    </row>
    <row r="9295" spans="1:6" x14ac:dyDescent="0.2">
      <c r="A9295" s="33">
        <v>102</v>
      </c>
      <c r="B9295" s="33" t="s">
        <v>465</v>
      </c>
      <c r="C9295" s="33">
        <v>1949</v>
      </c>
      <c r="D9295" s="33" t="s">
        <v>5084</v>
      </c>
      <c r="E9295" s="33">
        <v>2</v>
      </c>
      <c r="F9295" s="33">
        <v>0.2</v>
      </c>
    </row>
    <row r="9296" spans="1:6" x14ac:dyDescent="0.2">
      <c r="A9296" s="33">
        <v>102</v>
      </c>
      <c r="B9296" s="33" t="s">
        <v>465</v>
      </c>
      <c r="C9296" s="33">
        <v>1950</v>
      </c>
      <c r="D9296" s="33" t="s">
        <v>5085</v>
      </c>
      <c r="E9296" s="33">
        <v>3</v>
      </c>
      <c r="F9296" s="33">
        <v>0.2</v>
      </c>
    </row>
    <row r="9297" spans="1:6" x14ac:dyDescent="0.2">
      <c r="A9297" s="33">
        <v>102</v>
      </c>
      <c r="B9297" s="33" t="s">
        <v>465</v>
      </c>
      <c r="C9297" s="33">
        <v>1959</v>
      </c>
      <c r="D9297" s="33" t="s">
        <v>5086</v>
      </c>
      <c r="E9297" s="33">
        <v>3</v>
      </c>
      <c r="F9297" s="33">
        <v>0.2</v>
      </c>
    </row>
    <row r="9298" spans="1:6" x14ac:dyDescent="0.2">
      <c r="A9298" s="33">
        <v>102</v>
      </c>
      <c r="B9298" s="33" t="s">
        <v>465</v>
      </c>
      <c r="C9298" s="33">
        <v>3074</v>
      </c>
      <c r="D9298" s="33" t="s">
        <v>5520</v>
      </c>
      <c r="E9298" s="33">
        <v>4</v>
      </c>
      <c r="F9298" s="33">
        <v>0.2</v>
      </c>
    </row>
    <row r="9299" spans="1:6" x14ac:dyDescent="0.2">
      <c r="A9299" s="33">
        <v>102</v>
      </c>
      <c r="B9299" s="33" t="s">
        <v>465</v>
      </c>
      <c r="C9299" s="33">
        <v>3061</v>
      </c>
      <c r="D9299" s="33" t="s">
        <v>2103</v>
      </c>
      <c r="E9299" s="33">
        <v>3</v>
      </c>
      <c r="F9299" s="33">
        <v>0.2</v>
      </c>
    </row>
    <row r="9300" spans="1:6" x14ac:dyDescent="0.2">
      <c r="A9300" s="33">
        <v>102</v>
      </c>
      <c r="B9300" s="33" t="s">
        <v>465</v>
      </c>
      <c r="C9300" s="33">
        <v>245</v>
      </c>
      <c r="D9300" s="33" t="s">
        <v>5856</v>
      </c>
      <c r="E9300" s="33">
        <v>3</v>
      </c>
      <c r="F9300" s="33">
        <v>0.2</v>
      </c>
    </row>
    <row r="9301" spans="1:6" x14ac:dyDescent="0.2">
      <c r="A9301" s="33">
        <v>102</v>
      </c>
      <c r="B9301" s="33" t="s">
        <v>465</v>
      </c>
      <c r="C9301" s="33">
        <v>3121</v>
      </c>
      <c r="D9301" s="33" t="s">
        <v>5087</v>
      </c>
      <c r="E9301" s="33">
        <v>4</v>
      </c>
      <c r="F9301" s="33">
        <v>0.2</v>
      </c>
    </row>
    <row r="9302" spans="1:6" x14ac:dyDescent="0.2">
      <c r="A9302" s="33">
        <v>102</v>
      </c>
      <c r="B9302" s="33" t="s">
        <v>465</v>
      </c>
      <c r="C9302" s="33">
        <v>1688</v>
      </c>
      <c r="D9302" s="33" t="s">
        <v>4165</v>
      </c>
      <c r="E9302" s="33"/>
      <c r="F9302" s="33">
        <v>0.2</v>
      </c>
    </row>
    <row r="9303" spans="1:6" x14ac:dyDescent="0.2">
      <c r="A9303" s="33">
        <v>102</v>
      </c>
      <c r="B9303" s="33" t="s">
        <v>465</v>
      </c>
      <c r="C9303" s="33">
        <v>339</v>
      </c>
      <c r="D9303" s="33" t="s">
        <v>4166</v>
      </c>
      <c r="E9303" s="33">
        <v>3</v>
      </c>
      <c r="F9303" s="33">
        <v>0.2</v>
      </c>
    </row>
    <row r="9304" spans="1:6" x14ac:dyDescent="0.2">
      <c r="A9304" s="33">
        <v>102</v>
      </c>
      <c r="B9304" s="33" t="s">
        <v>465</v>
      </c>
      <c r="C9304" s="33">
        <v>342</v>
      </c>
      <c r="D9304" s="33" t="s">
        <v>5857</v>
      </c>
      <c r="E9304" s="33">
        <v>3</v>
      </c>
      <c r="F9304" s="33">
        <v>0.2</v>
      </c>
    </row>
    <row r="9305" spans="1:6" x14ac:dyDescent="0.2">
      <c r="A9305" s="33">
        <v>102</v>
      </c>
      <c r="B9305" s="33" t="s">
        <v>465</v>
      </c>
      <c r="C9305" s="33">
        <v>352</v>
      </c>
      <c r="D9305" s="33" t="s">
        <v>5858</v>
      </c>
      <c r="E9305" s="33">
        <v>1</v>
      </c>
      <c r="F9305" s="33">
        <v>0.2</v>
      </c>
    </row>
    <row r="9306" spans="1:6" x14ac:dyDescent="0.2">
      <c r="A9306" s="33">
        <v>102</v>
      </c>
      <c r="B9306" s="33" t="s">
        <v>465</v>
      </c>
      <c r="C9306" s="33">
        <v>345</v>
      </c>
      <c r="D9306" s="33" t="s">
        <v>5859</v>
      </c>
      <c r="E9306" s="33">
        <v>3</v>
      </c>
      <c r="F9306" s="33">
        <v>0.2</v>
      </c>
    </row>
    <row r="9307" spans="1:6" x14ac:dyDescent="0.2">
      <c r="A9307" s="33">
        <v>102</v>
      </c>
      <c r="B9307" s="33" t="s">
        <v>465</v>
      </c>
      <c r="C9307" s="33">
        <v>340</v>
      </c>
      <c r="D9307" s="33" t="s">
        <v>5860</v>
      </c>
      <c r="E9307" s="33">
        <v>3</v>
      </c>
      <c r="F9307" s="33">
        <v>0.2</v>
      </c>
    </row>
    <row r="9308" spans="1:6" x14ac:dyDescent="0.2">
      <c r="A9308" s="33">
        <v>102</v>
      </c>
      <c r="B9308" s="33" t="s">
        <v>465</v>
      </c>
      <c r="C9308" s="33">
        <v>901</v>
      </c>
      <c r="D9308" s="33" t="s">
        <v>5861</v>
      </c>
      <c r="E9308" s="33">
        <v>2</v>
      </c>
      <c r="F9308" s="33">
        <v>0.2</v>
      </c>
    </row>
    <row r="9309" spans="1:6" x14ac:dyDescent="0.2">
      <c r="A9309" s="33">
        <v>102</v>
      </c>
      <c r="B9309" s="33" t="s">
        <v>465</v>
      </c>
      <c r="C9309" s="33">
        <v>364</v>
      </c>
      <c r="D9309" s="33" t="s">
        <v>5862</v>
      </c>
      <c r="E9309" s="33">
        <v>4</v>
      </c>
      <c r="F9309" s="33">
        <v>0.2</v>
      </c>
    </row>
    <row r="9310" spans="1:6" x14ac:dyDescent="0.2">
      <c r="A9310" s="33">
        <v>102</v>
      </c>
      <c r="B9310" s="33" t="s">
        <v>465</v>
      </c>
      <c r="C9310" s="33">
        <v>366</v>
      </c>
      <c r="D9310" s="33" t="s">
        <v>2927</v>
      </c>
      <c r="E9310" s="33">
        <v>4</v>
      </c>
      <c r="F9310" s="33">
        <v>0.2</v>
      </c>
    </row>
    <row r="9311" spans="1:6" x14ac:dyDescent="0.2">
      <c r="A9311" s="33">
        <v>102</v>
      </c>
      <c r="B9311" s="33" t="s">
        <v>465</v>
      </c>
      <c r="C9311" s="33">
        <v>380</v>
      </c>
      <c r="D9311" s="33" t="s">
        <v>2928</v>
      </c>
      <c r="E9311" s="33">
        <v>3</v>
      </c>
      <c r="F9311" s="33">
        <v>0.2</v>
      </c>
    </row>
    <row r="9312" spans="1:6" x14ac:dyDescent="0.2">
      <c r="A9312" s="33">
        <v>102</v>
      </c>
      <c r="B9312" s="33" t="s">
        <v>465</v>
      </c>
      <c r="C9312" s="33">
        <v>387</v>
      </c>
      <c r="D9312" s="33" t="s">
        <v>2110</v>
      </c>
      <c r="E9312" s="33">
        <v>4</v>
      </c>
      <c r="F9312" s="33">
        <v>0.2</v>
      </c>
    </row>
    <row r="9313" spans="1:6" x14ac:dyDescent="0.2">
      <c r="A9313" s="33">
        <v>102</v>
      </c>
      <c r="B9313" s="33" t="s">
        <v>465</v>
      </c>
      <c r="C9313" s="33">
        <v>390</v>
      </c>
      <c r="D9313" s="33" t="s">
        <v>5088</v>
      </c>
      <c r="E9313" s="33">
        <v>3</v>
      </c>
      <c r="F9313" s="33">
        <v>0.2</v>
      </c>
    </row>
    <row r="9314" spans="1:6" x14ac:dyDescent="0.2">
      <c r="A9314" s="33">
        <v>102</v>
      </c>
      <c r="B9314" s="33" t="s">
        <v>465</v>
      </c>
      <c r="C9314" s="33">
        <v>365</v>
      </c>
      <c r="D9314" s="33" t="s">
        <v>5863</v>
      </c>
      <c r="E9314" s="33">
        <v>2</v>
      </c>
      <c r="F9314" s="33">
        <v>0.2</v>
      </c>
    </row>
    <row r="9315" spans="1:6" x14ac:dyDescent="0.2">
      <c r="A9315" s="33">
        <v>102</v>
      </c>
      <c r="B9315" s="33" t="s">
        <v>465</v>
      </c>
      <c r="C9315" s="33">
        <v>400</v>
      </c>
      <c r="D9315" s="33" t="s">
        <v>5089</v>
      </c>
      <c r="E9315" s="33">
        <v>2</v>
      </c>
      <c r="F9315" s="33">
        <v>0.2</v>
      </c>
    </row>
    <row r="9316" spans="1:6" x14ac:dyDescent="0.2">
      <c r="A9316" s="33">
        <v>102</v>
      </c>
      <c r="B9316" s="33" t="s">
        <v>465</v>
      </c>
      <c r="C9316" s="33">
        <v>412</v>
      </c>
      <c r="D9316" s="33" t="s">
        <v>5090</v>
      </c>
      <c r="E9316" s="33">
        <v>4</v>
      </c>
      <c r="F9316" s="33">
        <v>0.2</v>
      </c>
    </row>
    <row r="9317" spans="1:6" x14ac:dyDescent="0.2">
      <c r="A9317" s="33">
        <v>102</v>
      </c>
      <c r="B9317" s="33" t="s">
        <v>465</v>
      </c>
      <c r="C9317" s="33">
        <v>414</v>
      </c>
      <c r="D9317" s="33" t="s">
        <v>2929</v>
      </c>
      <c r="E9317" s="33"/>
      <c r="F9317" s="33">
        <v>0.2</v>
      </c>
    </row>
    <row r="9318" spans="1:6" x14ac:dyDescent="0.2">
      <c r="A9318" s="33">
        <v>102</v>
      </c>
      <c r="B9318" s="33" t="s">
        <v>465</v>
      </c>
      <c r="C9318" s="33">
        <v>3188</v>
      </c>
      <c r="D9318" s="33" t="s">
        <v>4723</v>
      </c>
      <c r="E9318" s="33"/>
      <c r="F9318" s="33">
        <v>0.2</v>
      </c>
    </row>
    <row r="9319" spans="1:6" x14ac:dyDescent="0.2">
      <c r="A9319" s="33">
        <v>102</v>
      </c>
      <c r="B9319" s="33" t="s">
        <v>465</v>
      </c>
      <c r="C9319" s="33">
        <v>457</v>
      </c>
      <c r="D9319" s="33" t="s">
        <v>5864</v>
      </c>
      <c r="E9319" s="33">
        <v>3</v>
      </c>
      <c r="F9319" s="33">
        <v>0.2</v>
      </c>
    </row>
    <row r="9320" spans="1:6" x14ac:dyDescent="0.2">
      <c r="A9320" s="33">
        <v>102</v>
      </c>
      <c r="B9320" s="33" t="s">
        <v>465</v>
      </c>
      <c r="C9320" s="33">
        <v>3242</v>
      </c>
      <c r="D9320" s="33" t="s">
        <v>5865</v>
      </c>
      <c r="E9320" s="33"/>
      <c r="F9320" s="33">
        <v>0.2</v>
      </c>
    </row>
    <row r="9321" spans="1:6" x14ac:dyDescent="0.2">
      <c r="A9321" s="33">
        <v>102</v>
      </c>
      <c r="B9321" s="33" t="s">
        <v>465</v>
      </c>
      <c r="C9321" s="33">
        <v>2924</v>
      </c>
      <c r="D9321" s="33" t="s">
        <v>5091</v>
      </c>
      <c r="E9321" s="33"/>
      <c r="F9321" s="33">
        <v>0.2</v>
      </c>
    </row>
    <row r="9322" spans="1:6" x14ac:dyDescent="0.2">
      <c r="A9322" s="33">
        <v>102</v>
      </c>
      <c r="B9322" s="33" t="s">
        <v>465</v>
      </c>
      <c r="C9322" s="33">
        <v>513</v>
      </c>
      <c r="D9322" s="33" t="s">
        <v>2118</v>
      </c>
      <c r="E9322" s="33"/>
      <c r="F9322" s="33">
        <v>0.2</v>
      </c>
    </row>
    <row r="9323" spans="1:6" x14ac:dyDescent="0.2">
      <c r="A9323" s="33">
        <v>102</v>
      </c>
      <c r="B9323" s="33" t="s">
        <v>465</v>
      </c>
      <c r="C9323" s="33">
        <v>7003</v>
      </c>
      <c r="D9323" s="33" t="s">
        <v>5092</v>
      </c>
      <c r="E9323" s="33">
        <v>4</v>
      </c>
      <c r="F9323" s="33">
        <v>0.2</v>
      </c>
    </row>
    <row r="9324" spans="1:6" x14ac:dyDescent="0.2">
      <c r="A9324" s="33">
        <v>102</v>
      </c>
      <c r="B9324" s="33" t="s">
        <v>465</v>
      </c>
      <c r="C9324" s="33">
        <v>532</v>
      </c>
      <c r="D9324" s="33" t="s">
        <v>4167</v>
      </c>
      <c r="E9324" s="33"/>
      <c r="F9324" s="33">
        <v>0.2</v>
      </c>
    </row>
    <row r="9325" spans="1:6" x14ac:dyDescent="0.2">
      <c r="A9325" s="33">
        <v>102</v>
      </c>
      <c r="B9325" s="33" t="s">
        <v>465</v>
      </c>
      <c r="C9325" s="33">
        <v>536</v>
      </c>
      <c r="D9325" s="33" t="s">
        <v>5866</v>
      </c>
      <c r="E9325" s="33">
        <v>4</v>
      </c>
      <c r="F9325" s="33">
        <v>0.2</v>
      </c>
    </row>
    <row r="9326" spans="1:6" x14ac:dyDescent="0.2">
      <c r="A9326" s="33">
        <v>102</v>
      </c>
      <c r="B9326" s="33" t="s">
        <v>465</v>
      </c>
      <c r="C9326" s="33">
        <v>1711</v>
      </c>
      <c r="D9326" s="33" t="s">
        <v>5867</v>
      </c>
      <c r="E9326" s="33">
        <v>3</v>
      </c>
      <c r="F9326" s="33">
        <v>0.2</v>
      </c>
    </row>
    <row r="9327" spans="1:6" x14ac:dyDescent="0.2">
      <c r="A9327" s="33">
        <v>102</v>
      </c>
      <c r="B9327" s="33" t="s">
        <v>465</v>
      </c>
      <c r="C9327" s="33">
        <v>542</v>
      </c>
      <c r="D9327" s="33" t="s">
        <v>5868</v>
      </c>
      <c r="E9327" s="33"/>
      <c r="F9327" s="33">
        <v>0.2</v>
      </c>
    </row>
    <row r="9328" spans="1:6" x14ac:dyDescent="0.2">
      <c r="A9328" s="33">
        <v>102</v>
      </c>
      <c r="B9328" s="33" t="s">
        <v>465</v>
      </c>
      <c r="C9328" s="33">
        <v>2765</v>
      </c>
      <c r="D9328" s="33" t="s">
        <v>5093</v>
      </c>
      <c r="E9328" s="33">
        <v>2</v>
      </c>
      <c r="F9328" s="33">
        <v>0.2</v>
      </c>
    </row>
    <row r="9329" spans="1:6" x14ac:dyDescent="0.2">
      <c r="A9329" s="33">
        <v>102</v>
      </c>
      <c r="B9329" s="33" t="s">
        <v>465</v>
      </c>
      <c r="C9329" s="33">
        <v>3313</v>
      </c>
      <c r="D9329" s="33" t="s">
        <v>5094</v>
      </c>
      <c r="E9329" s="33">
        <v>2</v>
      </c>
      <c r="F9329" s="33">
        <v>0.2</v>
      </c>
    </row>
    <row r="9330" spans="1:6" x14ac:dyDescent="0.2">
      <c r="A9330" s="33">
        <v>102</v>
      </c>
      <c r="B9330" s="33" t="s">
        <v>465</v>
      </c>
      <c r="C9330" s="33">
        <v>1202</v>
      </c>
      <c r="D9330" s="33" t="s">
        <v>2121</v>
      </c>
      <c r="E9330" s="33">
        <v>3</v>
      </c>
      <c r="F9330" s="33">
        <v>0.2</v>
      </c>
    </row>
    <row r="9331" spans="1:6" x14ac:dyDescent="0.2">
      <c r="A9331" s="33">
        <v>102</v>
      </c>
      <c r="B9331" s="33" t="s">
        <v>465</v>
      </c>
      <c r="C9331" s="33">
        <v>824</v>
      </c>
      <c r="D9331" s="33" t="s">
        <v>5095</v>
      </c>
      <c r="E9331" s="33"/>
      <c r="F9331" s="33">
        <v>0.2</v>
      </c>
    </row>
    <row r="9332" spans="1:6" x14ac:dyDescent="0.2">
      <c r="A9332" s="33">
        <v>102</v>
      </c>
      <c r="B9332" s="33" t="s">
        <v>465</v>
      </c>
      <c r="C9332" s="33">
        <v>3537</v>
      </c>
      <c r="D9332" s="33" t="s">
        <v>5096</v>
      </c>
      <c r="E9332" s="33">
        <v>4</v>
      </c>
      <c r="F9332" s="33">
        <v>0.2</v>
      </c>
    </row>
    <row r="9333" spans="1:6" x14ac:dyDescent="0.2">
      <c r="A9333" s="33">
        <v>102</v>
      </c>
      <c r="B9333" s="33" t="s">
        <v>465</v>
      </c>
      <c r="C9333" s="33">
        <v>906</v>
      </c>
      <c r="D9333" s="33" t="s">
        <v>5097</v>
      </c>
      <c r="E9333" s="33">
        <v>4</v>
      </c>
      <c r="F9333" s="33">
        <v>0.2</v>
      </c>
    </row>
    <row r="9334" spans="1:6" x14ac:dyDescent="0.2">
      <c r="A9334" s="33">
        <v>102</v>
      </c>
      <c r="B9334" s="33" t="s">
        <v>465</v>
      </c>
      <c r="C9334" s="33">
        <v>3620</v>
      </c>
      <c r="D9334" s="33" t="s">
        <v>2132</v>
      </c>
      <c r="E9334" s="33"/>
      <c r="F9334" s="33">
        <v>0.2</v>
      </c>
    </row>
    <row r="9335" spans="1:6" x14ac:dyDescent="0.2">
      <c r="A9335" s="33">
        <v>102</v>
      </c>
      <c r="B9335" s="33" t="s">
        <v>465</v>
      </c>
      <c r="C9335" s="33">
        <v>925</v>
      </c>
      <c r="D9335" s="33" t="s">
        <v>5869</v>
      </c>
      <c r="E9335" s="33">
        <v>3</v>
      </c>
      <c r="F9335" s="33">
        <v>0.2</v>
      </c>
    </row>
    <row r="9336" spans="1:6" x14ac:dyDescent="0.2">
      <c r="A9336" s="33">
        <v>102</v>
      </c>
      <c r="B9336" s="33" t="s">
        <v>465</v>
      </c>
      <c r="C9336" s="33">
        <v>927</v>
      </c>
      <c r="D9336" s="33" t="s">
        <v>5870</v>
      </c>
      <c r="E9336" s="33">
        <v>3</v>
      </c>
      <c r="F9336" s="33">
        <v>0.2</v>
      </c>
    </row>
    <row r="9337" spans="1:6" x14ac:dyDescent="0.2">
      <c r="A9337" s="33">
        <v>102</v>
      </c>
      <c r="B9337" s="33" t="s">
        <v>465</v>
      </c>
      <c r="C9337" s="33">
        <v>972</v>
      </c>
      <c r="D9337" s="33" t="s">
        <v>5871</v>
      </c>
      <c r="E9337" s="33">
        <v>4</v>
      </c>
      <c r="F9337" s="33">
        <v>0.2</v>
      </c>
    </row>
    <row r="9338" spans="1:6" x14ac:dyDescent="0.2">
      <c r="A9338" s="33">
        <v>102</v>
      </c>
      <c r="B9338" s="33" t="s">
        <v>465</v>
      </c>
      <c r="C9338" s="33">
        <v>973</v>
      </c>
      <c r="D9338" s="33" t="s">
        <v>5872</v>
      </c>
      <c r="E9338" s="33">
        <v>2</v>
      </c>
      <c r="F9338" s="33">
        <v>0.2</v>
      </c>
    </row>
    <row r="9339" spans="1:6" x14ac:dyDescent="0.2">
      <c r="A9339" s="33">
        <v>102</v>
      </c>
      <c r="B9339" s="33" t="s">
        <v>465</v>
      </c>
      <c r="C9339" s="33">
        <v>3661</v>
      </c>
      <c r="D9339" s="33" t="s">
        <v>4170</v>
      </c>
      <c r="E9339" s="33">
        <v>3</v>
      </c>
      <c r="F9339" s="33">
        <v>0.2</v>
      </c>
    </row>
    <row r="9340" spans="1:6" x14ac:dyDescent="0.2">
      <c r="A9340" s="33">
        <v>102</v>
      </c>
      <c r="B9340" s="33" t="s">
        <v>465</v>
      </c>
      <c r="C9340" s="33">
        <v>1004</v>
      </c>
      <c r="D9340" s="33" t="s">
        <v>5873</v>
      </c>
      <c r="E9340" s="33">
        <v>2</v>
      </c>
      <c r="F9340" s="33">
        <v>0.2</v>
      </c>
    </row>
    <row r="9341" spans="1:6" x14ac:dyDescent="0.2">
      <c r="A9341" s="33">
        <v>102</v>
      </c>
      <c r="B9341" s="33" t="s">
        <v>465</v>
      </c>
      <c r="C9341" s="33">
        <v>1012</v>
      </c>
      <c r="D9341" s="33" t="s">
        <v>5874</v>
      </c>
      <c r="E9341" s="33"/>
      <c r="F9341" s="33">
        <v>0.2</v>
      </c>
    </row>
    <row r="9342" spans="1:6" x14ac:dyDescent="0.2">
      <c r="A9342" s="33">
        <v>102</v>
      </c>
      <c r="B9342" s="33" t="s">
        <v>465</v>
      </c>
      <c r="C9342" s="33">
        <v>984</v>
      </c>
      <c r="D9342" s="33" t="s">
        <v>5875</v>
      </c>
      <c r="E9342" s="33">
        <v>4</v>
      </c>
      <c r="F9342" s="33">
        <v>0.2</v>
      </c>
    </row>
    <row r="9343" spans="1:6" x14ac:dyDescent="0.2">
      <c r="A9343" s="33">
        <v>102</v>
      </c>
      <c r="B9343" s="33" t="s">
        <v>465</v>
      </c>
      <c r="C9343" s="33">
        <v>1008</v>
      </c>
      <c r="D9343" s="33" t="s">
        <v>5876</v>
      </c>
      <c r="E9343" s="33">
        <v>4</v>
      </c>
      <c r="F9343" s="33">
        <v>0.2</v>
      </c>
    </row>
    <row r="9344" spans="1:6" x14ac:dyDescent="0.2">
      <c r="A9344" s="33">
        <v>102</v>
      </c>
      <c r="B9344" s="33" t="s">
        <v>465</v>
      </c>
      <c r="C9344" s="33">
        <v>989</v>
      </c>
      <c r="D9344" s="33" t="s">
        <v>5877</v>
      </c>
      <c r="E9344" s="33">
        <v>3</v>
      </c>
      <c r="F9344" s="33">
        <v>0.2</v>
      </c>
    </row>
    <row r="9345" spans="1:6" x14ac:dyDescent="0.2">
      <c r="A9345" s="33">
        <v>102</v>
      </c>
      <c r="B9345" s="33" t="s">
        <v>465</v>
      </c>
      <c r="C9345" s="33">
        <v>3670</v>
      </c>
      <c r="D9345" s="33" t="s">
        <v>4732</v>
      </c>
      <c r="E9345" s="33"/>
      <c r="F9345" s="33">
        <v>0.2</v>
      </c>
    </row>
    <row r="9346" spans="1:6" x14ac:dyDescent="0.2">
      <c r="A9346" s="33">
        <v>102</v>
      </c>
      <c r="B9346" s="33" t="s">
        <v>465</v>
      </c>
      <c r="C9346" s="33">
        <v>1051</v>
      </c>
      <c r="D9346" s="33" t="s">
        <v>2138</v>
      </c>
      <c r="E9346" s="33"/>
      <c r="F9346" s="33">
        <v>0.2</v>
      </c>
    </row>
    <row r="9347" spans="1:6" x14ac:dyDescent="0.2">
      <c r="A9347" s="33">
        <v>102</v>
      </c>
      <c r="B9347" s="33" t="s">
        <v>465</v>
      </c>
      <c r="C9347" s="33">
        <v>1064</v>
      </c>
      <c r="D9347" s="33" t="s">
        <v>4172</v>
      </c>
      <c r="E9347" s="33">
        <v>4</v>
      </c>
      <c r="F9347" s="33">
        <v>0.2</v>
      </c>
    </row>
    <row r="9348" spans="1:6" x14ac:dyDescent="0.2">
      <c r="A9348" s="33">
        <v>102</v>
      </c>
      <c r="B9348" s="33" t="s">
        <v>465</v>
      </c>
      <c r="C9348" s="33">
        <v>1073</v>
      </c>
      <c r="D9348" s="33" t="s">
        <v>5878</v>
      </c>
      <c r="E9348" s="33"/>
      <c r="F9348" s="33">
        <v>0.2</v>
      </c>
    </row>
    <row r="9349" spans="1:6" x14ac:dyDescent="0.2">
      <c r="A9349" s="33">
        <v>102</v>
      </c>
      <c r="B9349" s="33" t="s">
        <v>465</v>
      </c>
      <c r="C9349" s="33">
        <v>1087</v>
      </c>
      <c r="D9349" s="33" t="s">
        <v>4174</v>
      </c>
      <c r="E9349" s="33"/>
      <c r="F9349" s="33">
        <v>0.2</v>
      </c>
    </row>
    <row r="9350" spans="1:6" x14ac:dyDescent="0.2">
      <c r="A9350" s="33">
        <v>102</v>
      </c>
      <c r="B9350" s="33" t="s">
        <v>465</v>
      </c>
      <c r="C9350" s="33">
        <v>1093</v>
      </c>
      <c r="D9350" s="33" t="s">
        <v>5879</v>
      </c>
      <c r="E9350" s="33">
        <v>3</v>
      </c>
      <c r="F9350" s="33">
        <v>0.2</v>
      </c>
    </row>
    <row r="9351" spans="1:6" x14ac:dyDescent="0.2">
      <c r="A9351" s="33">
        <v>102</v>
      </c>
      <c r="B9351" s="33" t="s">
        <v>465</v>
      </c>
      <c r="C9351" s="33">
        <v>1059</v>
      </c>
      <c r="D9351" s="33" t="s">
        <v>5880</v>
      </c>
      <c r="E9351" s="33"/>
      <c r="F9351" s="33">
        <v>0.2</v>
      </c>
    </row>
    <row r="9352" spans="1:6" x14ac:dyDescent="0.2">
      <c r="A9352" s="33">
        <v>102</v>
      </c>
      <c r="B9352" s="33" t="s">
        <v>465</v>
      </c>
      <c r="C9352" s="33">
        <v>3773</v>
      </c>
      <c r="D9352" s="33" t="s">
        <v>5881</v>
      </c>
      <c r="E9352" s="33">
        <v>1</v>
      </c>
      <c r="F9352" s="33">
        <v>0.2</v>
      </c>
    </row>
    <row r="9353" spans="1:6" x14ac:dyDescent="0.2">
      <c r="A9353" s="33">
        <v>102</v>
      </c>
      <c r="B9353" s="33" t="s">
        <v>465</v>
      </c>
      <c r="C9353" s="33">
        <v>8177</v>
      </c>
      <c r="D9353" s="33" t="s">
        <v>5098</v>
      </c>
      <c r="E9353" s="33"/>
      <c r="F9353" s="33">
        <v>0.2</v>
      </c>
    </row>
    <row r="9354" spans="1:6" x14ac:dyDescent="0.2">
      <c r="A9354" s="33">
        <v>102</v>
      </c>
      <c r="B9354" s="33" t="s">
        <v>465</v>
      </c>
      <c r="C9354" s="33">
        <v>1223</v>
      </c>
      <c r="D9354" s="33" t="s">
        <v>4176</v>
      </c>
      <c r="E9354" s="33"/>
      <c r="F9354" s="33">
        <v>0.2</v>
      </c>
    </row>
    <row r="9355" spans="1:6" x14ac:dyDescent="0.2">
      <c r="A9355" s="33">
        <v>102</v>
      </c>
      <c r="B9355" s="33" t="s">
        <v>465</v>
      </c>
      <c r="C9355" s="33">
        <v>1226</v>
      </c>
      <c r="D9355" s="33" t="s">
        <v>4177</v>
      </c>
      <c r="E9355" s="33"/>
      <c r="F9355" s="33">
        <v>0.2</v>
      </c>
    </row>
    <row r="9356" spans="1:6" x14ac:dyDescent="0.2">
      <c r="A9356" s="33">
        <v>102</v>
      </c>
      <c r="B9356" s="33" t="s">
        <v>465</v>
      </c>
      <c r="C9356" s="33">
        <v>1227</v>
      </c>
      <c r="D9356" s="33" t="s">
        <v>4178</v>
      </c>
      <c r="E9356" s="33">
        <v>3</v>
      </c>
      <c r="F9356" s="33">
        <v>0.2</v>
      </c>
    </row>
    <row r="9357" spans="1:6" x14ac:dyDescent="0.2">
      <c r="A9357" s="33">
        <v>102</v>
      </c>
      <c r="B9357" s="33" t="s">
        <v>465</v>
      </c>
      <c r="C9357" s="33">
        <v>4032</v>
      </c>
      <c r="D9357" s="33" t="s">
        <v>4737</v>
      </c>
      <c r="E9357" s="33">
        <v>4</v>
      </c>
      <c r="F9357" s="33">
        <v>0.2</v>
      </c>
    </row>
    <row r="9358" spans="1:6" x14ac:dyDescent="0.2">
      <c r="A9358" s="33">
        <v>102</v>
      </c>
      <c r="B9358" s="33" t="s">
        <v>465</v>
      </c>
      <c r="C9358" s="33">
        <v>1287</v>
      </c>
      <c r="D9358" s="33" t="s">
        <v>4738</v>
      </c>
      <c r="E9358" s="33"/>
      <c r="F9358" s="33">
        <v>0.2</v>
      </c>
    </row>
    <row r="9359" spans="1:6" x14ac:dyDescent="0.2">
      <c r="A9359" s="33">
        <v>102</v>
      </c>
      <c r="B9359" s="33" t="s">
        <v>465</v>
      </c>
      <c r="C9359" s="33">
        <v>1291</v>
      </c>
      <c r="D9359" s="33" t="s">
        <v>5882</v>
      </c>
      <c r="E9359" s="33">
        <v>2</v>
      </c>
      <c r="F9359" s="33">
        <v>0.2</v>
      </c>
    </row>
    <row r="9360" spans="1:6" x14ac:dyDescent="0.2">
      <c r="A9360" s="33">
        <v>102</v>
      </c>
      <c r="B9360" s="33" t="s">
        <v>465</v>
      </c>
      <c r="C9360" s="33">
        <v>4031</v>
      </c>
      <c r="D9360" s="33" t="s">
        <v>4183</v>
      </c>
      <c r="E9360" s="33">
        <v>4</v>
      </c>
      <c r="F9360" s="33">
        <v>0.2</v>
      </c>
    </row>
    <row r="9361" spans="1:6" x14ac:dyDescent="0.2">
      <c r="A9361" s="33">
        <v>102</v>
      </c>
      <c r="B9361" s="33" t="s">
        <v>465</v>
      </c>
      <c r="C9361" s="33">
        <v>6008</v>
      </c>
      <c r="D9361" s="33" t="s">
        <v>4184</v>
      </c>
      <c r="E9361" s="33"/>
      <c r="F9361" s="33">
        <v>0.2</v>
      </c>
    </row>
    <row r="9362" spans="1:6" x14ac:dyDescent="0.2">
      <c r="A9362" s="33">
        <v>102</v>
      </c>
      <c r="B9362" s="33" t="s">
        <v>465</v>
      </c>
      <c r="C9362" s="33">
        <v>1315</v>
      </c>
      <c r="D9362" s="33" t="s">
        <v>4186</v>
      </c>
      <c r="E9362" s="33">
        <v>2</v>
      </c>
      <c r="F9362" s="33">
        <v>0.2</v>
      </c>
    </row>
    <row r="9363" spans="1:6" x14ac:dyDescent="0.2">
      <c r="A9363" s="33">
        <v>102</v>
      </c>
      <c r="B9363" s="33" t="s">
        <v>465</v>
      </c>
      <c r="C9363" s="33">
        <v>4131</v>
      </c>
      <c r="D9363" s="33" t="s">
        <v>5099</v>
      </c>
      <c r="E9363" s="33">
        <v>4</v>
      </c>
      <c r="F9363" s="33">
        <v>0.2</v>
      </c>
    </row>
    <row r="9364" spans="1:6" x14ac:dyDescent="0.2">
      <c r="A9364" s="33">
        <v>102</v>
      </c>
      <c r="B9364" s="33" t="s">
        <v>465</v>
      </c>
      <c r="C9364" s="33">
        <v>2859</v>
      </c>
      <c r="D9364" s="33" t="s">
        <v>2143</v>
      </c>
      <c r="E9364" s="33">
        <v>4</v>
      </c>
      <c r="F9364" s="33">
        <v>0.2</v>
      </c>
    </row>
    <row r="9365" spans="1:6" x14ac:dyDescent="0.2">
      <c r="A9365" s="33">
        <v>102</v>
      </c>
      <c r="B9365" s="33" t="s">
        <v>465</v>
      </c>
      <c r="C9365" s="33">
        <v>4140</v>
      </c>
      <c r="D9365" s="33" t="s">
        <v>5100</v>
      </c>
      <c r="E9365" s="33"/>
      <c r="F9365" s="33">
        <v>0.2</v>
      </c>
    </row>
    <row r="9366" spans="1:6" x14ac:dyDescent="0.2">
      <c r="A9366" s="33">
        <v>102</v>
      </c>
      <c r="B9366" s="33" t="s">
        <v>465</v>
      </c>
      <c r="C9366" s="33">
        <v>1368</v>
      </c>
      <c r="D9366" s="33" t="s">
        <v>5883</v>
      </c>
      <c r="E9366" s="33">
        <v>2</v>
      </c>
      <c r="F9366" s="33">
        <v>0.2</v>
      </c>
    </row>
    <row r="9367" spans="1:6" x14ac:dyDescent="0.2">
      <c r="A9367" s="33">
        <v>102</v>
      </c>
      <c r="B9367" s="33" t="s">
        <v>465</v>
      </c>
      <c r="C9367" s="33">
        <v>1937</v>
      </c>
      <c r="D9367" s="33" t="s">
        <v>5884</v>
      </c>
      <c r="E9367" s="33">
        <v>2</v>
      </c>
      <c r="F9367" s="33">
        <v>0.2</v>
      </c>
    </row>
    <row r="9368" spans="1:6" x14ac:dyDescent="0.2">
      <c r="A9368" s="33">
        <v>102</v>
      </c>
      <c r="B9368" s="33" t="s">
        <v>465</v>
      </c>
      <c r="C9368" s="33">
        <v>1374</v>
      </c>
      <c r="D9368" s="33" t="s">
        <v>4739</v>
      </c>
      <c r="E9368" s="33">
        <v>4</v>
      </c>
      <c r="F9368" s="33">
        <v>0.2</v>
      </c>
    </row>
    <row r="9369" spans="1:6" x14ac:dyDescent="0.2">
      <c r="A9369" s="33">
        <v>102</v>
      </c>
      <c r="B9369" s="33" t="s">
        <v>465</v>
      </c>
      <c r="C9369" s="33">
        <v>3860</v>
      </c>
      <c r="D9369" s="33" t="s">
        <v>4189</v>
      </c>
      <c r="E9369" s="33">
        <v>4</v>
      </c>
      <c r="F9369" s="33">
        <v>0.2</v>
      </c>
    </row>
    <row r="9370" spans="1:6" x14ac:dyDescent="0.2">
      <c r="A9370" s="33">
        <v>102</v>
      </c>
      <c r="B9370" s="33" t="s">
        <v>465</v>
      </c>
      <c r="C9370" s="33">
        <v>1408</v>
      </c>
      <c r="D9370" s="33" t="s">
        <v>5885</v>
      </c>
      <c r="E9370" s="33">
        <v>4</v>
      </c>
      <c r="F9370" s="33">
        <v>0.2</v>
      </c>
    </row>
    <row r="9371" spans="1:6" x14ac:dyDescent="0.2">
      <c r="A9371" s="33">
        <v>102</v>
      </c>
      <c r="B9371" s="33" t="s">
        <v>465</v>
      </c>
      <c r="C9371" s="33">
        <v>4279</v>
      </c>
      <c r="D9371" s="33" t="s">
        <v>5101</v>
      </c>
      <c r="E9371" s="33">
        <v>4</v>
      </c>
      <c r="F9371" s="33">
        <v>0.2</v>
      </c>
    </row>
    <row r="9372" spans="1:6" x14ac:dyDescent="0.2">
      <c r="A9372" s="33">
        <v>102</v>
      </c>
      <c r="B9372" s="33" t="s">
        <v>465</v>
      </c>
      <c r="C9372" s="33">
        <v>8224</v>
      </c>
      <c r="D9372" s="33" t="s">
        <v>2148</v>
      </c>
      <c r="E9372" s="33">
        <v>4</v>
      </c>
      <c r="F9372" s="33">
        <v>0.2</v>
      </c>
    </row>
    <row r="9373" spans="1:6" x14ac:dyDescent="0.2">
      <c r="A9373" s="33">
        <v>102</v>
      </c>
      <c r="B9373" s="33" t="s">
        <v>465</v>
      </c>
      <c r="C9373" s="33">
        <v>4282</v>
      </c>
      <c r="D9373" s="33" t="s">
        <v>2149</v>
      </c>
      <c r="E9373" s="33"/>
      <c r="F9373" s="33">
        <v>0.2</v>
      </c>
    </row>
    <row r="9374" spans="1:6" x14ac:dyDescent="0.2">
      <c r="A9374" s="33">
        <v>102</v>
      </c>
      <c r="B9374" s="33" t="s">
        <v>465</v>
      </c>
      <c r="C9374" s="33">
        <v>4280</v>
      </c>
      <c r="D9374" s="33" t="s">
        <v>5102</v>
      </c>
      <c r="E9374" s="33">
        <v>4</v>
      </c>
      <c r="F9374" s="33">
        <v>0.2</v>
      </c>
    </row>
    <row r="9375" spans="1:6" x14ac:dyDescent="0.2">
      <c r="A9375" s="33">
        <v>102</v>
      </c>
      <c r="B9375" s="33" t="s">
        <v>465</v>
      </c>
      <c r="C9375" s="33">
        <v>1462</v>
      </c>
      <c r="D9375" s="33" t="s">
        <v>5886</v>
      </c>
      <c r="E9375" s="33">
        <v>3</v>
      </c>
      <c r="F9375" s="33">
        <v>0.2</v>
      </c>
    </row>
    <row r="9376" spans="1:6" x14ac:dyDescent="0.2">
      <c r="A9376" s="33">
        <v>102</v>
      </c>
      <c r="B9376" s="33" t="s">
        <v>465</v>
      </c>
      <c r="C9376" s="33">
        <v>4344</v>
      </c>
      <c r="D9376" s="33" t="s">
        <v>5887</v>
      </c>
      <c r="E9376" s="33">
        <v>4</v>
      </c>
      <c r="F9376" s="33">
        <v>0.2</v>
      </c>
    </row>
    <row r="9377" spans="1:6" x14ac:dyDescent="0.2">
      <c r="A9377" s="33">
        <v>102</v>
      </c>
      <c r="B9377" s="33" t="s">
        <v>465</v>
      </c>
      <c r="C9377" s="33">
        <v>1466</v>
      </c>
      <c r="D9377" s="33" t="s">
        <v>5888</v>
      </c>
      <c r="E9377" s="33">
        <v>3</v>
      </c>
      <c r="F9377" s="33">
        <v>0.2</v>
      </c>
    </row>
    <row r="9378" spans="1:6" x14ac:dyDescent="0.2">
      <c r="A9378" s="33">
        <v>102</v>
      </c>
      <c r="B9378" s="33" t="s">
        <v>465</v>
      </c>
      <c r="C9378" s="33">
        <v>1914</v>
      </c>
      <c r="D9378" s="33" t="s">
        <v>4192</v>
      </c>
      <c r="E9378" s="33">
        <v>3</v>
      </c>
      <c r="F9378" s="33">
        <v>0.2</v>
      </c>
    </row>
    <row r="9379" spans="1:6" x14ac:dyDescent="0.2">
      <c r="A9379" s="33">
        <v>102</v>
      </c>
      <c r="B9379" s="33" t="s">
        <v>795</v>
      </c>
      <c r="C9379" s="33">
        <v>70809</v>
      </c>
      <c r="D9379" s="33" t="s">
        <v>794</v>
      </c>
      <c r="E9379" s="33">
        <v>4</v>
      </c>
      <c r="F9379" s="33">
        <v>0.2</v>
      </c>
    </row>
    <row r="9380" spans="1:6" x14ac:dyDescent="0.2">
      <c r="A9380" s="33">
        <v>102</v>
      </c>
      <c r="B9380" s="33" t="s">
        <v>37</v>
      </c>
      <c r="C9380" s="33">
        <v>8017</v>
      </c>
      <c r="D9380" s="33" t="s">
        <v>5889</v>
      </c>
      <c r="E9380" s="33">
        <v>2</v>
      </c>
      <c r="F9380" s="33">
        <v>0.2</v>
      </c>
    </row>
    <row r="9381" spans="1:6" x14ac:dyDescent="0.2">
      <c r="A9381" s="33">
        <v>102</v>
      </c>
      <c r="B9381" s="33" t="s">
        <v>37</v>
      </c>
      <c r="C9381" s="33">
        <v>8068</v>
      </c>
      <c r="D9381" s="33" t="s">
        <v>2183</v>
      </c>
      <c r="E9381" s="33">
        <v>2</v>
      </c>
      <c r="F9381" s="33">
        <v>0.2</v>
      </c>
    </row>
    <row r="9382" spans="1:6" x14ac:dyDescent="0.2">
      <c r="A9382" s="33">
        <v>102</v>
      </c>
      <c r="B9382" s="33" t="s">
        <v>37</v>
      </c>
      <c r="C9382" s="33">
        <v>8228</v>
      </c>
      <c r="D9382" s="33" t="s">
        <v>5103</v>
      </c>
      <c r="E9382" s="33">
        <v>4</v>
      </c>
      <c r="F9382" s="33">
        <v>0.2</v>
      </c>
    </row>
    <row r="9383" spans="1:6" x14ac:dyDescent="0.2">
      <c r="A9383" s="33">
        <v>102</v>
      </c>
      <c r="B9383" s="33" t="s">
        <v>37</v>
      </c>
      <c r="C9383" s="33">
        <v>8147</v>
      </c>
      <c r="D9383" s="33" t="s">
        <v>5104</v>
      </c>
      <c r="E9383" s="33">
        <v>1</v>
      </c>
      <c r="F9383" s="33">
        <v>0.2</v>
      </c>
    </row>
    <row r="9384" spans="1:6" x14ac:dyDescent="0.2">
      <c r="A9384" s="33">
        <v>102</v>
      </c>
      <c r="B9384" s="33" t="s">
        <v>37</v>
      </c>
      <c r="C9384" s="33">
        <v>8113</v>
      </c>
      <c r="D9384" s="33" t="s">
        <v>5105</v>
      </c>
      <c r="E9384" s="33">
        <v>1</v>
      </c>
      <c r="F9384" s="33">
        <v>1</v>
      </c>
    </row>
    <row r="9385" spans="1:6" x14ac:dyDescent="0.2">
      <c r="A9385" s="33">
        <v>102</v>
      </c>
      <c r="B9385" s="33" t="s">
        <v>37</v>
      </c>
      <c r="C9385" s="33">
        <v>8128</v>
      </c>
      <c r="D9385" s="33" t="s">
        <v>2192</v>
      </c>
      <c r="E9385" s="33">
        <v>1</v>
      </c>
      <c r="F9385" s="33">
        <v>0.2</v>
      </c>
    </row>
    <row r="9386" spans="1:6" x14ac:dyDescent="0.2">
      <c r="A9386" s="33">
        <v>102</v>
      </c>
      <c r="B9386" s="33" t="s">
        <v>37</v>
      </c>
      <c r="C9386" s="33">
        <v>8232</v>
      </c>
      <c r="D9386" s="33" t="s">
        <v>2195</v>
      </c>
      <c r="E9386" s="33">
        <v>2</v>
      </c>
      <c r="F9386" s="33">
        <v>0.2</v>
      </c>
    </row>
    <row r="9387" spans="1:6" x14ac:dyDescent="0.2">
      <c r="A9387" s="33">
        <v>102</v>
      </c>
      <c r="B9387" s="33" t="s">
        <v>37</v>
      </c>
      <c r="C9387" s="33">
        <v>8078</v>
      </c>
      <c r="D9387" s="33" t="s">
        <v>5106</v>
      </c>
      <c r="E9387" s="33">
        <v>4</v>
      </c>
      <c r="F9387" s="33">
        <v>0.2</v>
      </c>
    </row>
    <row r="9388" spans="1:6" x14ac:dyDescent="0.2">
      <c r="A9388" s="33">
        <v>102</v>
      </c>
      <c r="B9388" s="33" t="s">
        <v>37</v>
      </c>
      <c r="C9388" s="33">
        <v>8080</v>
      </c>
      <c r="D9388" s="33" t="s">
        <v>5107</v>
      </c>
      <c r="E9388" s="33">
        <v>2</v>
      </c>
      <c r="F9388" s="33">
        <v>1</v>
      </c>
    </row>
    <row r="9389" spans="1:6" x14ac:dyDescent="0.2">
      <c r="A9389" s="33">
        <v>102</v>
      </c>
      <c r="B9389" s="33" t="s">
        <v>37</v>
      </c>
      <c r="C9389" s="33">
        <v>8235</v>
      </c>
      <c r="D9389" s="33" t="s">
        <v>5108</v>
      </c>
      <c r="E9389" s="33"/>
      <c r="F9389" s="33">
        <v>0.2</v>
      </c>
    </row>
    <row r="9390" spans="1:6" x14ac:dyDescent="0.2">
      <c r="A9390" s="33">
        <v>102</v>
      </c>
      <c r="B9390" s="33" t="s">
        <v>37</v>
      </c>
      <c r="C9390" s="33">
        <v>8236</v>
      </c>
      <c r="D9390" s="33" t="s">
        <v>5890</v>
      </c>
      <c r="E9390" s="33">
        <v>3</v>
      </c>
      <c r="F9390" s="33">
        <v>0.2</v>
      </c>
    </row>
    <row r="9391" spans="1:6" x14ac:dyDescent="0.2">
      <c r="A9391" s="33">
        <v>102</v>
      </c>
      <c r="B9391" s="33" t="s">
        <v>37</v>
      </c>
      <c r="C9391" s="33">
        <v>8115</v>
      </c>
      <c r="D9391" s="33" t="s">
        <v>5109</v>
      </c>
      <c r="E9391" s="33">
        <v>4</v>
      </c>
      <c r="F9391" s="33">
        <v>0.2</v>
      </c>
    </row>
    <row r="9392" spans="1:6" x14ac:dyDescent="0.2">
      <c r="A9392" s="33">
        <v>102</v>
      </c>
      <c r="B9392" s="33" t="s">
        <v>37</v>
      </c>
      <c r="C9392" s="33">
        <v>8173</v>
      </c>
      <c r="D9392" s="33" t="s">
        <v>5110</v>
      </c>
      <c r="E9392" s="33">
        <v>1</v>
      </c>
      <c r="F9392" s="33">
        <v>0.2</v>
      </c>
    </row>
    <row r="9393" spans="1:6" x14ac:dyDescent="0.2">
      <c r="A9393" s="33">
        <v>102</v>
      </c>
      <c r="B9393" s="33" t="s">
        <v>37</v>
      </c>
      <c r="C9393" s="33">
        <v>8163</v>
      </c>
      <c r="D9393" s="33" t="s">
        <v>5111</v>
      </c>
      <c r="E9393" s="33">
        <v>3</v>
      </c>
      <c r="F9393" s="33">
        <v>0.2</v>
      </c>
    </row>
    <row r="9394" spans="1:6" x14ac:dyDescent="0.2">
      <c r="A9394" s="33">
        <v>102</v>
      </c>
      <c r="B9394" s="33" t="s">
        <v>37</v>
      </c>
      <c r="C9394" s="33">
        <v>8181</v>
      </c>
      <c r="D9394" s="33" t="s">
        <v>5891</v>
      </c>
      <c r="E9394" s="33">
        <v>2</v>
      </c>
      <c r="F9394" s="33">
        <v>0.2</v>
      </c>
    </row>
    <row r="9395" spans="1:6" x14ac:dyDescent="0.2">
      <c r="A9395" s="33">
        <v>102</v>
      </c>
      <c r="B9395" s="33" t="s">
        <v>37</v>
      </c>
      <c r="C9395" s="33">
        <v>8070</v>
      </c>
      <c r="D9395" s="33" t="s">
        <v>5892</v>
      </c>
      <c r="E9395" s="33">
        <v>1</v>
      </c>
      <c r="F9395" s="33">
        <v>0.2</v>
      </c>
    </row>
    <row r="9396" spans="1:6" x14ac:dyDescent="0.2">
      <c r="A9396" s="33">
        <v>102</v>
      </c>
      <c r="B9396" s="33" t="s">
        <v>37</v>
      </c>
      <c r="C9396" s="33">
        <v>8084</v>
      </c>
      <c r="D9396" s="33" t="s">
        <v>5112</v>
      </c>
      <c r="E9396" s="33">
        <v>1</v>
      </c>
      <c r="F9396" s="33">
        <v>1</v>
      </c>
    </row>
    <row r="9397" spans="1:6" x14ac:dyDescent="0.2">
      <c r="A9397" s="33">
        <v>102</v>
      </c>
      <c r="B9397" s="33" t="s">
        <v>37</v>
      </c>
      <c r="C9397" s="33">
        <v>8086</v>
      </c>
      <c r="D9397" s="33" t="s">
        <v>5113</v>
      </c>
      <c r="E9397" s="33"/>
      <c r="F9397" s="33">
        <v>0.2</v>
      </c>
    </row>
    <row r="9398" spans="1:6" x14ac:dyDescent="0.2">
      <c r="A9398" s="33">
        <v>102</v>
      </c>
      <c r="B9398" s="33" t="s">
        <v>37</v>
      </c>
      <c r="C9398" s="33">
        <v>8184</v>
      </c>
      <c r="D9398" s="33" t="s">
        <v>2200</v>
      </c>
      <c r="E9398" s="33">
        <v>3</v>
      </c>
      <c r="F9398" s="33">
        <v>0.2</v>
      </c>
    </row>
    <row r="9399" spans="1:6" x14ac:dyDescent="0.2">
      <c r="A9399" s="33">
        <v>102</v>
      </c>
      <c r="B9399" s="33" t="s">
        <v>37</v>
      </c>
      <c r="C9399" s="33">
        <v>8071</v>
      </c>
      <c r="D9399" s="33" t="s">
        <v>2203</v>
      </c>
      <c r="E9399" s="33">
        <v>4</v>
      </c>
      <c r="F9399" s="33">
        <v>0.2</v>
      </c>
    </row>
    <row r="9400" spans="1:6" x14ac:dyDescent="0.2">
      <c r="A9400" s="33">
        <v>102</v>
      </c>
      <c r="B9400" s="33" t="s">
        <v>37</v>
      </c>
      <c r="C9400" s="33">
        <v>8098</v>
      </c>
      <c r="D9400" s="33" t="s">
        <v>5114</v>
      </c>
      <c r="E9400" s="33"/>
      <c r="F9400" s="33">
        <v>0.2</v>
      </c>
    </row>
    <row r="9401" spans="1:6" x14ac:dyDescent="0.2">
      <c r="A9401" s="33">
        <v>102</v>
      </c>
      <c r="B9401" s="33" t="s">
        <v>37</v>
      </c>
      <c r="C9401" s="33">
        <v>8099</v>
      </c>
      <c r="D9401" s="33" t="s">
        <v>5115</v>
      </c>
      <c r="E9401" s="33">
        <v>2</v>
      </c>
      <c r="F9401" s="33">
        <v>0.2</v>
      </c>
    </row>
    <row r="9402" spans="1:6" x14ac:dyDescent="0.2">
      <c r="A9402" s="33">
        <v>102</v>
      </c>
      <c r="B9402" s="33" t="s">
        <v>37</v>
      </c>
      <c r="C9402" s="33">
        <v>8100</v>
      </c>
      <c r="D9402" s="33" t="s">
        <v>5116</v>
      </c>
      <c r="E9402" s="33"/>
      <c r="F9402" s="33">
        <v>0.2</v>
      </c>
    </row>
    <row r="9403" spans="1:6" x14ac:dyDescent="0.2">
      <c r="A9403" s="33">
        <v>102</v>
      </c>
      <c r="B9403" s="33" t="s">
        <v>37</v>
      </c>
      <c r="C9403" s="33">
        <v>8251</v>
      </c>
      <c r="D9403" s="33" t="s">
        <v>5117</v>
      </c>
      <c r="E9403" s="33">
        <v>1</v>
      </c>
      <c r="F9403" s="33">
        <v>1</v>
      </c>
    </row>
    <row r="9404" spans="1:6" x14ac:dyDescent="0.2">
      <c r="A9404" s="33">
        <v>102</v>
      </c>
      <c r="B9404" s="33" t="s">
        <v>37</v>
      </c>
      <c r="C9404" s="33">
        <v>8117</v>
      </c>
      <c r="D9404" s="33" t="s">
        <v>5118</v>
      </c>
      <c r="E9404" s="33">
        <v>4</v>
      </c>
      <c r="F9404" s="33">
        <v>0.2</v>
      </c>
    </row>
    <row r="9405" spans="1:6" x14ac:dyDescent="0.2">
      <c r="A9405" s="33">
        <v>102</v>
      </c>
      <c r="B9405" s="33" t="s">
        <v>2490</v>
      </c>
      <c r="C9405" s="33">
        <v>26150</v>
      </c>
      <c r="D9405" s="33" t="s">
        <v>5119</v>
      </c>
      <c r="E9405" s="33">
        <v>4</v>
      </c>
      <c r="F9405" s="33">
        <v>0.2</v>
      </c>
    </row>
    <row r="9406" spans="1:6" x14ac:dyDescent="0.2">
      <c r="A9406" s="33">
        <v>102</v>
      </c>
      <c r="B9406" s="33" t="s">
        <v>2490</v>
      </c>
      <c r="C9406" s="33">
        <v>26151</v>
      </c>
      <c r="D9406" s="33" t="s">
        <v>5120</v>
      </c>
      <c r="E9406" s="33">
        <v>3</v>
      </c>
      <c r="F9406" s="33">
        <v>0.2</v>
      </c>
    </row>
    <row r="9407" spans="1:6" x14ac:dyDescent="0.2">
      <c r="A9407" s="33">
        <v>102</v>
      </c>
      <c r="B9407" s="33" t="s">
        <v>187</v>
      </c>
      <c r="C9407" s="33">
        <v>17719</v>
      </c>
      <c r="D9407" s="33" t="s">
        <v>5121</v>
      </c>
      <c r="E9407" s="33">
        <v>2</v>
      </c>
      <c r="F9407" s="33">
        <v>1</v>
      </c>
    </row>
    <row r="9408" spans="1:6" x14ac:dyDescent="0.2">
      <c r="A9408" s="33">
        <v>102</v>
      </c>
      <c r="B9408" s="33" t="s">
        <v>187</v>
      </c>
      <c r="C9408" s="33">
        <v>17720</v>
      </c>
      <c r="D9408" s="33" t="s">
        <v>728</v>
      </c>
      <c r="E9408" s="33">
        <v>4</v>
      </c>
      <c r="F9408" s="33">
        <v>0.2</v>
      </c>
    </row>
    <row r="9409" spans="1:6" x14ac:dyDescent="0.2">
      <c r="A9409" s="33">
        <v>102</v>
      </c>
      <c r="B9409" s="33" t="s">
        <v>187</v>
      </c>
      <c r="C9409" s="33">
        <v>17721</v>
      </c>
      <c r="D9409" s="33" t="s">
        <v>5122</v>
      </c>
      <c r="E9409" s="33">
        <v>3</v>
      </c>
      <c r="F9409" s="33">
        <v>1</v>
      </c>
    </row>
    <row r="9410" spans="1:6" x14ac:dyDescent="0.2">
      <c r="A9410" s="33">
        <v>102</v>
      </c>
      <c r="B9410" s="33" t="s">
        <v>187</v>
      </c>
      <c r="C9410" s="33">
        <v>17744</v>
      </c>
      <c r="D9410" s="33" t="s">
        <v>5123</v>
      </c>
      <c r="E9410" s="33"/>
      <c r="F9410" s="33">
        <v>0.2</v>
      </c>
    </row>
    <row r="9411" spans="1:6" x14ac:dyDescent="0.2">
      <c r="A9411" s="33">
        <v>102</v>
      </c>
      <c r="B9411" s="33" t="s">
        <v>187</v>
      </c>
      <c r="C9411" s="33">
        <v>17650</v>
      </c>
      <c r="D9411" s="33" t="s">
        <v>732</v>
      </c>
      <c r="E9411" s="33"/>
      <c r="F9411" s="33">
        <v>0.2</v>
      </c>
    </row>
    <row r="9412" spans="1:6" x14ac:dyDescent="0.2">
      <c r="A9412" s="33">
        <v>102</v>
      </c>
      <c r="B9412" s="33" t="s">
        <v>187</v>
      </c>
      <c r="C9412" s="33">
        <v>17651</v>
      </c>
      <c r="D9412" s="33" t="s">
        <v>787</v>
      </c>
      <c r="E9412" s="33">
        <v>2</v>
      </c>
      <c r="F9412" s="33">
        <v>1</v>
      </c>
    </row>
    <row r="9413" spans="1:6" x14ac:dyDescent="0.2">
      <c r="A9413" s="33">
        <v>102</v>
      </c>
      <c r="B9413" s="33" t="s">
        <v>187</v>
      </c>
      <c r="C9413" s="33">
        <v>17653</v>
      </c>
      <c r="D9413" s="33" t="s">
        <v>2295</v>
      </c>
      <c r="E9413" s="33">
        <v>4</v>
      </c>
      <c r="F9413" s="33">
        <v>0.2</v>
      </c>
    </row>
    <row r="9414" spans="1:6" x14ac:dyDescent="0.2">
      <c r="A9414" s="33">
        <v>102</v>
      </c>
      <c r="B9414" s="33" t="s">
        <v>187</v>
      </c>
      <c r="C9414" s="33">
        <v>17782</v>
      </c>
      <c r="D9414" s="33" t="s">
        <v>5124</v>
      </c>
      <c r="E9414" s="33"/>
      <c r="F9414" s="33">
        <v>0.2</v>
      </c>
    </row>
    <row r="9415" spans="1:6" x14ac:dyDescent="0.2">
      <c r="A9415" s="33">
        <v>102</v>
      </c>
      <c r="B9415" s="33" t="s">
        <v>187</v>
      </c>
      <c r="C9415" s="33">
        <v>17840</v>
      </c>
      <c r="D9415" s="33" t="s">
        <v>5125</v>
      </c>
      <c r="E9415" s="33"/>
      <c r="F9415" s="33">
        <v>0.2</v>
      </c>
    </row>
    <row r="9416" spans="1:6" x14ac:dyDescent="0.2">
      <c r="A9416" s="33">
        <v>102</v>
      </c>
      <c r="B9416" s="33" t="s">
        <v>187</v>
      </c>
      <c r="C9416" s="33">
        <v>17661</v>
      </c>
      <c r="D9416" s="33" t="s">
        <v>754</v>
      </c>
      <c r="E9416" s="33">
        <v>4</v>
      </c>
      <c r="F9416" s="33">
        <v>1</v>
      </c>
    </row>
    <row r="9417" spans="1:6" x14ac:dyDescent="0.2">
      <c r="A9417" s="33">
        <v>102</v>
      </c>
      <c r="B9417" s="33" t="s">
        <v>187</v>
      </c>
      <c r="C9417" s="33">
        <v>17764</v>
      </c>
      <c r="D9417" s="33" t="s">
        <v>5126</v>
      </c>
      <c r="E9417" s="33">
        <v>3</v>
      </c>
      <c r="F9417" s="33">
        <v>1</v>
      </c>
    </row>
    <row r="9418" spans="1:6" x14ac:dyDescent="0.2">
      <c r="A9418" s="33">
        <v>102</v>
      </c>
      <c r="B9418" s="33" t="s">
        <v>187</v>
      </c>
      <c r="C9418" s="33">
        <v>17765</v>
      </c>
      <c r="D9418" s="33" t="s">
        <v>5127</v>
      </c>
      <c r="E9418" s="33">
        <v>1</v>
      </c>
      <c r="F9418" s="33">
        <v>1</v>
      </c>
    </row>
    <row r="9419" spans="1:6" x14ac:dyDescent="0.2">
      <c r="A9419" s="33">
        <v>102</v>
      </c>
      <c r="B9419" s="33" t="s">
        <v>187</v>
      </c>
      <c r="C9419" s="33">
        <v>17766</v>
      </c>
      <c r="D9419" s="33" t="s">
        <v>186</v>
      </c>
      <c r="E9419" s="33"/>
      <c r="F9419" s="33">
        <v>0.2</v>
      </c>
    </row>
    <row r="9420" spans="1:6" x14ac:dyDescent="0.2">
      <c r="A9420" s="33">
        <v>102</v>
      </c>
      <c r="B9420" s="33" t="s">
        <v>187</v>
      </c>
      <c r="C9420" s="33">
        <v>17767</v>
      </c>
      <c r="D9420" s="33" t="s">
        <v>5128</v>
      </c>
      <c r="E9420" s="33">
        <v>4</v>
      </c>
      <c r="F9420" s="33">
        <v>0.2</v>
      </c>
    </row>
    <row r="9421" spans="1:6" x14ac:dyDescent="0.2">
      <c r="A9421" s="33">
        <v>102</v>
      </c>
      <c r="B9421" s="33" t="s">
        <v>187</v>
      </c>
      <c r="C9421" s="33">
        <v>17770</v>
      </c>
      <c r="D9421" s="33" t="s">
        <v>5129</v>
      </c>
      <c r="E9421" s="33"/>
      <c r="F9421" s="33">
        <v>0.2</v>
      </c>
    </row>
    <row r="9422" spans="1:6" x14ac:dyDescent="0.2">
      <c r="A9422" s="33">
        <v>102</v>
      </c>
      <c r="B9422" s="33" t="s">
        <v>187</v>
      </c>
      <c r="C9422" s="33">
        <v>17669</v>
      </c>
      <c r="D9422" s="33" t="s">
        <v>5130</v>
      </c>
      <c r="E9422" s="33">
        <v>2</v>
      </c>
      <c r="F9422" s="33">
        <v>1</v>
      </c>
    </row>
    <row r="9423" spans="1:6" x14ac:dyDescent="0.2">
      <c r="A9423" s="33">
        <v>102</v>
      </c>
      <c r="B9423" s="33" t="s">
        <v>187</v>
      </c>
      <c r="C9423" s="33">
        <v>17727</v>
      </c>
      <c r="D9423" s="33" t="s">
        <v>801</v>
      </c>
      <c r="E9423" s="33"/>
      <c r="F9423" s="33">
        <v>0.2</v>
      </c>
    </row>
    <row r="9424" spans="1:6" x14ac:dyDescent="0.2">
      <c r="A9424" s="33">
        <v>102</v>
      </c>
      <c r="B9424" s="33" t="s">
        <v>187</v>
      </c>
      <c r="C9424" s="33">
        <v>17670</v>
      </c>
      <c r="D9424" s="33" t="s">
        <v>5131</v>
      </c>
      <c r="E9424" s="33">
        <v>4</v>
      </c>
      <c r="F9424" s="33">
        <v>0.2</v>
      </c>
    </row>
    <row r="9425" spans="1:6" x14ac:dyDescent="0.2">
      <c r="A9425" s="33">
        <v>102</v>
      </c>
      <c r="B9425" s="33" t="s">
        <v>187</v>
      </c>
      <c r="C9425" s="33">
        <v>17675</v>
      </c>
      <c r="D9425" s="33" t="s">
        <v>5132</v>
      </c>
      <c r="E9425" s="33">
        <v>4</v>
      </c>
      <c r="F9425" s="33">
        <v>0.2</v>
      </c>
    </row>
    <row r="9426" spans="1:6" x14ac:dyDescent="0.2">
      <c r="A9426" s="33">
        <v>102</v>
      </c>
      <c r="B9426" s="33" t="s">
        <v>187</v>
      </c>
      <c r="C9426" s="33">
        <v>17676</v>
      </c>
      <c r="D9426" s="33" t="s">
        <v>5133</v>
      </c>
      <c r="E9426" s="33"/>
      <c r="F9426" s="33">
        <v>0.2</v>
      </c>
    </row>
    <row r="9427" spans="1:6" x14ac:dyDescent="0.2">
      <c r="A9427" s="33">
        <v>102</v>
      </c>
      <c r="B9427" s="33" t="s">
        <v>187</v>
      </c>
      <c r="C9427" s="33">
        <v>17678</v>
      </c>
      <c r="D9427" s="33" t="s">
        <v>5134</v>
      </c>
      <c r="E9427" s="33">
        <v>2</v>
      </c>
      <c r="F9427" s="33">
        <v>0.2</v>
      </c>
    </row>
    <row r="9428" spans="1:6" x14ac:dyDescent="0.2">
      <c r="A9428" s="33">
        <v>102</v>
      </c>
      <c r="B9428" s="33" t="s">
        <v>187</v>
      </c>
      <c r="C9428" s="33">
        <v>17679</v>
      </c>
      <c r="D9428" s="33" t="s">
        <v>5135</v>
      </c>
      <c r="E9428" s="33"/>
      <c r="F9428" s="33">
        <v>0.2</v>
      </c>
    </row>
    <row r="9429" spans="1:6" x14ac:dyDescent="0.2">
      <c r="A9429" s="33">
        <v>102</v>
      </c>
      <c r="B9429" s="33" t="s">
        <v>187</v>
      </c>
      <c r="C9429" s="33">
        <v>17774</v>
      </c>
      <c r="D9429" s="33" t="s">
        <v>763</v>
      </c>
      <c r="E9429" s="33">
        <v>4</v>
      </c>
      <c r="F9429" s="33">
        <v>1</v>
      </c>
    </row>
    <row r="9430" spans="1:6" x14ac:dyDescent="0.2">
      <c r="A9430" s="33">
        <v>102</v>
      </c>
      <c r="B9430" s="33" t="s">
        <v>187</v>
      </c>
      <c r="C9430" s="33">
        <v>17681</v>
      </c>
      <c r="D9430" s="33" t="s">
        <v>5136</v>
      </c>
      <c r="E9430" s="33">
        <v>1</v>
      </c>
      <c r="F9430" s="33">
        <v>1</v>
      </c>
    </row>
    <row r="9431" spans="1:6" x14ac:dyDescent="0.2">
      <c r="A9431" s="33">
        <v>102</v>
      </c>
      <c r="B9431" s="33" t="s">
        <v>187</v>
      </c>
      <c r="C9431" s="33">
        <v>17777</v>
      </c>
      <c r="D9431" s="33" t="s">
        <v>777</v>
      </c>
      <c r="E9431" s="33"/>
      <c r="F9431" s="33">
        <v>0.2</v>
      </c>
    </row>
    <row r="9432" spans="1:6" x14ac:dyDescent="0.2">
      <c r="A9432" s="33">
        <v>102</v>
      </c>
      <c r="B9432" s="33" t="s">
        <v>187</v>
      </c>
      <c r="C9432" s="33">
        <v>17778</v>
      </c>
      <c r="D9432" s="33" t="s">
        <v>5137</v>
      </c>
      <c r="E9432" s="33">
        <v>4</v>
      </c>
      <c r="F9432" s="33">
        <v>0.2</v>
      </c>
    </row>
    <row r="9433" spans="1:6" x14ac:dyDescent="0.2">
      <c r="A9433" s="33">
        <v>102</v>
      </c>
      <c r="B9433" s="33" t="s">
        <v>187</v>
      </c>
      <c r="C9433" s="33">
        <v>17780</v>
      </c>
      <c r="D9433" s="33" t="s">
        <v>5138</v>
      </c>
      <c r="E9433" s="33">
        <v>2</v>
      </c>
      <c r="F9433" s="33">
        <v>1</v>
      </c>
    </row>
    <row r="9434" spans="1:6" x14ac:dyDescent="0.2">
      <c r="A9434" s="33">
        <v>102</v>
      </c>
      <c r="B9434" s="33" t="s">
        <v>187</v>
      </c>
      <c r="C9434" s="33">
        <v>17709</v>
      </c>
      <c r="D9434" s="33" t="s">
        <v>5139</v>
      </c>
      <c r="E9434" s="33">
        <v>4</v>
      </c>
      <c r="F9434" s="33">
        <v>0.2</v>
      </c>
    </row>
    <row r="9435" spans="1:6" x14ac:dyDescent="0.2">
      <c r="A9435" s="33">
        <v>102</v>
      </c>
      <c r="B9435" s="33" t="s">
        <v>187</v>
      </c>
      <c r="C9435" s="33">
        <v>17686</v>
      </c>
      <c r="D9435" s="33" t="s">
        <v>810</v>
      </c>
      <c r="E9435" s="33"/>
      <c r="F9435" s="33">
        <v>0.2</v>
      </c>
    </row>
    <row r="9436" spans="1:6" x14ac:dyDescent="0.2">
      <c r="A9436" s="33">
        <v>102</v>
      </c>
      <c r="B9436" s="33" t="s">
        <v>31</v>
      </c>
      <c r="C9436" s="33">
        <v>600</v>
      </c>
      <c r="D9436" s="33" t="s">
        <v>5893</v>
      </c>
      <c r="E9436" s="33"/>
      <c r="F9436" s="33">
        <v>0.2</v>
      </c>
    </row>
    <row r="9437" spans="1:6" x14ac:dyDescent="0.2">
      <c r="A9437" s="33">
        <v>102</v>
      </c>
      <c r="B9437" s="33" t="s">
        <v>31</v>
      </c>
      <c r="C9437" s="33">
        <v>900</v>
      </c>
      <c r="D9437" s="33" t="s">
        <v>5140</v>
      </c>
      <c r="E9437" s="33"/>
      <c r="F9437" s="33">
        <v>0.2</v>
      </c>
    </row>
    <row r="9438" spans="1:6" x14ac:dyDescent="0.2">
      <c r="A9438" s="33">
        <v>102</v>
      </c>
      <c r="B9438" s="33" t="s">
        <v>31</v>
      </c>
      <c r="C9438" s="33">
        <v>1200</v>
      </c>
      <c r="D9438" s="33" t="s">
        <v>5141</v>
      </c>
      <c r="E9438" s="33">
        <v>4</v>
      </c>
      <c r="F9438" s="33">
        <v>0.2</v>
      </c>
    </row>
    <row r="9439" spans="1:6" x14ac:dyDescent="0.2">
      <c r="A9439" s="33">
        <v>102</v>
      </c>
      <c r="B9439" s="33" t="s">
        <v>31</v>
      </c>
      <c r="C9439" s="33">
        <v>2000</v>
      </c>
      <c r="D9439" s="33" t="s">
        <v>5142</v>
      </c>
      <c r="E9439" s="33"/>
      <c r="F9439" s="33">
        <v>0.2</v>
      </c>
    </row>
    <row r="9440" spans="1:6" x14ac:dyDescent="0.2">
      <c r="A9440" s="33">
        <v>102</v>
      </c>
      <c r="B9440" s="33" t="s">
        <v>31</v>
      </c>
      <c r="C9440" s="33">
        <v>2400</v>
      </c>
      <c r="D9440" s="33" t="s">
        <v>5143</v>
      </c>
      <c r="E9440" s="33"/>
      <c r="F9440" s="33">
        <v>0.2</v>
      </c>
    </row>
    <row r="9441" spans="1:6" x14ac:dyDescent="0.2">
      <c r="A9441" s="33">
        <v>102</v>
      </c>
      <c r="B9441" s="33" t="s">
        <v>31</v>
      </c>
      <c r="C9441" s="33">
        <v>2600</v>
      </c>
      <c r="D9441" s="33" t="s">
        <v>5144</v>
      </c>
      <c r="E9441" s="33"/>
      <c r="F9441" s="33">
        <v>1</v>
      </c>
    </row>
    <row r="9442" spans="1:6" x14ac:dyDescent="0.2">
      <c r="A9442" s="33">
        <v>102</v>
      </c>
      <c r="B9442" s="33" t="s">
        <v>31</v>
      </c>
      <c r="C9442" s="33">
        <v>3570</v>
      </c>
      <c r="D9442" s="33" t="s">
        <v>5521</v>
      </c>
      <c r="E9442" s="33">
        <v>3</v>
      </c>
      <c r="F9442" s="33">
        <v>0.2</v>
      </c>
    </row>
    <row r="9443" spans="1:6" x14ac:dyDescent="0.2">
      <c r="A9443" s="33">
        <v>102</v>
      </c>
      <c r="B9443" s="33" t="s">
        <v>31</v>
      </c>
      <c r="C9443" s="33">
        <v>4700</v>
      </c>
      <c r="D9443" s="33" t="s">
        <v>5522</v>
      </c>
      <c r="E9443" s="33">
        <v>4</v>
      </c>
      <c r="F9443" s="33">
        <v>0.2</v>
      </c>
    </row>
    <row r="9444" spans="1:6" x14ac:dyDescent="0.2">
      <c r="A9444" s="33">
        <v>102</v>
      </c>
      <c r="B9444" s="33" t="s">
        <v>31</v>
      </c>
      <c r="C9444" s="33">
        <v>5300</v>
      </c>
      <c r="D9444" s="33" t="s">
        <v>5523</v>
      </c>
      <c r="E9444" s="33">
        <v>1</v>
      </c>
      <c r="F9444" s="33">
        <v>1</v>
      </c>
    </row>
    <row r="9445" spans="1:6" x14ac:dyDescent="0.2">
      <c r="A9445" s="33">
        <v>102</v>
      </c>
      <c r="B9445" s="33" t="s">
        <v>31</v>
      </c>
      <c r="C9445" s="33">
        <v>6200</v>
      </c>
      <c r="D9445" s="33" t="s">
        <v>5145</v>
      </c>
      <c r="E9445" s="33">
        <v>4</v>
      </c>
      <c r="F9445" s="33">
        <v>1</v>
      </c>
    </row>
    <row r="9446" spans="1:6" x14ac:dyDescent="0.2">
      <c r="A9446" s="33">
        <v>102</v>
      </c>
      <c r="B9446" s="33" t="s">
        <v>31</v>
      </c>
      <c r="C9446" s="33">
        <v>7600</v>
      </c>
      <c r="D9446" s="33" t="s">
        <v>5524</v>
      </c>
      <c r="E9446" s="33">
        <v>4</v>
      </c>
      <c r="F9446" s="33">
        <v>0.2</v>
      </c>
    </row>
    <row r="9447" spans="1:6" x14ac:dyDescent="0.2">
      <c r="A9447" s="33">
        <v>102</v>
      </c>
      <c r="B9447" s="33" t="s">
        <v>31</v>
      </c>
      <c r="C9447" s="33">
        <v>9700</v>
      </c>
      <c r="D9447" s="33" t="s">
        <v>5146</v>
      </c>
      <c r="E9447" s="33">
        <v>4</v>
      </c>
      <c r="F9447" s="33">
        <v>0.2</v>
      </c>
    </row>
    <row r="9448" spans="1:6" x14ac:dyDescent="0.2">
      <c r="A9448" s="33">
        <v>102</v>
      </c>
      <c r="B9448" s="33" t="s">
        <v>31</v>
      </c>
      <c r="C9448" s="33">
        <v>9900</v>
      </c>
      <c r="D9448" s="33" t="s">
        <v>5147</v>
      </c>
      <c r="E9448" s="33">
        <v>3</v>
      </c>
      <c r="F9448" s="33">
        <v>0.2</v>
      </c>
    </row>
    <row r="9449" spans="1:6" x14ac:dyDescent="0.2">
      <c r="A9449" s="33">
        <v>102</v>
      </c>
      <c r="B9449" s="33" t="s">
        <v>31</v>
      </c>
      <c r="C9449" s="33">
        <v>10200</v>
      </c>
      <c r="D9449" s="33" t="s">
        <v>5148</v>
      </c>
      <c r="E9449" s="33"/>
      <c r="F9449" s="33">
        <v>0.2</v>
      </c>
    </row>
    <row r="9450" spans="1:6" x14ac:dyDescent="0.2">
      <c r="A9450" s="33">
        <v>102</v>
      </c>
      <c r="B9450" s="33" t="s">
        <v>31</v>
      </c>
      <c r="C9450" s="33">
        <v>22400</v>
      </c>
      <c r="D9450" s="33" t="s">
        <v>5149</v>
      </c>
      <c r="E9450" s="33"/>
      <c r="F9450" s="33">
        <v>0.2</v>
      </c>
    </row>
    <row r="9451" spans="1:6" x14ac:dyDescent="0.2">
      <c r="A9451" s="33">
        <v>102</v>
      </c>
      <c r="B9451" s="33" t="s">
        <v>31</v>
      </c>
      <c r="C9451" s="33">
        <v>22500</v>
      </c>
      <c r="D9451" s="33" t="s">
        <v>5150</v>
      </c>
      <c r="E9451" s="33">
        <v>4</v>
      </c>
      <c r="F9451" s="33">
        <v>0.2</v>
      </c>
    </row>
    <row r="9452" spans="1:6" x14ac:dyDescent="0.2">
      <c r="A9452" s="33">
        <v>102</v>
      </c>
      <c r="B9452" s="33" t="s">
        <v>31</v>
      </c>
      <c r="C9452" s="33">
        <v>23100</v>
      </c>
      <c r="D9452" s="33" t="s">
        <v>5151</v>
      </c>
      <c r="E9452" s="33"/>
      <c r="F9452" s="33">
        <v>0.2</v>
      </c>
    </row>
    <row r="9453" spans="1:6" x14ac:dyDescent="0.2">
      <c r="A9453" s="33">
        <v>102</v>
      </c>
      <c r="B9453" s="33" t="s">
        <v>31</v>
      </c>
      <c r="C9453" s="33">
        <v>24300</v>
      </c>
      <c r="D9453" s="33" t="s">
        <v>5525</v>
      </c>
      <c r="E9453" s="33"/>
      <c r="F9453" s="33">
        <v>0.2</v>
      </c>
    </row>
    <row r="9454" spans="1:6" x14ac:dyDescent="0.2">
      <c r="A9454" s="33">
        <v>102</v>
      </c>
      <c r="B9454" s="33" t="s">
        <v>31</v>
      </c>
      <c r="C9454" s="33">
        <v>24500</v>
      </c>
      <c r="D9454" s="33" t="s">
        <v>5152</v>
      </c>
      <c r="E9454" s="33"/>
      <c r="F9454" s="33">
        <v>0.2</v>
      </c>
    </row>
    <row r="9455" spans="1:6" x14ac:dyDescent="0.2">
      <c r="A9455" s="33">
        <v>102</v>
      </c>
      <c r="B9455" s="33" t="s">
        <v>31</v>
      </c>
      <c r="C9455" s="33">
        <v>26700</v>
      </c>
      <c r="D9455" s="33" t="s">
        <v>5153</v>
      </c>
      <c r="E9455" s="33">
        <v>2</v>
      </c>
      <c r="F9455" s="33">
        <v>0.2</v>
      </c>
    </row>
    <row r="9456" spans="1:6" x14ac:dyDescent="0.2">
      <c r="A9456" s="33">
        <v>102</v>
      </c>
      <c r="B9456" s="33" t="s">
        <v>31</v>
      </c>
      <c r="C9456" s="33">
        <v>26800</v>
      </c>
      <c r="D9456" s="33" t="s">
        <v>5154</v>
      </c>
      <c r="E9456" s="33"/>
      <c r="F9456" s="33">
        <v>0.2</v>
      </c>
    </row>
    <row r="9457" spans="1:6" x14ac:dyDescent="0.2">
      <c r="A9457" s="33">
        <v>102</v>
      </c>
      <c r="B9457" s="33" t="s">
        <v>31</v>
      </c>
      <c r="C9457" s="33">
        <v>29600</v>
      </c>
      <c r="D9457" s="33" t="s">
        <v>5155</v>
      </c>
      <c r="E9457" s="33"/>
      <c r="F9457" s="33">
        <v>0.2</v>
      </c>
    </row>
    <row r="9458" spans="1:6" x14ac:dyDescent="0.2">
      <c r="A9458" s="33">
        <v>102</v>
      </c>
      <c r="B9458" s="33" t="s">
        <v>31</v>
      </c>
      <c r="C9458" s="33">
        <v>33800</v>
      </c>
      <c r="D9458" s="33" t="s">
        <v>5526</v>
      </c>
      <c r="E9458" s="33">
        <v>2</v>
      </c>
      <c r="F9458" s="33">
        <v>0.2</v>
      </c>
    </row>
    <row r="9459" spans="1:6" x14ac:dyDescent="0.2">
      <c r="A9459" s="33">
        <v>102</v>
      </c>
      <c r="B9459" s="33" t="s">
        <v>31</v>
      </c>
      <c r="C9459" s="33">
        <v>35000</v>
      </c>
      <c r="D9459" s="33" t="s">
        <v>5894</v>
      </c>
      <c r="E9459" s="33">
        <v>4</v>
      </c>
      <c r="F9459" s="33">
        <v>0.2</v>
      </c>
    </row>
    <row r="9460" spans="1:6" x14ac:dyDescent="0.2">
      <c r="A9460" s="33">
        <v>102</v>
      </c>
      <c r="B9460" s="33" t="s">
        <v>31</v>
      </c>
      <c r="C9460" s="33">
        <v>35100</v>
      </c>
      <c r="D9460" s="33" t="s">
        <v>5156</v>
      </c>
      <c r="E9460" s="33"/>
      <c r="F9460" s="33">
        <v>0.2</v>
      </c>
    </row>
    <row r="9461" spans="1:6" x14ac:dyDescent="0.2">
      <c r="A9461" s="33">
        <v>102</v>
      </c>
      <c r="B9461" s="33" t="s">
        <v>31</v>
      </c>
      <c r="C9461" s="33">
        <v>35200</v>
      </c>
      <c r="D9461" s="33" t="s">
        <v>5527</v>
      </c>
      <c r="E9461" s="33"/>
      <c r="F9461" s="33">
        <v>0.2</v>
      </c>
    </row>
    <row r="9462" spans="1:6" x14ac:dyDescent="0.2">
      <c r="A9462" s="33">
        <v>102</v>
      </c>
      <c r="B9462" s="33" t="s">
        <v>31</v>
      </c>
      <c r="C9462" s="33">
        <v>35600</v>
      </c>
      <c r="D9462" s="33" t="s">
        <v>5528</v>
      </c>
      <c r="E9462" s="33">
        <v>4</v>
      </c>
      <c r="F9462" s="33">
        <v>0.2</v>
      </c>
    </row>
    <row r="9463" spans="1:6" x14ac:dyDescent="0.2">
      <c r="A9463" s="33">
        <v>102</v>
      </c>
      <c r="B9463" s="33" t="s">
        <v>31</v>
      </c>
      <c r="C9463" s="33">
        <v>35700</v>
      </c>
      <c r="D9463" s="33" t="s">
        <v>5529</v>
      </c>
      <c r="E9463" s="33">
        <v>4</v>
      </c>
      <c r="F9463" s="33">
        <v>0.2</v>
      </c>
    </row>
    <row r="9464" spans="1:6" x14ac:dyDescent="0.2">
      <c r="A9464" s="33">
        <v>102</v>
      </c>
      <c r="B9464" s="33" t="s">
        <v>31</v>
      </c>
      <c r="C9464" s="33">
        <v>35980</v>
      </c>
      <c r="D9464" s="33" t="s">
        <v>5530</v>
      </c>
      <c r="E9464" s="33">
        <v>1</v>
      </c>
      <c r="F9464" s="33">
        <v>0.2</v>
      </c>
    </row>
    <row r="9465" spans="1:6" x14ac:dyDescent="0.2">
      <c r="A9465" s="33">
        <v>102</v>
      </c>
      <c r="B9465" s="33" t="s">
        <v>31</v>
      </c>
      <c r="C9465" s="33">
        <v>36400</v>
      </c>
      <c r="D9465" s="33" t="s">
        <v>5157</v>
      </c>
      <c r="E9465" s="33"/>
      <c r="F9465" s="33">
        <v>0.2</v>
      </c>
    </row>
    <row r="9466" spans="1:6" x14ac:dyDescent="0.2">
      <c r="A9466" s="33">
        <v>102</v>
      </c>
      <c r="B9466" s="33" t="s">
        <v>31</v>
      </c>
      <c r="C9466" s="33">
        <v>39600</v>
      </c>
      <c r="D9466" s="33" t="s">
        <v>5158</v>
      </c>
      <c r="E9466" s="33"/>
      <c r="F9466" s="33">
        <v>0.2</v>
      </c>
    </row>
    <row r="9467" spans="1:6" x14ac:dyDescent="0.2">
      <c r="A9467" s="33">
        <v>102</v>
      </c>
      <c r="B9467" s="33" t="s">
        <v>31</v>
      </c>
      <c r="C9467" s="33">
        <v>40300</v>
      </c>
      <c r="D9467" s="33" t="s">
        <v>5159</v>
      </c>
      <c r="E9467" s="33">
        <v>4</v>
      </c>
      <c r="F9467" s="33">
        <v>0.2</v>
      </c>
    </row>
    <row r="9468" spans="1:6" x14ac:dyDescent="0.2">
      <c r="A9468" s="33">
        <v>102</v>
      </c>
      <c r="B9468" s="33" t="s">
        <v>31</v>
      </c>
      <c r="C9468" s="33">
        <v>41600</v>
      </c>
      <c r="D9468" s="33" t="s">
        <v>5160</v>
      </c>
      <c r="E9468" s="33">
        <v>4</v>
      </c>
      <c r="F9468" s="33">
        <v>0.2</v>
      </c>
    </row>
    <row r="9469" spans="1:6" x14ac:dyDescent="0.2">
      <c r="A9469" s="33">
        <v>102</v>
      </c>
      <c r="B9469" s="33" t="s">
        <v>31</v>
      </c>
      <c r="C9469" s="33">
        <v>42100</v>
      </c>
      <c r="D9469" s="33" t="s">
        <v>2403</v>
      </c>
      <c r="E9469" s="33"/>
      <c r="F9469" s="33">
        <v>0.2</v>
      </c>
    </row>
    <row r="9470" spans="1:6" x14ac:dyDescent="0.2">
      <c r="A9470" s="33">
        <v>102</v>
      </c>
      <c r="B9470" s="33" t="s">
        <v>31</v>
      </c>
      <c r="C9470" s="33">
        <v>42600</v>
      </c>
      <c r="D9470" s="33" t="s">
        <v>5531</v>
      </c>
      <c r="E9470" s="33"/>
      <c r="F9470" s="33">
        <v>0.2</v>
      </c>
    </row>
    <row r="9471" spans="1:6" x14ac:dyDescent="0.2">
      <c r="A9471" s="33">
        <v>102</v>
      </c>
      <c r="B9471" s="33" t="s">
        <v>31</v>
      </c>
      <c r="C9471" s="33">
        <v>45200</v>
      </c>
      <c r="D9471" s="33" t="s">
        <v>5161</v>
      </c>
      <c r="E9471" s="33">
        <v>3</v>
      </c>
      <c r="F9471" s="33">
        <v>0.2</v>
      </c>
    </row>
    <row r="9472" spans="1:6" x14ac:dyDescent="0.2">
      <c r="A9472" s="33">
        <v>102</v>
      </c>
      <c r="B9472" s="33" t="s">
        <v>31</v>
      </c>
      <c r="C9472" s="33">
        <v>46750</v>
      </c>
      <c r="D9472" s="33" t="s">
        <v>5162</v>
      </c>
      <c r="E9472" s="33"/>
      <c r="F9472" s="33">
        <v>0.2</v>
      </c>
    </row>
    <row r="9473" spans="1:6" x14ac:dyDescent="0.2">
      <c r="A9473" s="33">
        <v>102</v>
      </c>
      <c r="B9473" s="33" t="s">
        <v>31</v>
      </c>
      <c r="C9473" s="33">
        <v>47800</v>
      </c>
      <c r="D9473" s="33" t="s">
        <v>5163</v>
      </c>
      <c r="E9473" s="33">
        <v>3</v>
      </c>
      <c r="F9473" s="33">
        <v>0.2</v>
      </c>
    </row>
    <row r="9474" spans="1:6" x14ac:dyDescent="0.2">
      <c r="A9474" s="33">
        <v>102</v>
      </c>
      <c r="B9474" s="33" t="s">
        <v>31</v>
      </c>
      <c r="C9474" s="33">
        <v>48700</v>
      </c>
      <c r="D9474" s="33" t="s">
        <v>5895</v>
      </c>
      <c r="E9474" s="33"/>
      <c r="F9474" s="33">
        <v>0.2</v>
      </c>
    </row>
    <row r="9475" spans="1:6" x14ac:dyDescent="0.2">
      <c r="A9475" s="33">
        <v>102</v>
      </c>
      <c r="B9475" s="33" t="s">
        <v>31</v>
      </c>
      <c r="C9475" s="33">
        <v>49000</v>
      </c>
      <c r="D9475" s="33" t="s">
        <v>5896</v>
      </c>
      <c r="E9475" s="33">
        <v>4</v>
      </c>
      <c r="F9475" s="33">
        <v>0.2</v>
      </c>
    </row>
    <row r="9476" spans="1:6" x14ac:dyDescent="0.2">
      <c r="A9476" s="33">
        <v>102</v>
      </c>
      <c r="B9476" s="33" t="s">
        <v>31</v>
      </c>
      <c r="C9476" s="33">
        <v>49200</v>
      </c>
      <c r="D9476" s="33" t="s">
        <v>5164</v>
      </c>
      <c r="E9476" s="33"/>
      <c r="F9476" s="33">
        <v>0.2</v>
      </c>
    </row>
    <row r="9477" spans="1:6" x14ac:dyDescent="0.2">
      <c r="A9477" s="33">
        <v>102</v>
      </c>
      <c r="B9477" s="33" t="s">
        <v>31</v>
      </c>
      <c r="C9477" s="33">
        <v>49400</v>
      </c>
      <c r="D9477" s="33" t="s">
        <v>5165</v>
      </c>
      <c r="E9477" s="33"/>
      <c r="F9477" s="33">
        <v>0.2</v>
      </c>
    </row>
    <row r="9478" spans="1:6" x14ac:dyDescent="0.2">
      <c r="A9478" s="33">
        <v>102</v>
      </c>
      <c r="B9478" s="33" t="s">
        <v>31</v>
      </c>
      <c r="C9478" s="33">
        <v>49500</v>
      </c>
      <c r="D9478" s="33" t="s">
        <v>5166</v>
      </c>
      <c r="E9478" s="33"/>
      <c r="F9478" s="33">
        <v>0.2</v>
      </c>
    </row>
    <row r="9479" spans="1:6" x14ac:dyDescent="0.2">
      <c r="A9479" s="33">
        <v>102</v>
      </c>
      <c r="B9479" s="33" t="s">
        <v>31</v>
      </c>
      <c r="C9479" s="33">
        <v>49600</v>
      </c>
      <c r="D9479" s="33" t="s">
        <v>5897</v>
      </c>
      <c r="E9479" s="33"/>
      <c r="F9479" s="33">
        <v>0.2</v>
      </c>
    </row>
    <row r="9480" spans="1:6" x14ac:dyDescent="0.2">
      <c r="A9480" s="33">
        <v>102</v>
      </c>
      <c r="B9480" s="33" t="s">
        <v>31</v>
      </c>
      <c r="C9480" s="33">
        <v>49700</v>
      </c>
      <c r="D9480" s="33" t="s">
        <v>5532</v>
      </c>
      <c r="E9480" s="33">
        <v>3</v>
      </c>
      <c r="F9480" s="33">
        <v>0.2</v>
      </c>
    </row>
    <row r="9481" spans="1:6" x14ac:dyDescent="0.2">
      <c r="A9481" s="33">
        <v>102</v>
      </c>
      <c r="B9481" s="33" t="s">
        <v>31</v>
      </c>
      <c r="C9481" s="33">
        <v>49800</v>
      </c>
      <c r="D9481" s="33" t="s">
        <v>5167</v>
      </c>
      <c r="E9481" s="33">
        <v>4</v>
      </c>
      <c r="F9481" s="33">
        <v>0.2</v>
      </c>
    </row>
    <row r="9482" spans="1:6" x14ac:dyDescent="0.2">
      <c r="A9482" s="33">
        <v>102</v>
      </c>
      <c r="B9482" s="33" t="s">
        <v>31</v>
      </c>
      <c r="C9482" s="33">
        <v>49900</v>
      </c>
      <c r="D9482" s="33" t="s">
        <v>5898</v>
      </c>
      <c r="E9482" s="33"/>
      <c r="F9482" s="33">
        <v>0.2</v>
      </c>
    </row>
    <row r="9483" spans="1:6" x14ac:dyDescent="0.2">
      <c r="A9483" s="33">
        <v>102</v>
      </c>
      <c r="B9483" s="33" t="s">
        <v>31</v>
      </c>
      <c r="C9483" s="33">
        <v>50800</v>
      </c>
      <c r="D9483" s="33" t="s">
        <v>5899</v>
      </c>
      <c r="E9483" s="33">
        <v>4</v>
      </c>
      <c r="F9483" s="33">
        <v>0.2</v>
      </c>
    </row>
    <row r="9484" spans="1:6" x14ac:dyDescent="0.2">
      <c r="A9484" s="33">
        <v>102</v>
      </c>
      <c r="B9484" s="33" t="s">
        <v>31</v>
      </c>
      <c r="C9484" s="33">
        <v>52200</v>
      </c>
      <c r="D9484" s="33" t="s">
        <v>5168</v>
      </c>
      <c r="E9484" s="33"/>
      <c r="F9484" s="33">
        <v>0.2</v>
      </c>
    </row>
    <row r="9485" spans="1:6" x14ac:dyDescent="0.2">
      <c r="A9485" s="33">
        <v>102</v>
      </c>
      <c r="B9485" s="33" t="s">
        <v>31</v>
      </c>
      <c r="C9485" s="33">
        <v>53500</v>
      </c>
      <c r="D9485" s="33" t="s">
        <v>5533</v>
      </c>
      <c r="E9485" s="33"/>
      <c r="F9485" s="33">
        <v>0.2</v>
      </c>
    </row>
    <row r="9486" spans="1:6" x14ac:dyDescent="0.2">
      <c r="A9486" s="33">
        <v>102</v>
      </c>
      <c r="B9486" s="33" t="s">
        <v>31</v>
      </c>
      <c r="C9486" s="33">
        <v>53800</v>
      </c>
      <c r="D9486" s="33" t="s">
        <v>5169</v>
      </c>
      <c r="E9486" s="33">
        <v>4</v>
      </c>
      <c r="F9486" s="33">
        <v>0.2</v>
      </c>
    </row>
    <row r="9487" spans="1:6" x14ac:dyDescent="0.2">
      <c r="A9487" s="33">
        <v>102</v>
      </c>
      <c r="B9487" s="33" t="s">
        <v>31</v>
      </c>
      <c r="C9487" s="33">
        <v>54400</v>
      </c>
      <c r="D9487" s="33" t="s">
        <v>5170</v>
      </c>
      <c r="E9487" s="33"/>
      <c r="F9487" s="33">
        <v>0.2</v>
      </c>
    </row>
    <row r="9488" spans="1:6" x14ac:dyDescent="0.2">
      <c r="A9488" s="33">
        <v>102</v>
      </c>
      <c r="B9488" s="33" t="s">
        <v>31</v>
      </c>
      <c r="C9488" s="33">
        <v>58400</v>
      </c>
      <c r="D9488" s="33" t="s">
        <v>5534</v>
      </c>
      <c r="E9488" s="33">
        <v>4</v>
      </c>
      <c r="F9488" s="33">
        <v>0.2</v>
      </c>
    </row>
    <row r="9489" spans="1:6" x14ac:dyDescent="0.2">
      <c r="A9489" s="33">
        <v>102</v>
      </c>
      <c r="B9489" s="33" t="s">
        <v>31</v>
      </c>
      <c r="C9489" s="33">
        <v>61800</v>
      </c>
      <c r="D9489" s="33" t="s">
        <v>5171</v>
      </c>
      <c r="E9489" s="33">
        <v>2</v>
      </c>
      <c r="F9489" s="33">
        <v>0.2</v>
      </c>
    </row>
    <row r="9490" spans="1:6" x14ac:dyDescent="0.2">
      <c r="A9490" s="33">
        <v>102</v>
      </c>
      <c r="B9490" s="33" t="s">
        <v>31</v>
      </c>
      <c r="C9490" s="33">
        <v>63100</v>
      </c>
      <c r="D9490" s="33" t="s">
        <v>5172</v>
      </c>
      <c r="E9490" s="33"/>
      <c r="F9490" s="33">
        <v>0.2</v>
      </c>
    </row>
    <row r="9491" spans="1:6" x14ac:dyDescent="0.2">
      <c r="A9491" s="33">
        <v>102</v>
      </c>
      <c r="B9491" s="33" t="s">
        <v>31</v>
      </c>
      <c r="C9491" s="33">
        <v>63400</v>
      </c>
      <c r="D9491" s="33" t="s">
        <v>5173</v>
      </c>
      <c r="E9491" s="33">
        <v>1</v>
      </c>
      <c r="F9491" s="33">
        <v>0.2</v>
      </c>
    </row>
    <row r="9492" spans="1:6" x14ac:dyDescent="0.2">
      <c r="A9492" s="33">
        <v>102</v>
      </c>
      <c r="B9492" s="33" t="s">
        <v>31</v>
      </c>
      <c r="C9492" s="33">
        <v>63700</v>
      </c>
      <c r="D9492" s="33" t="s">
        <v>5174</v>
      </c>
      <c r="E9492" s="33">
        <v>1</v>
      </c>
      <c r="F9492" s="33">
        <v>0.2</v>
      </c>
    </row>
    <row r="9493" spans="1:6" x14ac:dyDescent="0.2">
      <c r="A9493" s="33">
        <v>102</v>
      </c>
      <c r="B9493" s="33" t="s">
        <v>31</v>
      </c>
      <c r="C9493" s="33">
        <v>65700</v>
      </c>
      <c r="D9493" s="33" t="s">
        <v>2405</v>
      </c>
      <c r="E9493" s="33"/>
      <c r="F9493" s="33">
        <v>0.2</v>
      </c>
    </row>
    <row r="9494" spans="1:6" x14ac:dyDescent="0.2">
      <c r="A9494" s="33">
        <v>102</v>
      </c>
      <c r="B9494" s="33" t="s">
        <v>31</v>
      </c>
      <c r="C9494" s="33">
        <v>65800</v>
      </c>
      <c r="D9494" s="33" t="s">
        <v>5175</v>
      </c>
      <c r="E9494" s="33">
        <v>4</v>
      </c>
      <c r="F9494" s="33">
        <v>0.2</v>
      </c>
    </row>
    <row r="9495" spans="1:6" x14ac:dyDescent="0.2">
      <c r="A9495" s="33">
        <v>102</v>
      </c>
      <c r="B9495" s="33" t="s">
        <v>31</v>
      </c>
      <c r="C9495" s="33">
        <v>67600</v>
      </c>
      <c r="D9495" s="33" t="s">
        <v>782</v>
      </c>
      <c r="E9495" s="33"/>
      <c r="F9495" s="33">
        <v>0.2</v>
      </c>
    </row>
    <row r="9496" spans="1:6" x14ac:dyDescent="0.2">
      <c r="A9496" s="33">
        <v>102</v>
      </c>
      <c r="B9496" s="33" t="s">
        <v>31</v>
      </c>
      <c r="C9496" s="33">
        <v>68000</v>
      </c>
      <c r="D9496" s="33" t="s">
        <v>5900</v>
      </c>
      <c r="E9496" s="33"/>
      <c r="F9496" s="33">
        <v>0.2</v>
      </c>
    </row>
    <row r="9497" spans="1:6" x14ac:dyDescent="0.2">
      <c r="A9497" s="33">
        <v>102</v>
      </c>
      <c r="B9497" s="33" t="s">
        <v>31</v>
      </c>
      <c r="C9497" s="33">
        <v>68100</v>
      </c>
      <c r="D9497" s="33" t="s">
        <v>5176</v>
      </c>
      <c r="E9497" s="33"/>
      <c r="F9497" s="33">
        <v>0.2</v>
      </c>
    </row>
    <row r="9498" spans="1:6" x14ac:dyDescent="0.2">
      <c r="A9498" s="33">
        <v>102</v>
      </c>
      <c r="B9498" s="33" t="s">
        <v>31</v>
      </c>
      <c r="C9498" s="33">
        <v>68600</v>
      </c>
      <c r="D9498" s="33" t="s">
        <v>5177</v>
      </c>
      <c r="E9498" s="33"/>
      <c r="F9498" s="33">
        <v>0.2</v>
      </c>
    </row>
    <row r="9499" spans="1:6" x14ac:dyDescent="0.2">
      <c r="A9499" s="33">
        <v>102</v>
      </c>
      <c r="B9499" s="33" t="s">
        <v>31</v>
      </c>
      <c r="C9499" s="33">
        <v>69100</v>
      </c>
      <c r="D9499" s="33" t="s">
        <v>783</v>
      </c>
      <c r="E9499" s="33"/>
      <c r="F9499" s="33">
        <v>0.2</v>
      </c>
    </row>
    <row r="9500" spans="1:6" x14ac:dyDescent="0.2">
      <c r="A9500" s="33">
        <v>102</v>
      </c>
      <c r="B9500" s="33" t="s">
        <v>31</v>
      </c>
      <c r="C9500" s="33">
        <v>69600</v>
      </c>
      <c r="D9500" s="33" t="s">
        <v>5535</v>
      </c>
      <c r="E9500" s="33">
        <v>4</v>
      </c>
      <c r="F9500" s="33">
        <v>0.2</v>
      </c>
    </row>
    <row r="9501" spans="1:6" x14ac:dyDescent="0.2">
      <c r="A9501" s="33">
        <v>102</v>
      </c>
      <c r="B9501" s="33" t="s">
        <v>31</v>
      </c>
      <c r="C9501" s="33">
        <v>70500</v>
      </c>
      <c r="D9501" s="33" t="s">
        <v>5901</v>
      </c>
      <c r="E9501" s="33"/>
      <c r="F9501" s="33">
        <v>0.2</v>
      </c>
    </row>
    <row r="9502" spans="1:6" x14ac:dyDescent="0.2">
      <c r="A9502" s="33">
        <v>102</v>
      </c>
      <c r="B9502" s="33" t="s">
        <v>31</v>
      </c>
      <c r="C9502" s="33">
        <v>71600</v>
      </c>
      <c r="D9502" s="33" t="s">
        <v>5902</v>
      </c>
      <c r="E9502" s="33">
        <v>4</v>
      </c>
      <c r="F9502" s="33">
        <v>0.2</v>
      </c>
    </row>
    <row r="9503" spans="1:6" x14ac:dyDescent="0.2">
      <c r="A9503" s="33">
        <v>102</v>
      </c>
      <c r="B9503" s="33" t="s">
        <v>31</v>
      </c>
      <c r="C9503" s="33">
        <v>71800</v>
      </c>
      <c r="D9503" s="33" t="s">
        <v>5903</v>
      </c>
      <c r="E9503" s="33"/>
      <c r="F9503" s="33">
        <v>0.2</v>
      </c>
    </row>
    <row r="9504" spans="1:6" x14ac:dyDescent="0.2">
      <c r="A9504" s="33">
        <v>102</v>
      </c>
      <c r="B9504" s="33" t="s">
        <v>31</v>
      </c>
      <c r="C9504" s="33">
        <v>71900</v>
      </c>
      <c r="D9504" s="33" t="s">
        <v>5536</v>
      </c>
      <c r="E9504" s="33"/>
      <c r="F9504" s="33">
        <v>0.2</v>
      </c>
    </row>
    <row r="9505" spans="1:6" x14ac:dyDescent="0.2">
      <c r="A9505" s="33">
        <v>102</v>
      </c>
      <c r="B9505" s="33" t="s">
        <v>31</v>
      </c>
      <c r="C9505" s="33">
        <v>71950</v>
      </c>
      <c r="D9505" s="33" t="s">
        <v>5178</v>
      </c>
      <c r="E9505" s="33"/>
      <c r="F9505" s="33">
        <v>0.2</v>
      </c>
    </row>
    <row r="9506" spans="1:6" x14ac:dyDescent="0.2">
      <c r="A9506" s="33">
        <v>102</v>
      </c>
      <c r="B9506" s="33" t="s">
        <v>31</v>
      </c>
      <c r="C9506" s="33">
        <v>74750</v>
      </c>
      <c r="D9506" s="33" t="s">
        <v>5537</v>
      </c>
      <c r="E9506" s="33">
        <v>3</v>
      </c>
      <c r="F9506" s="33">
        <v>0.2</v>
      </c>
    </row>
    <row r="9507" spans="1:6" x14ac:dyDescent="0.2">
      <c r="A9507" s="33">
        <v>102</v>
      </c>
      <c r="B9507" s="33" t="s">
        <v>31</v>
      </c>
      <c r="C9507" s="33">
        <v>74800</v>
      </c>
      <c r="D9507" s="33" t="s">
        <v>5538</v>
      </c>
      <c r="E9507" s="33">
        <v>4</v>
      </c>
      <c r="F9507" s="33">
        <v>0.2</v>
      </c>
    </row>
    <row r="9508" spans="1:6" x14ac:dyDescent="0.2">
      <c r="A9508" s="33">
        <v>102</v>
      </c>
      <c r="B9508" s="33" t="s">
        <v>31</v>
      </c>
      <c r="C9508" s="33">
        <v>75100</v>
      </c>
      <c r="D9508" s="33" t="s">
        <v>5539</v>
      </c>
      <c r="E9508" s="33">
        <v>3</v>
      </c>
      <c r="F9508" s="33">
        <v>0.2</v>
      </c>
    </row>
    <row r="9509" spans="1:6" x14ac:dyDescent="0.2">
      <c r="A9509" s="33">
        <v>102</v>
      </c>
      <c r="B9509" s="33" t="s">
        <v>31</v>
      </c>
      <c r="C9509" s="33">
        <v>75800</v>
      </c>
      <c r="D9509" s="33" t="s">
        <v>5179</v>
      </c>
      <c r="E9509" s="33"/>
      <c r="F9509" s="33">
        <v>0.2</v>
      </c>
    </row>
    <row r="9510" spans="1:6" x14ac:dyDescent="0.2">
      <c r="A9510" s="33">
        <v>102</v>
      </c>
      <c r="B9510" s="33" t="s">
        <v>31</v>
      </c>
      <c r="C9510" s="33">
        <v>75900</v>
      </c>
      <c r="D9510" s="33" t="s">
        <v>5180</v>
      </c>
      <c r="E9510" s="33"/>
      <c r="F9510" s="33">
        <v>0.2</v>
      </c>
    </row>
    <row r="9511" spans="1:6" x14ac:dyDescent="0.2">
      <c r="A9511" s="33">
        <v>102</v>
      </c>
      <c r="B9511" s="33" t="s">
        <v>31</v>
      </c>
      <c r="C9511" s="33">
        <v>76300</v>
      </c>
      <c r="D9511" s="33" t="s">
        <v>5181</v>
      </c>
      <c r="E9511" s="33"/>
      <c r="F9511" s="33">
        <v>0.2</v>
      </c>
    </row>
    <row r="9512" spans="1:6" x14ac:dyDescent="0.2">
      <c r="A9512" s="33">
        <v>102</v>
      </c>
      <c r="B9512" s="33" t="s">
        <v>31</v>
      </c>
      <c r="C9512" s="33">
        <v>76400</v>
      </c>
      <c r="D9512" s="33" t="s">
        <v>5540</v>
      </c>
      <c r="E9512" s="33"/>
      <c r="F9512" s="33">
        <v>0.2</v>
      </c>
    </row>
    <row r="9513" spans="1:6" x14ac:dyDescent="0.2">
      <c r="A9513" s="33">
        <v>102</v>
      </c>
      <c r="B9513" s="33" t="s">
        <v>31</v>
      </c>
      <c r="C9513" s="33">
        <v>76500</v>
      </c>
      <c r="D9513" s="33" t="s">
        <v>5541</v>
      </c>
      <c r="E9513" s="33"/>
      <c r="F9513" s="33">
        <v>0.2</v>
      </c>
    </row>
    <row r="9514" spans="1:6" x14ac:dyDescent="0.2">
      <c r="A9514" s="33">
        <v>102</v>
      </c>
      <c r="B9514" s="33" t="s">
        <v>31</v>
      </c>
      <c r="C9514" s="33">
        <v>76800</v>
      </c>
      <c r="D9514" s="33" t="s">
        <v>5542</v>
      </c>
      <c r="E9514" s="33"/>
      <c r="F9514" s="33">
        <v>0.2</v>
      </c>
    </row>
    <row r="9515" spans="1:6" x14ac:dyDescent="0.2">
      <c r="A9515" s="33">
        <v>102</v>
      </c>
      <c r="B9515" s="33" t="s">
        <v>31</v>
      </c>
      <c r="C9515" s="33">
        <v>76900</v>
      </c>
      <c r="D9515" s="33" t="s">
        <v>5182</v>
      </c>
      <c r="E9515" s="33"/>
      <c r="F9515" s="33">
        <v>0.2</v>
      </c>
    </row>
    <row r="9516" spans="1:6" x14ac:dyDescent="0.2">
      <c r="A9516" s="33">
        <v>102</v>
      </c>
      <c r="B9516" s="33" t="s">
        <v>31</v>
      </c>
      <c r="C9516" s="33">
        <v>77000</v>
      </c>
      <c r="D9516" s="33" t="s">
        <v>5183</v>
      </c>
      <c r="E9516" s="33">
        <v>4</v>
      </c>
      <c r="F9516" s="33">
        <v>0.2</v>
      </c>
    </row>
    <row r="9517" spans="1:6" x14ac:dyDescent="0.2">
      <c r="A9517" s="33">
        <v>102</v>
      </c>
      <c r="B9517" s="33" t="s">
        <v>31</v>
      </c>
      <c r="C9517" s="33">
        <v>77400</v>
      </c>
      <c r="D9517" s="33" t="s">
        <v>5184</v>
      </c>
      <c r="E9517" s="33"/>
      <c r="F9517" s="33">
        <v>0.2</v>
      </c>
    </row>
    <row r="9518" spans="1:6" x14ac:dyDescent="0.2">
      <c r="A9518" s="33">
        <v>102</v>
      </c>
      <c r="B9518" s="33" t="s">
        <v>31</v>
      </c>
      <c r="C9518" s="33">
        <v>83100</v>
      </c>
      <c r="D9518" s="33" t="s">
        <v>5904</v>
      </c>
      <c r="E9518" s="33"/>
      <c r="F9518" s="33">
        <v>0.2</v>
      </c>
    </row>
    <row r="9519" spans="1:6" x14ac:dyDescent="0.2">
      <c r="A9519" s="33">
        <v>102</v>
      </c>
      <c r="B9519" s="33" t="s">
        <v>31</v>
      </c>
      <c r="C9519" s="33">
        <v>84900</v>
      </c>
      <c r="D9519" s="33" t="s">
        <v>5185</v>
      </c>
      <c r="E9519" s="33"/>
      <c r="F9519" s="33">
        <v>0.2</v>
      </c>
    </row>
    <row r="9520" spans="1:6" x14ac:dyDescent="0.2">
      <c r="A9520" s="33">
        <v>102</v>
      </c>
      <c r="B9520" s="33" t="s">
        <v>31</v>
      </c>
      <c r="C9520" s="33">
        <v>85900</v>
      </c>
      <c r="D9520" s="33" t="s">
        <v>5905</v>
      </c>
      <c r="E9520" s="33">
        <v>3</v>
      </c>
      <c r="F9520" s="33">
        <v>0.2</v>
      </c>
    </row>
    <row r="9521" spans="1:6" x14ac:dyDescent="0.2">
      <c r="A9521" s="33">
        <v>102</v>
      </c>
      <c r="B9521" s="33" t="s">
        <v>31</v>
      </c>
      <c r="C9521" s="33">
        <v>87900</v>
      </c>
      <c r="D9521" s="33" t="s">
        <v>5186</v>
      </c>
      <c r="E9521" s="33"/>
      <c r="F9521" s="33">
        <v>0.2</v>
      </c>
    </row>
    <row r="9522" spans="1:6" x14ac:dyDescent="0.2">
      <c r="A9522" s="33">
        <v>102</v>
      </c>
      <c r="B9522" s="33" t="s">
        <v>31</v>
      </c>
      <c r="C9522" s="33">
        <v>88300</v>
      </c>
      <c r="D9522" s="33" t="s">
        <v>5187</v>
      </c>
      <c r="E9522" s="33"/>
      <c r="F9522" s="33">
        <v>0.2</v>
      </c>
    </row>
    <row r="9523" spans="1:6" x14ac:dyDescent="0.2">
      <c r="A9523" s="33">
        <v>102</v>
      </c>
      <c r="B9523" s="33" t="s">
        <v>31</v>
      </c>
      <c r="C9523" s="33">
        <v>89700</v>
      </c>
      <c r="D9523" s="33" t="s">
        <v>5188</v>
      </c>
      <c r="E9523" s="33"/>
      <c r="F9523" s="33">
        <v>0.2</v>
      </c>
    </row>
    <row r="9524" spans="1:6" x14ac:dyDescent="0.2">
      <c r="A9524" s="33">
        <v>102</v>
      </c>
      <c r="B9524" s="33" t="s">
        <v>31</v>
      </c>
      <c r="C9524" s="33">
        <v>92500</v>
      </c>
      <c r="D9524" s="33" t="s">
        <v>5543</v>
      </c>
      <c r="E9524" s="33"/>
      <c r="F9524" s="33">
        <v>0.2</v>
      </c>
    </row>
    <row r="9525" spans="1:6" x14ac:dyDescent="0.2">
      <c r="A9525" s="33">
        <v>102</v>
      </c>
      <c r="B9525" s="33" t="s">
        <v>31</v>
      </c>
      <c r="C9525" s="33">
        <v>92600</v>
      </c>
      <c r="D9525" s="33" t="s">
        <v>5189</v>
      </c>
      <c r="E9525" s="33">
        <v>3</v>
      </c>
      <c r="F9525" s="33">
        <v>0.2</v>
      </c>
    </row>
    <row r="9526" spans="1:6" x14ac:dyDescent="0.2">
      <c r="A9526" s="33">
        <v>102</v>
      </c>
      <c r="B9526" s="33" t="s">
        <v>31</v>
      </c>
      <c r="C9526" s="33">
        <v>95900</v>
      </c>
      <c r="D9526" s="33" t="s">
        <v>5190</v>
      </c>
      <c r="E9526" s="33"/>
      <c r="F9526" s="33">
        <v>0.2</v>
      </c>
    </row>
    <row r="9527" spans="1:6" x14ac:dyDescent="0.2">
      <c r="A9527" s="33">
        <v>102</v>
      </c>
      <c r="B9527" s="33" t="s">
        <v>31</v>
      </c>
      <c r="C9527" s="33">
        <v>96200</v>
      </c>
      <c r="D9527" s="33" t="s">
        <v>5191</v>
      </c>
      <c r="E9527" s="33"/>
      <c r="F9527" s="33">
        <v>0.2</v>
      </c>
    </row>
    <row r="9528" spans="1:6" x14ac:dyDescent="0.2">
      <c r="A9528" s="33">
        <v>102</v>
      </c>
      <c r="B9528" s="33" t="s">
        <v>31</v>
      </c>
      <c r="C9528" s="33">
        <v>96800</v>
      </c>
      <c r="D9528" s="33" t="s">
        <v>5544</v>
      </c>
      <c r="E9528" s="33">
        <v>3</v>
      </c>
      <c r="F9528" s="33">
        <v>0.2</v>
      </c>
    </row>
    <row r="9529" spans="1:6" x14ac:dyDescent="0.2">
      <c r="A9529" s="33">
        <v>102</v>
      </c>
      <c r="B9529" s="33" t="s">
        <v>31</v>
      </c>
      <c r="C9529" s="33">
        <v>97800</v>
      </c>
      <c r="D9529" s="33" t="s">
        <v>5906</v>
      </c>
      <c r="E9529" s="33"/>
      <c r="F9529" s="33">
        <v>0.2</v>
      </c>
    </row>
    <row r="9530" spans="1:6" x14ac:dyDescent="0.2">
      <c r="A9530" s="33">
        <v>102</v>
      </c>
      <c r="B9530" s="33" t="s">
        <v>31</v>
      </c>
      <c r="C9530" s="33">
        <v>98900</v>
      </c>
      <c r="D9530" s="33" t="s">
        <v>5192</v>
      </c>
      <c r="E9530" s="33"/>
      <c r="F9530" s="33">
        <v>0.2</v>
      </c>
    </row>
    <row r="9531" spans="1:6" x14ac:dyDescent="0.2">
      <c r="A9531" s="33">
        <v>102</v>
      </c>
      <c r="B9531" s="33" t="s">
        <v>31</v>
      </c>
      <c r="C9531" s="33">
        <v>99000</v>
      </c>
      <c r="D9531" s="33" t="s">
        <v>5193</v>
      </c>
      <c r="E9531" s="33">
        <v>3</v>
      </c>
      <c r="F9531" s="33">
        <v>0.2</v>
      </c>
    </row>
    <row r="9532" spans="1:6" x14ac:dyDescent="0.2">
      <c r="A9532" s="33">
        <v>102</v>
      </c>
      <c r="B9532" s="33" t="s">
        <v>31</v>
      </c>
      <c r="C9532" s="33">
        <v>99300</v>
      </c>
      <c r="D9532" s="33" t="s">
        <v>5545</v>
      </c>
      <c r="E9532" s="33">
        <v>3</v>
      </c>
      <c r="F9532" s="33">
        <v>0.2</v>
      </c>
    </row>
    <row r="9533" spans="1:6" x14ac:dyDescent="0.2">
      <c r="A9533" s="33">
        <v>102</v>
      </c>
      <c r="B9533" s="33" t="s">
        <v>31</v>
      </c>
      <c r="C9533" s="33">
        <v>99800</v>
      </c>
      <c r="D9533" s="33" t="s">
        <v>5194</v>
      </c>
      <c r="E9533" s="33">
        <v>4</v>
      </c>
      <c r="F9533" s="33">
        <v>0.2</v>
      </c>
    </row>
    <row r="9534" spans="1:6" x14ac:dyDescent="0.2">
      <c r="A9534" s="33">
        <v>102</v>
      </c>
      <c r="B9534" s="33" t="s">
        <v>31</v>
      </c>
      <c r="C9534" s="33">
        <v>100000</v>
      </c>
      <c r="D9534" s="33" t="s">
        <v>5195</v>
      </c>
      <c r="E9534" s="33"/>
      <c r="F9534" s="33">
        <v>0.2</v>
      </c>
    </row>
    <row r="9535" spans="1:6" x14ac:dyDescent="0.2">
      <c r="A9535" s="33">
        <v>102</v>
      </c>
      <c r="B9535" s="33" t="s">
        <v>31</v>
      </c>
      <c r="C9535" s="33">
        <v>100200</v>
      </c>
      <c r="D9535" s="33" t="s">
        <v>5196</v>
      </c>
      <c r="E9535" s="33"/>
      <c r="F9535" s="33">
        <v>0.2</v>
      </c>
    </row>
    <row r="9536" spans="1:6" x14ac:dyDescent="0.2">
      <c r="A9536" s="33">
        <v>102</v>
      </c>
      <c r="B9536" s="33" t="s">
        <v>31</v>
      </c>
      <c r="C9536" s="33">
        <v>100650</v>
      </c>
      <c r="D9536" s="33" t="s">
        <v>5197</v>
      </c>
      <c r="E9536" s="33"/>
      <c r="F9536" s="33">
        <v>0.2</v>
      </c>
    </row>
    <row r="9537" spans="1:6" x14ac:dyDescent="0.2">
      <c r="A9537" s="33">
        <v>102</v>
      </c>
      <c r="B9537" s="33" t="s">
        <v>31</v>
      </c>
      <c r="C9537" s="33">
        <v>100900</v>
      </c>
      <c r="D9537" s="33" t="s">
        <v>5546</v>
      </c>
      <c r="E9537" s="33"/>
      <c r="F9537" s="33">
        <v>0.2</v>
      </c>
    </row>
    <row r="9538" spans="1:6" x14ac:dyDescent="0.2">
      <c r="A9538" s="33">
        <v>102</v>
      </c>
      <c r="B9538" s="33" t="s">
        <v>31</v>
      </c>
      <c r="C9538" s="33">
        <v>101100</v>
      </c>
      <c r="D9538" s="33" t="s">
        <v>5198</v>
      </c>
      <c r="E9538" s="33">
        <v>3</v>
      </c>
      <c r="F9538" s="33">
        <v>0.2</v>
      </c>
    </row>
    <row r="9539" spans="1:6" x14ac:dyDescent="0.2">
      <c r="A9539" s="33">
        <v>102</v>
      </c>
      <c r="B9539" s="33" t="s">
        <v>31</v>
      </c>
      <c r="C9539" s="33">
        <v>101200</v>
      </c>
      <c r="D9539" s="33" t="s">
        <v>5199</v>
      </c>
      <c r="E9539" s="33"/>
      <c r="F9539" s="33">
        <v>0.2</v>
      </c>
    </row>
    <row r="9540" spans="1:6" x14ac:dyDescent="0.2">
      <c r="A9540" s="33">
        <v>102</v>
      </c>
      <c r="B9540" s="33" t="s">
        <v>31</v>
      </c>
      <c r="C9540" s="33">
        <v>101800</v>
      </c>
      <c r="D9540" s="33" t="s">
        <v>822</v>
      </c>
      <c r="E9540" s="33"/>
      <c r="F9540" s="33">
        <v>0.2</v>
      </c>
    </row>
    <row r="9541" spans="1:6" x14ac:dyDescent="0.2">
      <c r="A9541" s="33">
        <v>102</v>
      </c>
      <c r="B9541" s="33" t="s">
        <v>31</v>
      </c>
      <c r="C9541" s="33">
        <v>102000</v>
      </c>
      <c r="D9541" s="33" t="s">
        <v>5907</v>
      </c>
      <c r="E9541" s="33"/>
      <c r="F9541" s="33">
        <v>0.2</v>
      </c>
    </row>
    <row r="9542" spans="1:6" x14ac:dyDescent="0.2">
      <c r="A9542" s="33">
        <v>102</v>
      </c>
      <c r="B9542" s="33" t="s">
        <v>31</v>
      </c>
      <c r="C9542" s="33">
        <v>102100</v>
      </c>
      <c r="D9542" s="33" t="s">
        <v>5547</v>
      </c>
      <c r="E9542" s="33">
        <v>4</v>
      </c>
      <c r="F9542" s="33">
        <v>0.2</v>
      </c>
    </row>
    <row r="9543" spans="1:6" x14ac:dyDescent="0.2">
      <c r="A9543" s="33">
        <v>102</v>
      </c>
      <c r="B9543" s="33" t="s">
        <v>31</v>
      </c>
      <c r="C9543" s="33">
        <v>103000</v>
      </c>
      <c r="D9543" s="33" t="s">
        <v>5200</v>
      </c>
      <c r="E9543" s="33"/>
      <c r="F9543" s="33">
        <v>0.2</v>
      </c>
    </row>
    <row r="9544" spans="1:6" x14ac:dyDescent="0.2">
      <c r="A9544" s="33">
        <v>102</v>
      </c>
      <c r="B9544" s="33" t="s">
        <v>31</v>
      </c>
      <c r="C9544" s="33">
        <v>103100</v>
      </c>
      <c r="D9544" s="33" t="s">
        <v>5201</v>
      </c>
      <c r="E9544" s="33">
        <v>4</v>
      </c>
      <c r="F9544" s="33">
        <v>0.2</v>
      </c>
    </row>
    <row r="9545" spans="1:6" x14ac:dyDescent="0.2">
      <c r="A9545" s="33">
        <v>102</v>
      </c>
      <c r="B9545" s="33" t="s">
        <v>31</v>
      </c>
      <c r="C9545" s="33">
        <v>104700</v>
      </c>
      <c r="D9545" s="33" t="s">
        <v>5202</v>
      </c>
      <c r="E9545" s="33"/>
      <c r="F9545" s="33">
        <v>0.2</v>
      </c>
    </row>
    <row r="9546" spans="1:6" x14ac:dyDescent="0.2">
      <c r="A9546" s="33">
        <v>102</v>
      </c>
      <c r="B9546" s="33" t="s">
        <v>31</v>
      </c>
      <c r="C9546" s="33">
        <v>107200</v>
      </c>
      <c r="D9546" s="33" t="s">
        <v>5548</v>
      </c>
      <c r="E9546" s="33">
        <v>4</v>
      </c>
      <c r="F9546" s="33">
        <v>0.2</v>
      </c>
    </row>
    <row r="9547" spans="1:6" x14ac:dyDescent="0.2">
      <c r="A9547" s="33">
        <v>102</v>
      </c>
      <c r="B9547" s="33" t="s">
        <v>31</v>
      </c>
      <c r="C9547" s="33">
        <v>107400</v>
      </c>
      <c r="D9547" s="33" t="s">
        <v>5549</v>
      </c>
      <c r="E9547" s="33">
        <v>4</v>
      </c>
      <c r="F9547" s="33">
        <v>0.2</v>
      </c>
    </row>
    <row r="9548" spans="1:6" x14ac:dyDescent="0.2">
      <c r="A9548" s="33">
        <v>102</v>
      </c>
      <c r="B9548" s="33" t="s">
        <v>31</v>
      </c>
      <c r="C9548" s="33">
        <v>110200</v>
      </c>
      <c r="D9548" s="33" t="s">
        <v>5908</v>
      </c>
      <c r="E9548" s="33">
        <v>2</v>
      </c>
      <c r="F9548" s="33">
        <v>0.2</v>
      </c>
    </row>
    <row r="9549" spans="1:6" x14ac:dyDescent="0.2">
      <c r="A9549" s="33">
        <v>102</v>
      </c>
      <c r="B9549" s="33" t="s">
        <v>31</v>
      </c>
      <c r="C9549" s="33">
        <v>112400</v>
      </c>
      <c r="D9549" s="33" t="s">
        <v>5203</v>
      </c>
      <c r="E9549" s="33"/>
      <c r="F9549" s="33">
        <v>0.2</v>
      </c>
    </row>
    <row r="9550" spans="1:6" x14ac:dyDescent="0.2">
      <c r="A9550" s="33">
        <v>102</v>
      </c>
      <c r="B9550" s="33" t="s">
        <v>31</v>
      </c>
      <c r="C9550" s="33">
        <v>115600</v>
      </c>
      <c r="D9550" s="33" t="s">
        <v>4741</v>
      </c>
      <c r="E9550" s="33">
        <v>3</v>
      </c>
      <c r="F9550" s="33">
        <v>1</v>
      </c>
    </row>
    <row r="9551" spans="1:6" x14ac:dyDescent="0.2">
      <c r="A9551" s="33">
        <v>102</v>
      </c>
      <c r="B9551" s="33" t="s">
        <v>31</v>
      </c>
      <c r="C9551" s="33">
        <v>115900</v>
      </c>
      <c r="D9551" s="33" t="s">
        <v>5204</v>
      </c>
      <c r="E9551" s="33">
        <v>4</v>
      </c>
      <c r="F9551" s="33">
        <v>0.2</v>
      </c>
    </row>
    <row r="9552" spans="1:6" x14ac:dyDescent="0.2">
      <c r="A9552" s="33">
        <v>102</v>
      </c>
      <c r="B9552" s="33" t="s">
        <v>31</v>
      </c>
      <c r="C9552" s="33">
        <v>116300</v>
      </c>
      <c r="D9552" s="33" t="s">
        <v>5550</v>
      </c>
      <c r="E9552" s="33"/>
      <c r="F9552" s="33">
        <v>0.2</v>
      </c>
    </row>
    <row r="9553" spans="1:6" x14ac:dyDescent="0.2">
      <c r="A9553" s="33">
        <v>102</v>
      </c>
      <c r="B9553" s="33" t="s">
        <v>31</v>
      </c>
      <c r="C9553" s="33">
        <v>116700</v>
      </c>
      <c r="D9553" s="33" t="s">
        <v>5205</v>
      </c>
      <c r="E9553" s="33">
        <v>4</v>
      </c>
      <c r="F9553" s="33">
        <v>0.2</v>
      </c>
    </row>
    <row r="9554" spans="1:6" x14ac:dyDescent="0.2">
      <c r="A9554" s="33">
        <v>102</v>
      </c>
      <c r="B9554" s="33" t="s">
        <v>31</v>
      </c>
      <c r="C9554" s="33">
        <v>116900</v>
      </c>
      <c r="D9554" s="33" t="s">
        <v>5909</v>
      </c>
      <c r="E9554" s="33">
        <v>4</v>
      </c>
      <c r="F9554" s="33">
        <v>0.2</v>
      </c>
    </row>
    <row r="9555" spans="1:6" x14ac:dyDescent="0.2">
      <c r="A9555" s="33">
        <v>102</v>
      </c>
      <c r="B9555" s="33" t="s">
        <v>31</v>
      </c>
      <c r="C9555" s="33">
        <v>120000</v>
      </c>
      <c r="D9555" s="33" t="s">
        <v>5551</v>
      </c>
      <c r="E9555" s="33"/>
      <c r="F9555" s="33">
        <v>0.2</v>
      </c>
    </row>
    <row r="9556" spans="1:6" x14ac:dyDescent="0.2">
      <c r="A9556" s="33">
        <v>102</v>
      </c>
      <c r="B9556" s="33" t="s">
        <v>31</v>
      </c>
      <c r="C9556" s="33">
        <v>121500</v>
      </c>
      <c r="D9556" s="33" t="s">
        <v>5910</v>
      </c>
      <c r="E9556" s="33"/>
      <c r="F9556" s="33">
        <v>0.2</v>
      </c>
    </row>
    <row r="9557" spans="1:6" x14ac:dyDescent="0.2">
      <c r="A9557" s="33">
        <v>102</v>
      </c>
      <c r="B9557" s="33" t="s">
        <v>31</v>
      </c>
      <c r="C9557" s="33">
        <v>121700</v>
      </c>
      <c r="D9557" s="33" t="s">
        <v>5552</v>
      </c>
      <c r="E9557" s="33"/>
      <c r="F9557" s="33">
        <v>0.2</v>
      </c>
    </row>
    <row r="9558" spans="1:6" x14ac:dyDescent="0.2">
      <c r="A9558" s="33">
        <v>102</v>
      </c>
      <c r="B9558" s="33" t="s">
        <v>31</v>
      </c>
      <c r="C9558" s="33">
        <v>124500</v>
      </c>
      <c r="D9558" s="33" t="s">
        <v>5911</v>
      </c>
      <c r="E9558" s="33">
        <v>4</v>
      </c>
      <c r="F9558" s="33">
        <v>0.2</v>
      </c>
    </row>
    <row r="9559" spans="1:6" x14ac:dyDescent="0.2">
      <c r="A9559" s="33">
        <v>102</v>
      </c>
      <c r="B9559" s="33" t="s">
        <v>31</v>
      </c>
      <c r="C9559" s="33">
        <v>126200</v>
      </c>
      <c r="D9559" s="33" t="s">
        <v>5553</v>
      </c>
      <c r="E9559" s="33"/>
      <c r="F9559" s="33">
        <v>0.2</v>
      </c>
    </row>
    <row r="9560" spans="1:6" x14ac:dyDescent="0.2">
      <c r="A9560" s="33">
        <v>102</v>
      </c>
      <c r="B9560" s="33" t="s">
        <v>31</v>
      </c>
      <c r="C9560" s="33">
        <v>126400</v>
      </c>
      <c r="D9560" s="33" t="s">
        <v>5206</v>
      </c>
      <c r="E9560" s="33">
        <v>4</v>
      </c>
      <c r="F9560" s="33">
        <v>0.2</v>
      </c>
    </row>
    <row r="9561" spans="1:6" x14ac:dyDescent="0.2">
      <c r="A9561" s="33">
        <v>102</v>
      </c>
      <c r="B9561" s="33" t="s">
        <v>31</v>
      </c>
      <c r="C9561" s="33">
        <v>126500</v>
      </c>
      <c r="D9561" s="33" t="s">
        <v>5207</v>
      </c>
      <c r="E9561" s="33">
        <v>3</v>
      </c>
      <c r="F9561" s="33">
        <v>0.2</v>
      </c>
    </row>
    <row r="9562" spans="1:6" x14ac:dyDescent="0.2">
      <c r="A9562" s="33">
        <v>102</v>
      </c>
      <c r="B9562" s="33" t="s">
        <v>31</v>
      </c>
      <c r="C9562" s="33">
        <v>127800</v>
      </c>
      <c r="D9562" s="33" t="s">
        <v>5208</v>
      </c>
      <c r="E9562" s="33"/>
      <c r="F9562" s="33">
        <v>0.2</v>
      </c>
    </row>
    <row r="9563" spans="1:6" x14ac:dyDescent="0.2">
      <c r="A9563" s="33">
        <v>102</v>
      </c>
      <c r="B9563" s="33" t="s">
        <v>31</v>
      </c>
      <c r="C9563" s="33">
        <v>128100</v>
      </c>
      <c r="D9563" s="33" t="s">
        <v>5912</v>
      </c>
      <c r="E9563" s="33"/>
      <c r="F9563" s="33">
        <v>0.2</v>
      </c>
    </row>
    <row r="9564" spans="1:6" x14ac:dyDescent="0.2">
      <c r="A9564" s="33">
        <v>102</v>
      </c>
      <c r="B9564" s="33" t="s">
        <v>31</v>
      </c>
      <c r="C9564" s="33">
        <v>128400</v>
      </c>
      <c r="D9564" s="33" t="s">
        <v>826</v>
      </c>
      <c r="E9564" s="33"/>
      <c r="F9564" s="33">
        <v>0.2</v>
      </c>
    </row>
    <row r="9565" spans="1:6" x14ac:dyDescent="0.2">
      <c r="A9565" s="33">
        <v>102</v>
      </c>
      <c r="B9565" s="33" t="s">
        <v>31</v>
      </c>
      <c r="C9565" s="33">
        <v>129200</v>
      </c>
      <c r="D9565" s="33" t="s">
        <v>5554</v>
      </c>
      <c r="E9565" s="33"/>
      <c r="F9565" s="33">
        <v>0.2</v>
      </c>
    </row>
    <row r="9566" spans="1:6" x14ac:dyDescent="0.2">
      <c r="A9566" s="33">
        <v>102</v>
      </c>
      <c r="B9566" s="33" t="s">
        <v>31</v>
      </c>
      <c r="C9566" s="33">
        <v>130400</v>
      </c>
      <c r="D9566" s="33" t="s">
        <v>5913</v>
      </c>
      <c r="E9566" s="33">
        <v>4</v>
      </c>
      <c r="F9566" s="33">
        <v>0.2</v>
      </c>
    </row>
    <row r="9567" spans="1:6" x14ac:dyDescent="0.2">
      <c r="A9567" s="33">
        <v>102</v>
      </c>
      <c r="B9567" s="33" t="s">
        <v>31</v>
      </c>
      <c r="C9567" s="33">
        <v>131100</v>
      </c>
      <c r="D9567" s="33" t="s">
        <v>5555</v>
      </c>
      <c r="E9567" s="33">
        <v>2</v>
      </c>
      <c r="F9567" s="33">
        <v>0.2</v>
      </c>
    </row>
    <row r="9568" spans="1:6" x14ac:dyDescent="0.2">
      <c r="A9568" s="33">
        <v>102</v>
      </c>
      <c r="B9568" s="33" t="s">
        <v>31</v>
      </c>
      <c r="C9568" s="33">
        <v>131200</v>
      </c>
      <c r="D9568" s="33" t="s">
        <v>5209</v>
      </c>
      <c r="E9568" s="33">
        <v>1</v>
      </c>
      <c r="F9568" s="33">
        <v>0.2</v>
      </c>
    </row>
    <row r="9569" spans="1:6" x14ac:dyDescent="0.2">
      <c r="A9569" s="33">
        <v>102</v>
      </c>
      <c r="B9569" s="33" t="s">
        <v>31</v>
      </c>
      <c r="C9569" s="33">
        <v>131300</v>
      </c>
      <c r="D9569" s="33" t="s">
        <v>5914</v>
      </c>
      <c r="E9569" s="33"/>
      <c r="F9569" s="33">
        <v>0.2</v>
      </c>
    </row>
    <row r="9570" spans="1:6" x14ac:dyDescent="0.2">
      <c r="A9570" s="33">
        <v>102</v>
      </c>
      <c r="B9570" s="33" t="s">
        <v>31</v>
      </c>
      <c r="C9570" s="33">
        <v>132000</v>
      </c>
      <c r="D9570" s="33" t="s">
        <v>5915</v>
      </c>
      <c r="E9570" s="33"/>
      <c r="F9570" s="33">
        <v>0.2</v>
      </c>
    </row>
    <row r="9571" spans="1:6" x14ac:dyDescent="0.2">
      <c r="A9571" s="33">
        <v>102</v>
      </c>
      <c r="B9571" s="33" t="s">
        <v>31</v>
      </c>
      <c r="C9571" s="33">
        <v>132800</v>
      </c>
      <c r="D9571" s="33" t="s">
        <v>5210</v>
      </c>
      <c r="E9571" s="33"/>
      <c r="F9571" s="33">
        <v>0.2</v>
      </c>
    </row>
    <row r="9572" spans="1:6" x14ac:dyDescent="0.2">
      <c r="A9572" s="33">
        <v>102</v>
      </c>
      <c r="B9572" s="33" t="s">
        <v>31</v>
      </c>
      <c r="C9572" s="33">
        <v>133000</v>
      </c>
      <c r="D9572" s="33" t="s">
        <v>5211</v>
      </c>
      <c r="E9572" s="33">
        <v>3</v>
      </c>
      <c r="F9572" s="33">
        <v>0.2</v>
      </c>
    </row>
    <row r="9573" spans="1:6" x14ac:dyDescent="0.2">
      <c r="A9573" s="33">
        <v>102</v>
      </c>
      <c r="B9573" s="33" t="s">
        <v>31</v>
      </c>
      <c r="C9573" s="33">
        <v>133100</v>
      </c>
      <c r="D9573" s="33" t="s">
        <v>5212</v>
      </c>
      <c r="E9573" s="33"/>
      <c r="F9573" s="33">
        <v>0.2</v>
      </c>
    </row>
    <row r="9574" spans="1:6" x14ac:dyDescent="0.2">
      <c r="A9574" s="33">
        <v>102</v>
      </c>
      <c r="B9574" s="33" t="s">
        <v>31</v>
      </c>
      <c r="C9574" s="33">
        <v>133400</v>
      </c>
      <c r="D9574" s="33" t="s">
        <v>5916</v>
      </c>
      <c r="E9574" s="33">
        <v>4</v>
      </c>
      <c r="F9574" s="33">
        <v>0.2</v>
      </c>
    </row>
    <row r="9575" spans="1:6" x14ac:dyDescent="0.2">
      <c r="A9575" s="33">
        <v>102</v>
      </c>
      <c r="B9575" s="33" t="s">
        <v>31</v>
      </c>
      <c r="C9575" s="33">
        <v>135600</v>
      </c>
      <c r="D9575" s="33" t="s">
        <v>5213</v>
      </c>
      <c r="E9575" s="33"/>
      <c r="F9575" s="33">
        <v>0.2</v>
      </c>
    </row>
    <row r="9576" spans="1:6" x14ac:dyDescent="0.2">
      <c r="A9576" s="33">
        <v>102</v>
      </c>
      <c r="B9576" s="33" t="s">
        <v>31</v>
      </c>
      <c r="C9576" s="33">
        <v>135900</v>
      </c>
      <c r="D9576" s="33" t="s">
        <v>5214</v>
      </c>
      <c r="E9576" s="33">
        <v>4</v>
      </c>
      <c r="F9576" s="33">
        <v>0.2</v>
      </c>
    </row>
    <row r="9577" spans="1:6" x14ac:dyDescent="0.2">
      <c r="A9577" s="33">
        <v>102</v>
      </c>
      <c r="B9577" s="33" t="s">
        <v>31</v>
      </c>
      <c r="C9577" s="33">
        <v>136100</v>
      </c>
      <c r="D9577" s="33" t="s">
        <v>5215</v>
      </c>
      <c r="E9577" s="33">
        <v>3</v>
      </c>
      <c r="F9577" s="33">
        <v>0.2</v>
      </c>
    </row>
    <row r="9578" spans="1:6" x14ac:dyDescent="0.2">
      <c r="A9578" s="33">
        <v>102</v>
      </c>
      <c r="B9578" s="33" t="s">
        <v>31</v>
      </c>
      <c r="C9578" s="33">
        <v>136200</v>
      </c>
      <c r="D9578" s="33" t="s">
        <v>5216</v>
      </c>
      <c r="E9578" s="33"/>
      <c r="F9578" s="33">
        <v>0.2</v>
      </c>
    </row>
    <row r="9579" spans="1:6" x14ac:dyDescent="0.2">
      <c r="A9579" s="33">
        <v>102</v>
      </c>
      <c r="B9579" s="33" t="s">
        <v>31</v>
      </c>
      <c r="C9579" s="33">
        <v>136700</v>
      </c>
      <c r="D9579" s="33" t="s">
        <v>5217</v>
      </c>
      <c r="E9579" s="33"/>
      <c r="F9579" s="33">
        <v>0.2</v>
      </c>
    </row>
    <row r="9580" spans="1:6" x14ac:dyDescent="0.2">
      <c r="A9580" s="33">
        <v>102</v>
      </c>
      <c r="B9580" s="33" t="s">
        <v>31</v>
      </c>
      <c r="C9580" s="33">
        <v>136900</v>
      </c>
      <c r="D9580" s="33" t="s">
        <v>5218</v>
      </c>
      <c r="E9580" s="33"/>
      <c r="F9580" s="33">
        <v>0.2</v>
      </c>
    </row>
    <row r="9581" spans="1:6" x14ac:dyDescent="0.2">
      <c r="A9581" s="33">
        <v>102</v>
      </c>
      <c r="B9581" s="33" t="s">
        <v>31</v>
      </c>
      <c r="C9581" s="33">
        <v>137000</v>
      </c>
      <c r="D9581" s="33" t="s">
        <v>5556</v>
      </c>
      <c r="E9581" s="33">
        <v>4</v>
      </c>
      <c r="F9581" s="33">
        <v>0.2</v>
      </c>
    </row>
    <row r="9582" spans="1:6" x14ac:dyDescent="0.2">
      <c r="A9582" s="33">
        <v>102</v>
      </c>
      <c r="B9582" s="33" t="s">
        <v>31</v>
      </c>
      <c r="C9582" s="33">
        <v>137300</v>
      </c>
      <c r="D9582" s="33" t="s">
        <v>5557</v>
      </c>
      <c r="E9582" s="33"/>
      <c r="F9582" s="33">
        <v>0.2</v>
      </c>
    </row>
    <row r="9583" spans="1:6" x14ac:dyDescent="0.2">
      <c r="A9583" s="33">
        <v>102</v>
      </c>
      <c r="B9583" s="33" t="s">
        <v>31</v>
      </c>
      <c r="C9583" s="33">
        <v>138100</v>
      </c>
      <c r="D9583" s="33" t="s">
        <v>5219</v>
      </c>
      <c r="E9583" s="33">
        <v>2</v>
      </c>
      <c r="F9583" s="33">
        <v>0.2</v>
      </c>
    </row>
    <row r="9584" spans="1:6" x14ac:dyDescent="0.2">
      <c r="A9584" s="33">
        <v>102</v>
      </c>
      <c r="B9584" s="33" t="s">
        <v>31</v>
      </c>
      <c r="C9584" s="33">
        <v>139400</v>
      </c>
      <c r="D9584" s="33" t="s">
        <v>5558</v>
      </c>
      <c r="E9584" s="33"/>
      <c r="F9584" s="33">
        <v>0.2</v>
      </c>
    </row>
    <row r="9585" spans="1:6" x14ac:dyDescent="0.2">
      <c r="A9585" s="33">
        <v>102</v>
      </c>
      <c r="B9585" s="33" t="s">
        <v>31</v>
      </c>
      <c r="C9585" s="33">
        <v>140100</v>
      </c>
      <c r="D9585" s="33" t="s">
        <v>5917</v>
      </c>
      <c r="E9585" s="33">
        <v>4</v>
      </c>
      <c r="F9585" s="33">
        <v>0.2</v>
      </c>
    </row>
    <row r="9586" spans="1:6" x14ac:dyDescent="0.2">
      <c r="A9586" s="33">
        <v>102</v>
      </c>
      <c r="B9586" s="33" t="s">
        <v>31</v>
      </c>
      <c r="C9586" s="33">
        <v>140200</v>
      </c>
      <c r="D9586" s="33" t="s">
        <v>5918</v>
      </c>
      <c r="E9586" s="33">
        <v>3</v>
      </c>
      <c r="F9586" s="33">
        <v>0.2</v>
      </c>
    </row>
    <row r="9587" spans="1:6" x14ac:dyDescent="0.2">
      <c r="A9587" s="33">
        <v>102</v>
      </c>
      <c r="B9587" s="33" t="s">
        <v>31</v>
      </c>
      <c r="C9587" s="33">
        <v>140300</v>
      </c>
      <c r="D9587" s="33" t="s">
        <v>5559</v>
      </c>
      <c r="E9587" s="33">
        <v>3</v>
      </c>
      <c r="F9587" s="33">
        <v>0.2</v>
      </c>
    </row>
    <row r="9588" spans="1:6" x14ac:dyDescent="0.2">
      <c r="A9588" s="33">
        <v>102</v>
      </c>
      <c r="B9588" s="33" t="s">
        <v>31</v>
      </c>
      <c r="C9588" s="33">
        <v>141200</v>
      </c>
      <c r="D9588" s="33" t="s">
        <v>5560</v>
      </c>
      <c r="E9588" s="33"/>
      <c r="F9588" s="33">
        <v>0.2</v>
      </c>
    </row>
    <row r="9589" spans="1:6" x14ac:dyDescent="0.2">
      <c r="A9589" s="33">
        <v>102</v>
      </c>
      <c r="B9589" s="33" t="s">
        <v>31</v>
      </c>
      <c r="C9589" s="33">
        <v>141700</v>
      </c>
      <c r="D9589" s="33" t="s">
        <v>5220</v>
      </c>
      <c r="E9589" s="33">
        <v>3</v>
      </c>
      <c r="F9589" s="33">
        <v>0.2</v>
      </c>
    </row>
    <row r="9590" spans="1:6" x14ac:dyDescent="0.2">
      <c r="A9590" s="33">
        <v>102</v>
      </c>
      <c r="B9590" s="33" t="s">
        <v>31</v>
      </c>
      <c r="C9590" s="33">
        <v>141800</v>
      </c>
      <c r="D9590" s="33" t="s">
        <v>5221</v>
      </c>
      <c r="E9590" s="33">
        <v>4</v>
      </c>
      <c r="F9590" s="33">
        <v>0.2</v>
      </c>
    </row>
    <row r="9591" spans="1:6" x14ac:dyDescent="0.2">
      <c r="A9591" s="33">
        <v>102</v>
      </c>
      <c r="B9591" s="33" t="s">
        <v>31</v>
      </c>
      <c r="C9591" s="33">
        <v>147000</v>
      </c>
      <c r="D9591" s="33" t="s">
        <v>5222</v>
      </c>
      <c r="E9591" s="33">
        <v>2</v>
      </c>
      <c r="F9591" s="33">
        <v>0.2</v>
      </c>
    </row>
    <row r="9592" spans="1:6" x14ac:dyDescent="0.2">
      <c r="A9592" s="33">
        <v>102</v>
      </c>
      <c r="B9592" s="33" t="s">
        <v>31</v>
      </c>
      <c r="C9592" s="33">
        <v>150000</v>
      </c>
      <c r="D9592" s="33" t="s">
        <v>5919</v>
      </c>
      <c r="E9592" s="33"/>
      <c r="F9592" s="33">
        <v>0.2</v>
      </c>
    </row>
    <row r="9593" spans="1:6" x14ac:dyDescent="0.2">
      <c r="A9593" s="33">
        <v>102</v>
      </c>
      <c r="B9593" s="33" t="s">
        <v>31</v>
      </c>
      <c r="C9593" s="33">
        <v>150100</v>
      </c>
      <c r="D9593" s="33" t="s">
        <v>5920</v>
      </c>
      <c r="E9593" s="33"/>
      <c r="F9593" s="33">
        <v>0.2</v>
      </c>
    </row>
    <row r="9594" spans="1:6" x14ac:dyDescent="0.2">
      <c r="A9594" s="33">
        <v>102</v>
      </c>
      <c r="B9594" s="33" t="s">
        <v>31</v>
      </c>
      <c r="C9594" s="33">
        <v>150400</v>
      </c>
      <c r="D9594" s="33" t="s">
        <v>5921</v>
      </c>
      <c r="E9594" s="33"/>
      <c r="F9594" s="33">
        <v>0.2</v>
      </c>
    </row>
    <row r="9595" spans="1:6" x14ac:dyDescent="0.2">
      <c r="A9595" s="33">
        <v>102</v>
      </c>
      <c r="B9595" s="33" t="s">
        <v>31</v>
      </c>
      <c r="C9595" s="33">
        <v>152400</v>
      </c>
      <c r="D9595" s="33" t="s">
        <v>5922</v>
      </c>
      <c r="E9595" s="33"/>
      <c r="F9595" s="33">
        <v>0.2</v>
      </c>
    </row>
    <row r="9596" spans="1:6" x14ac:dyDescent="0.2">
      <c r="A9596" s="33">
        <v>102</v>
      </c>
      <c r="B9596" s="33" t="s">
        <v>31</v>
      </c>
      <c r="C9596" s="33">
        <v>157300</v>
      </c>
      <c r="D9596" s="33" t="s">
        <v>5223</v>
      </c>
      <c r="E9596" s="33">
        <v>3</v>
      </c>
      <c r="F9596" s="33">
        <v>0.2</v>
      </c>
    </row>
    <row r="9597" spans="1:6" x14ac:dyDescent="0.2">
      <c r="A9597" s="33">
        <v>102</v>
      </c>
      <c r="B9597" s="33" t="s">
        <v>31</v>
      </c>
      <c r="C9597" s="33">
        <v>158500</v>
      </c>
      <c r="D9597" s="33" t="s">
        <v>5224</v>
      </c>
      <c r="E9597" s="33"/>
      <c r="F9597" s="33">
        <v>0.2</v>
      </c>
    </row>
    <row r="9598" spans="1:6" x14ac:dyDescent="0.2">
      <c r="A9598" s="33">
        <v>102</v>
      </c>
      <c r="B9598" s="33" t="s">
        <v>31</v>
      </c>
      <c r="C9598" s="33">
        <v>158700</v>
      </c>
      <c r="D9598" s="33" t="s">
        <v>5561</v>
      </c>
      <c r="E9598" s="33">
        <v>2</v>
      </c>
      <c r="F9598" s="33">
        <v>0.2</v>
      </c>
    </row>
    <row r="9599" spans="1:6" x14ac:dyDescent="0.2">
      <c r="A9599" s="33">
        <v>102</v>
      </c>
      <c r="B9599" s="33" t="s">
        <v>31</v>
      </c>
      <c r="C9599" s="33">
        <v>158800</v>
      </c>
      <c r="D9599" s="33" t="s">
        <v>5923</v>
      </c>
      <c r="E9599" s="33"/>
      <c r="F9599" s="33">
        <v>0.2</v>
      </c>
    </row>
    <row r="9600" spans="1:6" x14ac:dyDescent="0.2">
      <c r="A9600" s="33">
        <v>102</v>
      </c>
      <c r="B9600" s="33" t="s">
        <v>31</v>
      </c>
      <c r="C9600" s="33">
        <v>161300</v>
      </c>
      <c r="D9600" s="33" t="s">
        <v>5225</v>
      </c>
      <c r="E9600" s="33"/>
      <c r="F9600" s="33">
        <v>0.2</v>
      </c>
    </row>
    <row r="9601" spans="1:6" x14ac:dyDescent="0.2">
      <c r="A9601" s="33">
        <v>102</v>
      </c>
      <c r="B9601" s="33" t="s">
        <v>31</v>
      </c>
      <c r="C9601" s="33">
        <v>161800</v>
      </c>
      <c r="D9601" s="33" t="s">
        <v>5226</v>
      </c>
      <c r="E9601" s="33"/>
      <c r="F9601" s="33">
        <v>0.2</v>
      </c>
    </row>
    <row r="9602" spans="1:6" x14ac:dyDescent="0.2">
      <c r="A9602" s="33">
        <v>102</v>
      </c>
      <c r="B9602" s="33" t="s">
        <v>31</v>
      </c>
      <c r="C9602" s="33">
        <v>162300</v>
      </c>
      <c r="D9602" s="33" t="s">
        <v>5227</v>
      </c>
      <c r="E9602" s="33">
        <v>2</v>
      </c>
      <c r="F9602" s="33">
        <v>0.2</v>
      </c>
    </row>
    <row r="9603" spans="1:6" x14ac:dyDescent="0.2">
      <c r="A9603" s="33">
        <v>102</v>
      </c>
      <c r="B9603" s="33" t="s">
        <v>31</v>
      </c>
      <c r="C9603" s="33">
        <v>163000</v>
      </c>
      <c r="D9603" s="33" t="s">
        <v>5228</v>
      </c>
      <c r="E9603" s="33"/>
      <c r="F9603" s="33">
        <v>0.2</v>
      </c>
    </row>
    <row r="9604" spans="1:6" x14ac:dyDescent="0.2">
      <c r="A9604" s="33">
        <v>102</v>
      </c>
      <c r="B9604" s="33" t="s">
        <v>31</v>
      </c>
      <c r="C9604" s="33">
        <v>163100</v>
      </c>
      <c r="D9604" s="33" t="s">
        <v>5229</v>
      </c>
      <c r="E9604" s="33"/>
      <c r="F9604" s="33">
        <v>0.2</v>
      </c>
    </row>
    <row r="9605" spans="1:6" x14ac:dyDescent="0.2">
      <c r="A9605" s="33">
        <v>102</v>
      </c>
      <c r="B9605" s="33" t="s">
        <v>31</v>
      </c>
      <c r="C9605" s="33">
        <v>165300</v>
      </c>
      <c r="D9605" s="33" t="s">
        <v>5562</v>
      </c>
      <c r="E9605" s="33"/>
      <c r="F9605" s="33">
        <v>0.2</v>
      </c>
    </row>
    <row r="9606" spans="1:6" x14ac:dyDescent="0.2">
      <c r="A9606" s="33">
        <v>102</v>
      </c>
      <c r="B9606" s="33" t="s">
        <v>31</v>
      </c>
      <c r="C9606" s="33">
        <v>167500</v>
      </c>
      <c r="D9606" s="33" t="s">
        <v>5230</v>
      </c>
      <c r="E9606" s="33"/>
      <c r="F9606" s="33">
        <v>0.2</v>
      </c>
    </row>
    <row r="9607" spans="1:6" x14ac:dyDescent="0.2">
      <c r="A9607" s="33">
        <v>102</v>
      </c>
      <c r="B9607" s="33" t="s">
        <v>31</v>
      </c>
      <c r="C9607" s="33">
        <v>167900</v>
      </c>
      <c r="D9607" s="33" t="s">
        <v>5924</v>
      </c>
      <c r="E9607" s="33"/>
      <c r="F9607" s="33">
        <v>0.2</v>
      </c>
    </row>
    <row r="9608" spans="1:6" x14ac:dyDescent="0.2">
      <c r="A9608" s="33">
        <v>102</v>
      </c>
      <c r="B9608" s="33" t="s">
        <v>31</v>
      </c>
      <c r="C9608" s="33">
        <v>168150</v>
      </c>
      <c r="D9608" s="33" t="s">
        <v>5231</v>
      </c>
      <c r="E9608" s="33"/>
      <c r="F9608" s="33">
        <v>0.2</v>
      </c>
    </row>
    <row r="9609" spans="1:6" x14ac:dyDescent="0.2">
      <c r="A9609" s="33">
        <v>102</v>
      </c>
      <c r="B9609" s="33" t="s">
        <v>31</v>
      </c>
      <c r="C9609" s="33">
        <v>168400</v>
      </c>
      <c r="D9609" s="33" t="s">
        <v>5232</v>
      </c>
      <c r="E9609" s="33">
        <v>4</v>
      </c>
      <c r="F9609" s="33">
        <v>0.2</v>
      </c>
    </row>
    <row r="9610" spans="1:6" x14ac:dyDescent="0.2">
      <c r="A9610" s="33">
        <v>102</v>
      </c>
      <c r="B9610" s="33" t="s">
        <v>31</v>
      </c>
      <c r="C9610" s="33">
        <v>168590</v>
      </c>
      <c r="D9610" s="33" t="s">
        <v>5233</v>
      </c>
      <c r="E9610" s="33"/>
      <c r="F9610" s="33">
        <v>0.2</v>
      </c>
    </row>
    <row r="9611" spans="1:6" x14ac:dyDescent="0.2">
      <c r="A9611" s="33">
        <v>102</v>
      </c>
      <c r="B9611" s="33" t="s">
        <v>31</v>
      </c>
      <c r="C9611" s="33">
        <v>168800</v>
      </c>
      <c r="D9611" s="33" t="s">
        <v>5234</v>
      </c>
      <c r="E9611" s="33"/>
      <c r="F9611" s="33">
        <v>0.2</v>
      </c>
    </row>
    <row r="9612" spans="1:6" x14ac:dyDescent="0.2">
      <c r="A9612" s="33">
        <v>102</v>
      </c>
      <c r="B9612" s="33" t="s">
        <v>31</v>
      </c>
      <c r="C9612" s="33">
        <v>170500</v>
      </c>
      <c r="D9612" s="33" t="s">
        <v>5235</v>
      </c>
      <c r="E9612" s="33"/>
      <c r="F9612" s="33">
        <v>0.2</v>
      </c>
    </row>
    <row r="9613" spans="1:6" x14ac:dyDescent="0.2">
      <c r="A9613" s="33">
        <v>102</v>
      </c>
      <c r="B9613" s="33" t="s">
        <v>31</v>
      </c>
      <c r="C9613" s="33">
        <v>171600</v>
      </c>
      <c r="D9613" s="33" t="s">
        <v>5236</v>
      </c>
      <c r="E9613" s="33"/>
      <c r="F9613" s="33">
        <v>0.2</v>
      </c>
    </row>
    <row r="9614" spans="1:6" x14ac:dyDescent="0.2">
      <c r="A9614" s="33">
        <v>102</v>
      </c>
      <c r="B9614" s="33" t="s">
        <v>31</v>
      </c>
      <c r="C9614" s="33">
        <v>172600</v>
      </c>
      <c r="D9614" s="33" t="s">
        <v>5237</v>
      </c>
      <c r="E9614" s="33">
        <v>2</v>
      </c>
      <c r="F9614" s="33">
        <v>0.2</v>
      </c>
    </row>
    <row r="9615" spans="1:6" x14ac:dyDescent="0.2">
      <c r="A9615" s="33">
        <v>102</v>
      </c>
      <c r="B9615" s="33" t="s">
        <v>31</v>
      </c>
      <c r="C9615" s="33">
        <v>172700</v>
      </c>
      <c r="D9615" s="33" t="s">
        <v>5238</v>
      </c>
      <c r="E9615" s="33">
        <v>3</v>
      </c>
      <c r="F9615" s="33">
        <v>0.2</v>
      </c>
    </row>
    <row r="9616" spans="1:6" x14ac:dyDescent="0.2">
      <c r="A9616" s="33">
        <v>102</v>
      </c>
      <c r="B9616" s="33" t="s">
        <v>31</v>
      </c>
      <c r="C9616" s="33">
        <v>172800</v>
      </c>
      <c r="D9616" s="33" t="s">
        <v>5239</v>
      </c>
      <c r="E9616" s="33">
        <v>2</v>
      </c>
      <c r="F9616" s="33">
        <v>0.2</v>
      </c>
    </row>
    <row r="9617" spans="1:6" x14ac:dyDescent="0.2">
      <c r="A9617" s="33">
        <v>102</v>
      </c>
      <c r="B9617" s="33" t="s">
        <v>31</v>
      </c>
      <c r="C9617" s="33">
        <v>172900</v>
      </c>
      <c r="D9617" s="33" t="s">
        <v>5240</v>
      </c>
      <c r="E9617" s="33">
        <v>3</v>
      </c>
      <c r="F9617" s="33">
        <v>0.2</v>
      </c>
    </row>
    <row r="9618" spans="1:6" x14ac:dyDescent="0.2">
      <c r="A9618" s="33">
        <v>102</v>
      </c>
      <c r="B9618" s="33" t="s">
        <v>31</v>
      </c>
      <c r="C9618" s="33">
        <v>173200</v>
      </c>
      <c r="D9618" s="33" t="s">
        <v>5241</v>
      </c>
      <c r="E9618" s="33">
        <v>4</v>
      </c>
      <c r="F9618" s="33">
        <v>0.2</v>
      </c>
    </row>
    <row r="9619" spans="1:6" x14ac:dyDescent="0.2">
      <c r="A9619" s="33">
        <v>102</v>
      </c>
      <c r="B9619" s="33" t="s">
        <v>31</v>
      </c>
      <c r="C9619" s="33">
        <v>173700</v>
      </c>
      <c r="D9619" s="33" t="s">
        <v>5563</v>
      </c>
      <c r="E9619" s="33">
        <v>4</v>
      </c>
      <c r="F9619" s="33">
        <v>0.2</v>
      </c>
    </row>
    <row r="9620" spans="1:6" x14ac:dyDescent="0.2">
      <c r="A9620" s="33">
        <v>102</v>
      </c>
      <c r="B9620" s="33" t="s">
        <v>31</v>
      </c>
      <c r="C9620" s="33">
        <v>173900</v>
      </c>
      <c r="D9620" s="33" t="s">
        <v>790</v>
      </c>
      <c r="E9620" s="33"/>
      <c r="F9620" s="33">
        <v>0.2</v>
      </c>
    </row>
    <row r="9621" spans="1:6" x14ac:dyDescent="0.2">
      <c r="A9621" s="33">
        <v>102</v>
      </c>
      <c r="B9621" s="33" t="s">
        <v>31</v>
      </c>
      <c r="C9621" s="33">
        <v>174300</v>
      </c>
      <c r="D9621" s="33" t="s">
        <v>5925</v>
      </c>
      <c r="E9621" s="33"/>
      <c r="F9621" s="33">
        <v>0.2</v>
      </c>
    </row>
    <row r="9622" spans="1:6" x14ac:dyDescent="0.2">
      <c r="A9622" s="33">
        <v>102</v>
      </c>
      <c r="B9622" s="33" t="s">
        <v>31</v>
      </c>
      <c r="C9622" s="33">
        <v>174600</v>
      </c>
      <c r="D9622" s="33" t="s">
        <v>5242</v>
      </c>
      <c r="E9622" s="33"/>
      <c r="F9622" s="33">
        <v>0.2</v>
      </c>
    </row>
    <row r="9623" spans="1:6" x14ac:dyDescent="0.2">
      <c r="A9623" s="33">
        <v>102</v>
      </c>
      <c r="B9623" s="33" t="s">
        <v>31</v>
      </c>
      <c r="C9623" s="33">
        <v>174700</v>
      </c>
      <c r="D9623" s="33" t="s">
        <v>5243</v>
      </c>
      <c r="E9623" s="33"/>
      <c r="F9623" s="33">
        <v>0.2</v>
      </c>
    </row>
    <row r="9624" spans="1:6" x14ac:dyDescent="0.2">
      <c r="A9624" s="33">
        <v>102</v>
      </c>
      <c r="B9624" s="33" t="s">
        <v>31</v>
      </c>
      <c r="C9624" s="33">
        <v>175800</v>
      </c>
      <c r="D9624" s="33" t="s">
        <v>5564</v>
      </c>
      <c r="E9624" s="33">
        <v>3</v>
      </c>
      <c r="F9624" s="33">
        <v>0.2</v>
      </c>
    </row>
    <row r="9625" spans="1:6" x14ac:dyDescent="0.2">
      <c r="A9625" s="33">
        <v>102</v>
      </c>
      <c r="B9625" s="33" t="s">
        <v>31</v>
      </c>
      <c r="C9625" s="33">
        <v>176000</v>
      </c>
      <c r="D9625" s="33" t="s">
        <v>5244</v>
      </c>
      <c r="E9625" s="33">
        <v>4</v>
      </c>
      <c r="F9625" s="33">
        <v>0.2</v>
      </c>
    </row>
    <row r="9626" spans="1:6" x14ac:dyDescent="0.2">
      <c r="A9626" s="33">
        <v>102</v>
      </c>
      <c r="B9626" s="33" t="s">
        <v>31</v>
      </c>
      <c r="C9626" s="33">
        <v>177700</v>
      </c>
      <c r="D9626" s="33" t="s">
        <v>5926</v>
      </c>
      <c r="E9626" s="33"/>
      <c r="F9626" s="33">
        <v>0.2</v>
      </c>
    </row>
    <row r="9627" spans="1:6" x14ac:dyDescent="0.2">
      <c r="A9627" s="33">
        <v>102</v>
      </c>
      <c r="B9627" s="33" t="s">
        <v>31</v>
      </c>
      <c r="C9627" s="33">
        <v>178300</v>
      </c>
      <c r="D9627" s="33" t="s">
        <v>5565</v>
      </c>
      <c r="E9627" s="33">
        <v>4</v>
      </c>
      <c r="F9627" s="33">
        <v>0.2</v>
      </c>
    </row>
    <row r="9628" spans="1:6" x14ac:dyDescent="0.2">
      <c r="A9628" s="33">
        <v>102</v>
      </c>
      <c r="B9628" s="33" t="s">
        <v>31</v>
      </c>
      <c r="C9628" s="33">
        <v>178600</v>
      </c>
      <c r="D9628" s="33" t="s">
        <v>5927</v>
      </c>
      <c r="E9628" s="33">
        <v>4</v>
      </c>
      <c r="F9628" s="33">
        <v>0.2</v>
      </c>
    </row>
    <row r="9629" spans="1:6" x14ac:dyDescent="0.2">
      <c r="A9629" s="33">
        <v>102</v>
      </c>
      <c r="B9629" s="33" t="s">
        <v>31</v>
      </c>
      <c r="C9629" s="33">
        <v>178700</v>
      </c>
      <c r="D9629" s="33" t="s">
        <v>5245</v>
      </c>
      <c r="E9629" s="33"/>
      <c r="F9629" s="33">
        <v>0.2</v>
      </c>
    </row>
    <row r="9630" spans="1:6" x14ac:dyDescent="0.2">
      <c r="A9630" s="33">
        <v>102</v>
      </c>
      <c r="B9630" s="33" t="s">
        <v>31</v>
      </c>
      <c r="C9630" s="33">
        <v>179700</v>
      </c>
      <c r="D9630" s="33" t="s">
        <v>5246</v>
      </c>
      <c r="E9630" s="33"/>
      <c r="F9630" s="33">
        <v>0.2</v>
      </c>
    </row>
    <row r="9631" spans="1:6" x14ac:dyDescent="0.2">
      <c r="A9631" s="33">
        <v>102</v>
      </c>
      <c r="B9631" s="33" t="s">
        <v>31</v>
      </c>
      <c r="C9631" s="33">
        <v>180100</v>
      </c>
      <c r="D9631" s="33" t="s">
        <v>5247</v>
      </c>
      <c r="E9631" s="33"/>
      <c r="F9631" s="33">
        <v>0.2</v>
      </c>
    </row>
    <row r="9632" spans="1:6" x14ac:dyDescent="0.2">
      <c r="A9632" s="33">
        <v>102</v>
      </c>
      <c r="B9632" s="33" t="s">
        <v>31</v>
      </c>
      <c r="C9632" s="33">
        <v>180200</v>
      </c>
      <c r="D9632" s="33" t="s">
        <v>5248</v>
      </c>
      <c r="E9632" s="33">
        <v>1</v>
      </c>
      <c r="F9632" s="33">
        <v>0.2</v>
      </c>
    </row>
    <row r="9633" spans="1:6" x14ac:dyDescent="0.2">
      <c r="A9633" s="33">
        <v>102</v>
      </c>
      <c r="B9633" s="33" t="s">
        <v>31</v>
      </c>
      <c r="C9633" s="33">
        <v>180400</v>
      </c>
      <c r="D9633" s="33" t="s">
        <v>5928</v>
      </c>
      <c r="E9633" s="33"/>
      <c r="F9633" s="33">
        <v>0.2</v>
      </c>
    </row>
    <row r="9634" spans="1:6" x14ac:dyDescent="0.2">
      <c r="A9634" s="33">
        <v>102</v>
      </c>
      <c r="B9634" s="33" t="s">
        <v>31</v>
      </c>
      <c r="C9634" s="33">
        <v>181000</v>
      </c>
      <c r="D9634" s="33" t="s">
        <v>5249</v>
      </c>
      <c r="E9634" s="33"/>
      <c r="F9634" s="33">
        <v>0.2</v>
      </c>
    </row>
    <row r="9635" spans="1:6" x14ac:dyDescent="0.2">
      <c r="A9635" s="33">
        <v>102</v>
      </c>
      <c r="B9635" s="33" t="s">
        <v>31</v>
      </c>
      <c r="C9635" s="33">
        <v>181600</v>
      </c>
      <c r="D9635" s="33" t="s">
        <v>5250</v>
      </c>
      <c r="E9635" s="33"/>
      <c r="F9635" s="33">
        <v>0.2</v>
      </c>
    </row>
    <row r="9636" spans="1:6" x14ac:dyDescent="0.2">
      <c r="A9636" s="33">
        <v>102</v>
      </c>
      <c r="B9636" s="33" t="s">
        <v>31</v>
      </c>
      <c r="C9636" s="33">
        <v>181700</v>
      </c>
      <c r="D9636" s="33" t="s">
        <v>5251</v>
      </c>
      <c r="E9636" s="33">
        <v>4</v>
      </c>
      <c r="F9636" s="33">
        <v>0.2</v>
      </c>
    </row>
    <row r="9637" spans="1:6" x14ac:dyDescent="0.2">
      <c r="A9637" s="33">
        <v>102</v>
      </c>
      <c r="B9637" s="33" t="s">
        <v>31</v>
      </c>
      <c r="C9637" s="33">
        <v>181800</v>
      </c>
      <c r="D9637" s="33" t="s">
        <v>4743</v>
      </c>
      <c r="E9637" s="33">
        <v>4</v>
      </c>
      <c r="F9637" s="33">
        <v>0.2</v>
      </c>
    </row>
    <row r="9638" spans="1:6" x14ac:dyDescent="0.2">
      <c r="A9638" s="33">
        <v>102</v>
      </c>
      <c r="B9638" s="33" t="s">
        <v>31</v>
      </c>
      <c r="C9638" s="33">
        <v>181900</v>
      </c>
      <c r="D9638" s="33" t="s">
        <v>5252</v>
      </c>
      <c r="E9638" s="33"/>
      <c r="F9638" s="33">
        <v>0.2</v>
      </c>
    </row>
    <row r="9639" spans="1:6" x14ac:dyDescent="0.2">
      <c r="A9639" s="33">
        <v>102</v>
      </c>
      <c r="B9639" s="33" t="s">
        <v>31</v>
      </c>
      <c r="C9639" s="33">
        <v>182600</v>
      </c>
      <c r="D9639" s="33" t="s">
        <v>5253</v>
      </c>
      <c r="E9639" s="33">
        <v>3</v>
      </c>
      <c r="F9639" s="33">
        <v>0.2</v>
      </c>
    </row>
    <row r="9640" spans="1:6" x14ac:dyDescent="0.2">
      <c r="A9640" s="33">
        <v>102</v>
      </c>
      <c r="B9640" s="33" t="s">
        <v>31</v>
      </c>
      <c r="C9640" s="33">
        <v>183600</v>
      </c>
      <c r="D9640" s="33" t="s">
        <v>5254</v>
      </c>
      <c r="E9640" s="33">
        <v>4</v>
      </c>
      <c r="F9640" s="33">
        <v>0.2</v>
      </c>
    </row>
    <row r="9641" spans="1:6" x14ac:dyDescent="0.2">
      <c r="A9641" s="33">
        <v>102</v>
      </c>
      <c r="B9641" s="33" t="s">
        <v>31</v>
      </c>
      <c r="C9641" s="33">
        <v>183800</v>
      </c>
      <c r="D9641" s="33" t="s">
        <v>5255</v>
      </c>
      <c r="E9641" s="33">
        <v>4</v>
      </c>
      <c r="F9641" s="33">
        <v>0.2</v>
      </c>
    </row>
    <row r="9642" spans="1:6" x14ac:dyDescent="0.2">
      <c r="A9642" s="33">
        <v>102</v>
      </c>
      <c r="B9642" s="33" t="s">
        <v>31</v>
      </c>
      <c r="C9642" s="33">
        <v>183900</v>
      </c>
      <c r="D9642" s="33" t="s">
        <v>5256</v>
      </c>
      <c r="E9642" s="33">
        <v>2</v>
      </c>
      <c r="F9642" s="33">
        <v>0.2</v>
      </c>
    </row>
    <row r="9643" spans="1:6" x14ac:dyDescent="0.2">
      <c r="A9643" s="33">
        <v>102</v>
      </c>
      <c r="B9643" s="33" t="s">
        <v>31</v>
      </c>
      <c r="C9643" s="33">
        <v>184500</v>
      </c>
      <c r="D9643" s="33" t="s">
        <v>5257</v>
      </c>
      <c r="E9643" s="33">
        <v>2</v>
      </c>
      <c r="F9643" s="33">
        <v>0.2</v>
      </c>
    </row>
    <row r="9644" spans="1:6" x14ac:dyDescent="0.2">
      <c r="A9644" s="33">
        <v>102</v>
      </c>
      <c r="B9644" s="33" t="s">
        <v>31</v>
      </c>
      <c r="C9644" s="33">
        <v>185000</v>
      </c>
      <c r="D9644" s="33" t="s">
        <v>5258</v>
      </c>
      <c r="E9644" s="33">
        <v>4</v>
      </c>
      <c r="F9644" s="33">
        <v>0.2</v>
      </c>
    </row>
    <row r="9645" spans="1:6" x14ac:dyDescent="0.2">
      <c r="A9645" s="33">
        <v>102</v>
      </c>
      <c r="B9645" s="33" t="s">
        <v>31</v>
      </c>
      <c r="C9645" s="33">
        <v>187000</v>
      </c>
      <c r="D9645" s="33" t="s">
        <v>5929</v>
      </c>
      <c r="E9645" s="33">
        <v>1</v>
      </c>
      <c r="F9645" s="33">
        <v>0.2</v>
      </c>
    </row>
    <row r="9646" spans="1:6" x14ac:dyDescent="0.2">
      <c r="A9646" s="33">
        <v>102</v>
      </c>
      <c r="B9646" s="33" t="s">
        <v>31</v>
      </c>
      <c r="C9646" s="33">
        <v>187300</v>
      </c>
      <c r="D9646" s="33" t="s">
        <v>5566</v>
      </c>
      <c r="E9646" s="33">
        <v>3</v>
      </c>
      <c r="F9646" s="33">
        <v>0.2</v>
      </c>
    </row>
    <row r="9647" spans="1:6" x14ac:dyDescent="0.2">
      <c r="A9647" s="33">
        <v>102</v>
      </c>
      <c r="B9647" s="33" t="s">
        <v>31</v>
      </c>
      <c r="C9647" s="33">
        <v>187500</v>
      </c>
      <c r="D9647" s="33" t="s">
        <v>5567</v>
      </c>
      <c r="E9647" s="33"/>
      <c r="F9647" s="33">
        <v>0.2</v>
      </c>
    </row>
    <row r="9648" spans="1:6" x14ac:dyDescent="0.2">
      <c r="A9648" s="33">
        <v>102</v>
      </c>
      <c r="B9648" s="33" t="s">
        <v>31</v>
      </c>
      <c r="C9648" s="33">
        <v>190900</v>
      </c>
      <c r="D9648" s="33" t="s">
        <v>5259</v>
      </c>
      <c r="E9648" s="33"/>
      <c r="F9648" s="33">
        <v>0.2</v>
      </c>
    </row>
    <row r="9649" spans="1:6" x14ac:dyDescent="0.2">
      <c r="A9649" s="33">
        <v>102</v>
      </c>
      <c r="B9649" s="33" t="s">
        <v>31</v>
      </c>
      <c r="C9649" s="33">
        <v>194400</v>
      </c>
      <c r="D9649" s="33" t="s">
        <v>5260</v>
      </c>
      <c r="E9649" s="33">
        <v>4</v>
      </c>
      <c r="F9649" s="33">
        <v>0.2</v>
      </c>
    </row>
    <row r="9650" spans="1:6" x14ac:dyDescent="0.2">
      <c r="A9650" s="33">
        <v>102</v>
      </c>
      <c r="B9650" s="33" t="s">
        <v>31</v>
      </c>
      <c r="C9650" s="33">
        <v>194500</v>
      </c>
      <c r="D9650" s="33" t="s">
        <v>5261</v>
      </c>
      <c r="E9650" s="33">
        <v>4</v>
      </c>
      <c r="F9650" s="33">
        <v>0.2</v>
      </c>
    </row>
    <row r="9651" spans="1:6" x14ac:dyDescent="0.2">
      <c r="A9651" s="33">
        <v>102</v>
      </c>
      <c r="B9651" s="33" t="s">
        <v>31</v>
      </c>
      <c r="C9651" s="33">
        <v>194900</v>
      </c>
      <c r="D9651" s="33" t="s">
        <v>5262</v>
      </c>
      <c r="E9651" s="33"/>
      <c r="F9651" s="33">
        <v>0.2</v>
      </c>
    </row>
    <row r="9652" spans="1:6" x14ac:dyDescent="0.2">
      <c r="A9652" s="33">
        <v>102</v>
      </c>
      <c r="B9652" s="33" t="s">
        <v>31</v>
      </c>
      <c r="C9652" s="33">
        <v>195200</v>
      </c>
      <c r="D9652" s="33" t="s">
        <v>5263</v>
      </c>
      <c r="E9652" s="33"/>
      <c r="F9652" s="33">
        <v>0.2</v>
      </c>
    </row>
    <row r="9653" spans="1:6" x14ac:dyDescent="0.2">
      <c r="A9653" s="33">
        <v>102</v>
      </c>
      <c r="B9653" s="33" t="s">
        <v>31</v>
      </c>
      <c r="C9653" s="33">
        <v>195500</v>
      </c>
      <c r="D9653" s="33" t="s">
        <v>5264</v>
      </c>
      <c r="E9653" s="33">
        <v>3</v>
      </c>
      <c r="F9653" s="33">
        <v>0.2</v>
      </c>
    </row>
    <row r="9654" spans="1:6" x14ac:dyDescent="0.2">
      <c r="A9654" s="33">
        <v>102</v>
      </c>
      <c r="B9654" s="33" t="s">
        <v>31</v>
      </c>
      <c r="C9654" s="33">
        <v>196700</v>
      </c>
      <c r="D9654" s="33" t="s">
        <v>5265</v>
      </c>
      <c r="E9654" s="33"/>
      <c r="F9654" s="33">
        <v>0.2</v>
      </c>
    </row>
    <row r="9655" spans="1:6" x14ac:dyDescent="0.2">
      <c r="A9655" s="33">
        <v>102</v>
      </c>
      <c r="B9655" s="33" t="s">
        <v>31</v>
      </c>
      <c r="C9655" s="33">
        <v>196800</v>
      </c>
      <c r="D9655" s="33" t="s">
        <v>5266</v>
      </c>
      <c r="E9655" s="33"/>
      <c r="F9655" s="33">
        <v>0.2</v>
      </c>
    </row>
    <row r="9656" spans="1:6" x14ac:dyDescent="0.2">
      <c r="A9656" s="33">
        <v>102</v>
      </c>
      <c r="B9656" s="33" t="s">
        <v>31</v>
      </c>
      <c r="C9656" s="33">
        <v>197400</v>
      </c>
      <c r="D9656" s="33" t="s">
        <v>5930</v>
      </c>
      <c r="E9656" s="33"/>
      <c r="F9656" s="33">
        <v>0.2</v>
      </c>
    </row>
    <row r="9657" spans="1:6" x14ac:dyDescent="0.2">
      <c r="A9657" s="33">
        <v>102</v>
      </c>
      <c r="B9657" s="33" t="s">
        <v>31</v>
      </c>
      <c r="C9657" s="33">
        <v>197500</v>
      </c>
      <c r="D9657" s="33" t="s">
        <v>5931</v>
      </c>
      <c r="E9657" s="33"/>
      <c r="F9657" s="33">
        <v>0.2</v>
      </c>
    </row>
    <row r="9658" spans="1:6" x14ac:dyDescent="0.2">
      <c r="A9658" s="33">
        <v>102</v>
      </c>
      <c r="B9658" s="33" t="s">
        <v>31</v>
      </c>
      <c r="C9658" s="33">
        <v>197900</v>
      </c>
      <c r="D9658" s="33" t="s">
        <v>831</v>
      </c>
      <c r="E9658" s="33"/>
      <c r="F9658" s="33">
        <v>0.2</v>
      </c>
    </row>
    <row r="9659" spans="1:6" x14ac:dyDescent="0.2">
      <c r="A9659" s="33">
        <v>102</v>
      </c>
      <c r="B9659" s="33" t="s">
        <v>31</v>
      </c>
      <c r="C9659" s="33">
        <v>199700</v>
      </c>
      <c r="D9659" s="33" t="s">
        <v>5267</v>
      </c>
      <c r="E9659" s="33">
        <v>4</v>
      </c>
      <c r="F9659" s="33">
        <v>0.2</v>
      </c>
    </row>
    <row r="9660" spans="1:6" x14ac:dyDescent="0.2">
      <c r="A9660" s="33">
        <v>102</v>
      </c>
      <c r="B9660" s="33" t="s">
        <v>31</v>
      </c>
      <c r="C9660" s="33">
        <v>200400</v>
      </c>
      <c r="D9660" s="33" t="s">
        <v>5268</v>
      </c>
      <c r="E9660" s="33">
        <v>4</v>
      </c>
      <c r="F9660" s="33">
        <v>0.2</v>
      </c>
    </row>
    <row r="9661" spans="1:6" x14ac:dyDescent="0.2">
      <c r="A9661" s="33">
        <v>102</v>
      </c>
      <c r="B9661" s="33" t="s">
        <v>31</v>
      </c>
      <c r="C9661" s="33">
        <v>201000</v>
      </c>
      <c r="D9661" s="33" t="s">
        <v>5269</v>
      </c>
      <c r="E9661" s="33"/>
      <c r="F9661" s="33">
        <v>0.2</v>
      </c>
    </row>
    <row r="9662" spans="1:6" x14ac:dyDescent="0.2">
      <c r="A9662" s="33">
        <v>102</v>
      </c>
      <c r="B9662" s="33" t="s">
        <v>31</v>
      </c>
      <c r="C9662" s="33">
        <v>201500</v>
      </c>
      <c r="D9662" s="33" t="s">
        <v>5932</v>
      </c>
      <c r="E9662" s="33"/>
      <c r="F9662" s="33">
        <v>0.2</v>
      </c>
    </row>
    <row r="9663" spans="1:6" x14ac:dyDescent="0.2">
      <c r="A9663" s="33">
        <v>102</v>
      </c>
      <c r="B9663" s="33" t="s">
        <v>31</v>
      </c>
      <c r="C9663" s="33">
        <v>202300</v>
      </c>
      <c r="D9663" s="33" t="s">
        <v>5933</v>
      </c>
      <c r="E9663" s="33"/>
      <c r="F9663" s="33">
        <v>0.2</v>
      </c>
    </row>
    <row r="9664" spans="1:6" x14ac:dyDescent="0.2">
      <c r="A9664" s="33">
        <v>102</v>
      </c>
      <c r="B9664" s="33" t="s">
        <v>31</v>
      </c>
      <c r="C9664" s="33">
        <v>202900</v>
      </c>
      <c r="D9664" s="33" t="s">
        <v>5270</v>
      </c>
      <c r="E9664" s="33"/>
      <c r="F9664" s="33">
        <v>0.2</v>
      </c>
    </row>
    <row r="9665" spans="1:6" x14ac:dyDescent="0.2">
      <c r="A9665" s="33">
        <v>102</v>
      </c>
      <c r="B9665" s="33" t="s">
        <v>31</v>
      </c>
      <c r="C9665" s="33">
        <v>203400</v>
      </c>
      <c r="D9665" s="33" t="s">
        <v>5271</v>
      </c>
      <c r="E9665" s="33"/>
      <c r="F9665" s="33">
        <v>0.2</v>
      </c>
    </row>
    <row r="9666" spans="1:6" x14ac:dyDescent="0.2">
      <c r="A9666" s="33">
        <v>102</v>
      </c>
      <c r="B9666" s="33" t="s">
        <v>31</v>
      </c>
      <c r="C9666" s="33">
        <v>204100</v>
      </c>
      <c r="D9666" s="33" t="s">
        <v>5568</v>
      </c>
      <c r="E9666" s="33"/>
      <c r="F9666" s="33">
        <v>0.2</v>
      </c>
    </row>
    <row r="9667" spans="1:6" x14ac:dyDescent="0.2">
      <c r="A9667" s="33">
        <v>102</v>
      </c>
      <c r="B9667" s="33" t="s">
        <v>31</v>
      </c>
      <c r="C9667" s="33">
        <v>204400</v>
      </c>
      <c r="D9667" s="33" t="s">
        <v>5934</v>
      </c>
      <c r="E9667" s="33"/>
      <c r="F9667" s="33">
        <v>0.2</v>
      </c>
    </row>
    <row r="9668" spans="1:6" x14ac:dyDescent="0.2">
      <c r="A9668" s="33">
        <v>102</v>
      </c>
      <c r="B9668" s="33" t="s">
        <v>31</v>
      </c>
      <c r="C9668" s="33">
        <v>204500</v>
      </c>
      <c r="D9668" s="33" t="s">
        <v>5272</v>
      </c>
      <c r="E9668" s="33"/>
      <c r="F9668" s="33">
        <v>0.2</v>
      </c>
    </row>
    <row r="9669" spans="1:6" x14ac:dyDescent="0.2">
      <c r="A9669" s="33">
        <v>102</v>
      </c>
      <c r="B9669" s="33" t="s">
        <v>31</v>
      </c>
      <c r="C9669" s="33">
        <v>205600</v>
      </c>
      <c r="D9669" s="33" t="s">
        <v>5569</v>
      </c>
      <c r="E9669" s="33"/>
      <c r="F9669" s="33">
        <v>0.2</v>
      </c>
    </row>
    <row r="9670" spans="1:6" x14ac:dyDescent="0.2">
      <c r="A9670" s="33">
        <v>102</v>
      </c>
      <c r="B9670" s="33" t="s">
        <v>31</v>
      </c>
      <c r="C9670" s="33">
        <v>206200</v>
      </c>
      <c r="D9670" s="33" t="s">
        <v>5570</v>
      </c>
      <c r="E9670" s="33"/>
      <c r="F9670" s="33">
        <v>0.2</v>
      </c>
    </row>
    <row r="9671" spans="1:6" x14ac:dyDescent="0.2">
      <c r="A9671" s="33">
        <v>102</v>
      </c>
      <c r="B9671" s="33" t="s">
        <v>31</v>
      </c>
      <c r="C9671" s="33">
        <v>206300</v>
      </c>
      <c r="D9671" s="33" t="s">
        <v>5273</v>
      </c>
      <c r="E9671" s="33"/>
      <c r="F9671" s="33">
        <v>0.2</v>
      </c>
    </row>
    <row r="9672" spans="1:6" x14ac:dyDescent="0.2">
      <c r="A9672" s="33">
        <v>102</v>
      </c>
      <c r="B9672" s="33" t="s">
        <v>31</v>
      </c>
      <c r="C9672" s="33">
        <v>206400</v>
      </c>
      <c r="D9672" s="33" t="s">
        <v>5935</v>
      </c>
      <c r="E9672" s="33"/>
      <c r="F9672" s="33">
        <v>0.2</v>
      </c>
    </row>
    <row r="9673" spans="1:6" x14ac:dyDescent="0.2">
      <c r="A9673" s="33">
        <v>102</v>
      </c>
      <c r="B9673" s="33" t="s">
        <v>31</v>
      </c>
      <c r="C9673" s="33">
        <v>208500</v>
      </c>
      <c r="D9673" s="33" t="s">
        <v>5274</v>
      </c>
      <c r="E9673" s="33"/>
      <c r="F9673" s="33">
        <v>0.2</v>
      </c>
    </row>
    <row r="9674" spans="1:6" x14ac:dyDescent="0.2">
      <c r="A9674" s="33">
        <v>102</v>
      </c>
      <c r="B9674" s="33" t="s">
        <v>31</v>
      </c>
      <c r="C9674" s="33">
        <v>211300</v>
      </c>
      <c r="D9674" s="33" t="s">
        <v>5936</v>
      </c>
      <c r="E9674" s="33">
        <v>4</v>
      </c>
      <c r="F9674" s="33">
        <v>0.2</v>
      </c>
    </row>
    <row r="9675" spans="1:6" x14ac:dyDescent="0.2">
      <c r="A9675" s="33">
        <v>102</v>
      </c>
      <c r="B9675" s="33" t="s">
        <v>31</v>
      </c>
      <c r="C9675" s="33">
        <v>212000</v>
      </c>
      <c r="D9675" s="33" t="s">
        <v>5275</v>
      </c>
      <c r="E9675" s="33"/>
      <c r="F9675" s="33">
        <v>0.2</v>
      </c>
    </row>
    <row r="9676" spans="1:6" x14ac:dyDescent="0.2">
      <c r="A9676" s="33">
        <v>102</v>
      </c>
      <c r="B9676" s="33" t="s">
        <v>31</v>
      </c>
      <c r="C9676" s="33">
        <v>212400</v>
      </c>
      <c r="D9676" s="33" t="s">
        <v>5276</v>
      </c>
      <c r="E9676" s="33"/>
      <c r="F9676" s="33">
        <v>0.2</v>
      </c>
    </row>
    <row r="9677" spans="1:6" x14ac:dyDescent="0.2">
      <c r="A9677" s="33">
        <v>102</v>
      </c>
      <c r="B9677" s="33" t="s">
        <v>31</v>
      </c>
      <c r="C9677" s="33">
        <v>214100</v>
      </c>
      <c r="D9677" s="33" t="s">
        <v>3213</v>
      </c>
      <c r="E9677" s="33"/>
      <c r="F9677" s="33">
        <v>0.2</v>
      </c>
    </row>
    <row r="9678" spans="1:6" x14ac:dyDescent="0.2">
      <c r="A9678" s="33">
        <v>102</v>
      </c>
      <c r="B9678" s="33" t="s">
        <v>31</v>
      </c>
      <c r="C9678" s="33">
        <v>214600</v>
      </c>
      <c r="D9678" s="33" t="s">
        <v>5277</v>
      </c>
      <c r="E9678" s="33">
        <v>3</v>
      </c>
      <c r="F9678" s="33">
        <v>0.2</v>
      </c>
    </row>
    <row r="9679" spans="1:6" x14ac:dyDescent="0.2">
      <c r="A9679" s="33">
        <v>102</v>
      </c>
      <c r="B9679" s="33" t="s">
        <v>31</v>
      </c>
      <c r="C9679" s="33">
        <v>214900</v>
      </c>
      <c r="D9679" s="33" t="s">
        <v>5278</v>
      </c>
      <c r="E9679" s="33">
        <v>3</v>
      </c>
      <c r="F9679" s="33">
        <v>0.2</v>
      </c>
    </row>
    <row r="9680" spans="1:6" x14ac:dyDescent="0.2">
      <c r="A9680" s="33">
        <v>102</v>
      </c>
      <c r="B9680" s="33" t="s">
        <v>31</v>
      </c>
      <c r="C9680" s="33">
        <v>215200</v>
      </c>
      <c r="D9680" s="33" t="s">
        <v>5571</v>
      </c>
      <c r="E9680" s="33">
        <v>4</v>
      </c>
      <c r="F9680" s="33">
        <v>0.2</v>
      </c>
    </row>
    <row r="9681" spans="1:6" x14ac:dyDescent="0.2">
      <c r="A9681" s="33">
        <v>102</v>
      </c>
      <c r="B9681" s="33" t="s">
        <v>31</v>
      </c>
      <c r="C9681" s="33">
        <v>216400</v>
      </c>
      <c r="D9681" s="33" t="s">
        <v>5937</v>
      </c>
      <c r="E9681" s="33">
        <v>4</v>
      </c>
      <c r="F9681" s="33">
        <v>0.2</v>
      </c>
    </row>
    <row r="9682" spans="1:6" x14ac:dyDescent="0.2">
      <c r="A9682" s="33">
        <v>102</v>
      </c>
      <c r="B9682" s="33" t="s">
        <v>31</v>
      </c>
      <c r="C9682" s="33">
        <v>216900</v>
      </c>
      <c r="D9682" s="33" t="s">
        <v>5279</v>
      </c>
      <c r="E9682" s="33"/>
      <c r="F9682" s="33">
        <v>0.2</v>
      </c>
    </row>
    <row r="9683" spans="1:6" x14ac:dyDescent="0.2">
      <c r="A9683" s="33">
        <v>102</v>
      </c>
      <c r="B9683" s="33" t="s">
        <v>31</v>
      </c>
      <c r="C9683" s="33">
        <v>221800</v>
      </c>
      <c r="D9683" s="33" t="s">
        <v>5938</v>
      </c>
      <c r="E9683" s="33">
        <v>4</v>
      </c>
      <c r="F9683" s="33">
        <v>0.2</v>
      </c>
    </row>
    <row r="9684" spans="1:6" x14ac:dyDescent="0.2">
      <c r="A9684" s="33">
        <v>102</v>
      </c>
      <c r="B9684" s="33" t="s">
        <v>31</v>
      </c>
      <c r="C9684" s="33">
        <v>221900</v>
      </c>
      <c r="D9684" s="33" t="s">
        <v>5280</v>
      </c>
      <c r="E9684" s="33">
        <v>4</v>
      </c>
      <c r="F9684" s="33">
        <v>0.2</v>
      </c>
    </row>
    <row r="9685" spans="1:6" x14ac:dyDescent="0.2">
      <c r="A9685" s="33">
        <v>102</v>
      </c>
      <c r="B9685" s="33" t="s">
        <v>31</v>
      </c>
      <c r="C9685" s="33">
        <v>222100</v>
      </c>
      <c r="D9685" s="33" t="s">
        <v>5281</v>
      </c>
      <c r="E9685" s="33">
        <v>4</v>
      </c>
      <c r="F9685" s="33">
        <v>0.2</v>
      </c>
    </row>
    <row r="9686" spans="1:6" x14ac:dyDescent="0.2">
      <c r="A9686" s="33">
        <v>102</v>
      </c>
      <c r="B9686" s="33" t="s">
        <v>31</v>
      </c>
      <c r="C9686" s="33">
        <v>222400</v>
      </c>
      <c r="D9686" s="33" t="s">
        <v>5282</v>
      </c>
      <c r="E9686" s="33">
        <v>2</v>
      </c>
      <c r="F9686" s="33">
        <v>0.2</v>
      </c>
    </row>
    <row r="9687" spans="1:6" x14ac:dyDescent="0.2">
      <c r="A9687" s="33">
        <v>102</v>
      </c>
      <c r="B9687" s="33" t="s">
        <v>31</v>
      </c>
      <c r="C9687" s="33">
        <v>223300</v>
      </c>
      <c r="D9687" s="33" t="s">
        <v>5283</v>
      </c>
      <c r="E9687" s="33"/>
      <c r="F9687" s="33">
        <v>0.2</v>
      </c>
    </row>
    <row r="9688" spans="1:6" x14ac:dyDescent="0.2">
      <c r="A9688" s="33">
        <v>102</v>
      </c>
      <c r="B9688" s="33" t="s">
        <v>31</v>
      </c>
      <c r="C9688" s="33">
        <v>223700</v>
      </c>
      <c r="D9688" s="33" t="s">
        <v>5284</v>
      </c>
      <c r="E9688" s="33"/>
      <c r="F9688" s="33">
        <v>0.2</v>
      </c>
    </row>
    <row r="9689" spans="1:6" x14ac:dyDescent="0.2">
      <c r="A9689" s="33">
        <v>102</v>
      </c>
      <c r="B9689" s="33" t="s">
        <v>31</v>
      </c>
      <c r="C9689" s="33">
        <v>223900</v>
      </c>
      <c r="D9689" s="33" t="s">
        <v>5285</v>
      </c>
      <c r="E9689" s="33"/>
      <c r="F9689" s="33">
        <v>0.2</v>
      </c>
    </row>
    <row r="9690" spans="1:6" x14ac:dyDescent="0.2">
      <c r="A9690" s="33">
        <v>102</v>
      </c>
      <c r="B9690" s="33" t="s">
        <v>31</v>
      </c>
      <c r="C9690" s="33">
        <v>224100</v>
      </c>
      <c r="D9690" s="33" t="s">
        <v>5286</v>
      </c>
      <c r="E9690" s="33"/>
      <c r="F9690" s="33">
        <v>0.2</v>
      </c>
    </row>
    <row r="9691" spans="1:6" x14ac:dyDescent="0.2">
      <c r="A9691" s="33">
        <v>102</v>
      </c>
      <c r="B9691" s="33" t="s">
        <v>31</v>
      </c>
      <c r="C9691" s="33">
        <v>224300</v>
      </c>
      <c r="D9691" s="33" t="s">
        <v>5939</v>
      </c>
      <c r="E9691" s="33"/>
      <c r="F9691" s="33">
        <v>0.2</v>
      </c>
    </row>
    <row r="9692" spans="1:6" x14ac:dyDescent="0.2">
      <c r="A9692" s="33">
        <v>102</v>
      </c>
      <c r="B9692" s="33" t="s">
        <v>31</v>
      </c>
      <c r="C9692" s="33">
        <v>224400</v>
      </c>
      <c r="D9692" s="33" t="s">
        <v>5287</v>
      </c>
      <c r="E9692" s="33"/>
      <c r="F9692" s="33">
        <v>0.2</v>
      </c>
    </row>
    <row r="9693" spans="1:6" x14ac:dyDescent="0.2">
      <c r="A9693" s="33">
        <v>102</v>
      </c>
      <c r="B9693" s="33" t="s">
        <v>31</v>
      </c>
      <c r="C9693" s="33">
        <v>224500</v>
      </c>
      <c r="D9693" s="33" t="s">
        <v>5288</v>
      </c>
      <c r="E9693" s="33">
        <v>3</v>
      </c>
      <c r="F9693" s="33">
        <v>0.2</v>
      </c>
    </row>
    <row r="9694" spans="1:6" x14ac:dyDescent="0.2">
      <c r="A9694" s="33">
        <v>102</v>
      </c>
      <c r="B9694" s="33" t="s">
        <v>31</v>
      </c>
      <c r="C9694" s="33">
        <v>227400</v>
      </c>
      <c r="D9694" s="33" t="s">
        <v>5940</v>
      </c>
      <c r="E9694" s="33">
        <v>4</v>
      </c>
      <c r="F9694" s="33">
        <v>0.2</v>
      </c>
    </row>
    <row r="9695" spans="1:6" x14ac:dyDescent="0.2">
      <c r="A9695" s="33">
        <v>102</v>
      </c>
      <c r="B9695" s="33" t="s">
        <v>31</v>
      </c>
      <c r="C9695" s="33">
        <v>229300</v>
      </c>
      <c r="D9695" s="33" t="s">
        <v>5572</v>
      </c>
      <c r="E9695" s="33"/>
      <c r="F9695" s="33">
        <v>0.2</v>
      </c>
    </row>
    <row r="9696" spans="1:6" x14ac:dyDescent="0.2">
      <c r="A9696" s="33">
        <v>102</v>
      </c>
      <c r="B9696" s="33" t="s">
        <v>31</v>
      </c>
      <c r="C9696" s="33">
        <v>229700</v>
      </c>
      <c r="D9696" s="33" t="s">
        <v>5941</v>
      </c>
      <c r="E9696" s="33"/>
      <c r="F9696" s="33">
        <v>0.2</v>
      </c>
    </row>
    <row r="9697" spans="1:6" x14ac:dyDescent="0.2">
      <c r="A9697" s="33">
        <v>102</v>
      </c>
      <c r="B9697" s="33" t="s">
        <v>31</v>
      </c>
      <c r="C9697" s="33">
        <v>230000</v>
      </c>
      <c r="D9697" s="33" t="s">
        <v>5942</v>
      </c>
      <c r="E9697" s="33"/>
      <c r="F9697" s="33">
        <v>0.2</v>
      </c>
    </row>
    <row r="9698" spans="1:6" x14ac:dyDescent="0.2">
      <c r="A9698" s="33">
        <v>102</v>
      </c>
      <c r="B9698" s="33" t="s">
        <v>31</v>
      </c>
      <c r="C9698" s="33">
        <v>230700</v>
      </c>
      <c r="D9698" s="33" t="s">
        <v>5289</v>
      </c>
      <c r="E9698" s="33">
        <v>4</v>
      </c>
      <c r="F9698" s="33">
        <v>0.2</v>
      </c>
    </row>
    <row r="9699" spans="1:6" x14ac:dyDescent="0.2">
      <c r="A9699" s="33">
        <v>102</v>
      </c>
      <c r="B9699" s="33" t="s">
        <v>31</v>
      </c>
      <c r="C9699" s="33">
        <v>230800</v>
      </c>
      <c r="D9699" s="33" t="s">
        <v>5573</v>
      </c>
      <c r="E9699" s="33"/>
      <c r="F9699" s="33">
        <v>0.2</v>
      </c>
    </row>
    <row r="9700" spans="1:6" x14ac:dyDescent="0.2">
      <c r="A9700" s="33">
        <v>102</v>
      </c>
      <c r="B9700" s="33" t="s">
        <v>31</v>
      </c>
      <c r="C9700" s="33">
        <v>231100</v>
      </c>
      <c r="D9700" s="33" t="s">
        <v>5943</v>
      </c>
      <c r="E9700" s="33">
        <v>3</v>
      </c>
      <c r="F9700" s="33">
        <v>0.2</v>
      </c>
    </row>
    <row r="9701" spans="1:6" x14ac:dyDescent="0.2">
      <c r="A9701" s="33">
        <v>102</v>
      </c>
      <c r="B9701" s="33" t="s">
        <v>31</v>
      </c>
      <c r="C9701" s="33">
        <v>232800</v>
      </c>
      <c r="D9701" s="33" t="s">
        <v>5290</v>
      </c>
      <c r="E9701" s="33">
        <v>3</v>
      </c>
      <c r="F9701" s="33">
        <v>0.2</v>
      </c>
    </row>
    <row r="9702" spans="1:6" x14ac:dyDescent="0.2">
      <c r="A9702" s="33">
        <v>102</v>
      </c>
      <c r="B9702" s="33" t="s">
        <v>31</v>
      </c>
      <c r="C9702" s="33">
        <v>237600</v>
      </c>
      <c r="D9702" s="33" t="s">
        <v>5291</v>
      </c>
      <c r="E9702" s="33">
        <v>2</v>
      </c>
      <c r="F9702" s="33">
        <v>0.2</v>
      </c>
    </row>
    <row r="9703" spans="1:6" x14ac:dyDescent="0.2">
      <c r="A9703" s="33">
        <v>102</v>
      </c>
      <c r="B9703" s="33" t="s">
        <v>31</v>
      </c>
      <c r="C9703" s="33">
        <v>238600</v>
      </c>
      <c r="D9703" s="33" t="s">
        <v>5944</v>
      </c>
      <c r="E9703" s="33"/>
      <c r="F9703" s="33">
        <v>0.2</v>
      </c>
    </row>
    <row r="9704" spans="1:6" x14ac:dyDescent="0.2">
      <c r="A9704" s="33">
        <v>102</v>
      </c>
      <c r="B9704" s="33" t="s">
        <v>31</v>
      </c>
      <c r="C9704" s="33">
        <v>239100</v>
      </c>
      <c r="D9704" s="33" t="s">
        <v>5292</v>
      </c>
      <c r="E9704" s="33"/>
      <c r="F9704" s="33">
        <v>0.2</v>
      </c>
    </row>
    <row r="9705" spans="1:6" x14ac:dyDescent="0.2">
      <c r="A9705" s="33">
        <v>102</v>
      </c>
      <c r="B9705" s="33" t="s">
        <v>31</v>
      </c>
      <c r="C9705" s="33">
        <v>240900</v>
      </c>
      <c r="D9705" s="33" t="s">
        <v>5293</v>
      </c>
      <c r="E9705" s="33">
        <v>4</v>
      </c>
      <c r="F9705" s="33">
        <v>0.2</v>
      </c>
    </row>
    <row r="9706" spans="1:6" x14ac:dyDescent="0.2">
      <c r="A9706" s="33">
        <v>102</v>
      </c>
      <c r="B9706" s="33" t="s">
        <v>31</v>
      </c>
      <c r="C9706" s="33">
        <v>241500</v>
      </c>
      <c r="D9706" s="33" t="s">
        <v>5294</v>
      </c>
      <c r="E9706" s="33"/>
      <c r="F9706" s="33">
        <v>0.2</v>
      </c>
    </row>
    <row r="9707" spans="1:6" x14ac:dyDescent="0.2">
      <c r="A9707" s="33">
        <v>102</v>
      </c>
      <c r="B9707" s="33" t="s">
        <v>31</v>
      </c>
      <c r="C9707" s="33">
        <v>242200</v>
      </c>
      <c r="D9707" s="33" t="s">
        <v>5574</v>
      </c>
      <c r="E9707" s="33"/>
      <c r="F9707" s="33">
        <v>0.2</v>
      </c>
    </row>
    <row r="9708" spans="1:6" x14ac:dyDescent="0.2">
      <c r="A9708" s="33">
        <v>102</v>
      </c>
      <c r="B9708" s="33" t="s">
        <v>31</v>
      </c>
      <c r="C9708" s="33">
        <v>243300</v>
      </c>
      <c r="D9708" s="33" t="s">
        <v>5295</v>
      </c>
      <c r="E9708" s="33">
        <v>4</v>
      </c>
      <c r="F9708" s="33">
        <v>0.2</v>
      </c>
    </row>
    <row r="9709" spans="1:6" x14ac:dyDescent="0.2">
      <c r="A9709" s="33">
        <v>102</v>
      </c>
      <c r="B9709" s="33" t="s">
        <v>31</v>
      </c>
      <c r="C9709" s="33">
        <v>243700</v>
      </c>
      <c r="D9709" s="33" t="s">
        <v>5945</v>
      </c>
      <c r="E9709" s="33">
        <v>4</v>
      </c>
      <c r="F9709" s="33">
        <v>0.2</v>
      </c>
    </row>
    <row r="9710" spans="1:6" x14ac:dyDescent="0.2">
      <c r="A9710" s="33">
        <v>102</v>
      </c>
      <c r="B9710" s="33" t="s">
        <v>31</v>
      </c>
      <c r="C9710" s="33">
        <v>246400</v>
      </c>
      <c r="D9710" s="33" t="s">
        <v>5946</v>
      </c>
      <c r="E9710" s="33"/>
      <c r="F9710" s="33">
        <v>0.2</v>
      </c>
    </row>
    <row r="9711" spans="1:6" x14ac:dyDescent="0.2">
      <c r="A9711" s="33">
        <v>102</v>
      </c>
      <c r="B9711" s="33" t="s">
        <v>31</v>
      </c>
      <c r="C9711" s="33">
        <v>255100</v>
      </c>
      <c r="D9711" s="33" t="s">
        <v>5575</v>
      </c>
      <c r="E9711" s="33"/>
      <c r="F9711" s="33">
        <v>0.2</v>
      </c>
    </row>
    <row r="9712" spans="1:6" x14ac:dyDescent="0.2">
      <c r="A9712" s="33">
        <v>102</v>
      </c>
      <c r="B9712" s="33" t="s">
        <v>31</v>
      </c>
      <c r="C9712" s="33">
        <v>255400</v>
      </c>
      <c r="D9712" s="33" t="s">
        <v>5296</v>
      </c>
      <c r="E9712" s="33"/>
      <c r="F9712" s="33">
        <v>0.2</v>
      </c>
    </row>
    <row r="9713" spans="1:6" x14ac:dyDescent="0.2">
      <c r="A9713" s="33">
        <v>102</v>
      </c>
      <c r="B9713" s="33" t="s">
        <v>31</v>
      </c>
      <c r="C9713" s="33">
        <v>256300</v>
      </c>
      <c r="D9713" s="33" t="s">
        <v>5576</v>
      </c>
      <c r="E9713" s="33"/>
      <c r="F9713" s="33">
        <v>0.2</v>
      </c>
    </row>
    <row r="9714" spans="1:6" x14ac:dyDescent="0.2">
      <c r="A9714" s="33">
        <v>102</v>
      </c>
      <c r="B9714" s="33" t="s">
        <v>31</v>
      </c>
      <c r="C9714" s="33">
        <v>256400</v>
      </c>
      <c r="D9714" s="33" t="s">
        <v>5577</v>
      </c>
      <c r="E9714" s="33">
        <v>2</v>
      </c>
      <c r="F9714" s="33">
        <v>0.2</v>
      </c>
    </row>
    <row r="9715" spans="1:6" x14ac:dyDescent="0.2">
      <c r="A9715" s="33">
        <v>102</v>
      </c>
      <c r="B9715" s="33" t="s">
        <v>31</v>
      </c>
      <c r="C9715" s="33">
        <v>257000</v>
      </c>
      <c r="D9715" s="33" t="s">
        <v>5297</v>
      </c>
      <c r="E9715" s="33">
        <v>4</v>
      </c>
      <c r="F9715" s="33">
        <v>0.2</v>
      </c>
    </row>
    <row r="9716" spans="1:6" x14ac:dyDescent="0.2">
      <c r="A9716" s="33">
        <v>102</v>
      </c>
      <c r="B9716" s="33" t="s">
        <v>31</v>
      </c>
      <c r="C9716" s="33">
        <v>259000</v>
      </c>
      <c r="D9716" s="33" t="s">
        <v>5947</v>
      </c>
      <c r="E9716" s="33">
        <v>3</v>
      </c>
      <c r="F9716" s="33">
        <v>0.2</v>
      </c>
    </row>
    <row r="9717" spans="1:6" x14ac:dyDescent="0.2">
      <c r="A9717" s="33">
        <v>102</v>
      </c>
      <c r="B9717" s="33" t="s">
        <v>31</v>
      </c>
      <c r="C9717" s="33">
        <v>259200</v>
      </c>
      <c r="D9717" s="33" t="s">
        <v>4745</v>
      </c>
      <c r="E9717" s="33">
        <v>4</v>
      </c>
      <c r="F9717" s="33">
        <v>0.2</v>
      </c>
    </row>
    <row r="9718" spans="1:6" x14ac:dyDescent="0.2">
      <c r="A9718" s="33">
        <v>102</v>
      </c>
      <c r="B9718" s="33" t="s">
        <v>31</v>
      </c>
      <c r="C9718" s="33">
        <v>259500</v>
      </c>
      <c r="D9718" s="33" t="s">
        <v>5298</v>
      </c>
      <c r="E9718" s="33">
        <v>2</v>
      </c>
      <c r="F9718" s="33">
        <v>0.2</v>
      </c>
    </row>
    <row r="9719" spans="1:6" x14ac:dyDescent="0.2">
      <c r="A9719" s="33">
        <v>102</v>
      </c>
      <c r="B9719" s="33" t="s">
        <v>31</v>
      </c>
      <c r="C9719" s="33">
        <v>259600</v>
      </c>
      <c r="D9719" s="33" t="s">
        <v>5299</v>
      </c>
      <c r="E9719" s="33">
        <v>2</v>
      </c>
      <c r="F9719" s="33">
        <v>0.2</v>
      </c>
    </row>
    <row r="9720" spans="1:6" x14ac:dyDescent="0.2">
      <c r="A9720" s="33">
        <v>102</v>
      </c>
      <c r="B9720" s="33" t="s">
        <v>31</v>
      </c>
      <c r="C9720" s="33">
        <v>261100</v>
      </c>
      <c r="D9720" s="33" t="s">
        <v>3229</v>
      </c>
      <c r="E9720" s="33"/>
      <c r="F9720" s="33">
        <v>0.2</v>
      </c>
    </row>
    <row r="9721" spans="1:6" x14ac:dyDescent="0.2">
      <c r="A9721" s="33">
        <v>102</v>
      </c>
      <c r="B9721" s="33" t="s">
        <v>31</v>
      </c>
      <c r="C9721" s="33">
        <v>261500</v>
      </c>
      <c r="D9721" s="33" t="s">
        <v>5300</v>
      </c>
      <c r="E9721" s="33"/>
      <c r="F9721" s="33">
        <v>0.2</v>
      </c>
    </row>
    <row r="9722" spans="1:6" x14ac:dyDescent="0.2">
      <c r="A9722" s="33">
        <v>102</v>
      </c>
      <c r="B9722" s="33" t="s">
        <v>31</v>
      </c>
      <c r="C9722" s="33">
        <v>262200</v>
      </c>
      <c r="D9722" s="33" t="s">
        <v>5301</v>
      </c>
      <c r="E9722" s="33">
        <v>1</v>
      </c>
      <c r="F9722" s="33">
        <v>0.2</v>
      </c>
    </row>
    <row r="9723" spans="1:6" x14ac:dyDescent="0.2">
      <c r="A9723" s="33">
        <v>102</v>
      </c>
      <c r="B9723" s="33" t="s">
        <v>31</v>
      </c>
      <c r="C9723" s="33">
        <v>263100</v>
      </c>
      <c r="D9723" s="33" t="s">
        <v>5302</v>
      </c>
      <c r="E9723" s="33">
        <v>2</v>
      </c>
      <c r="F9723" s="33">
        <v>0.2</v>
      </c>
    </row>
    <row r="9724" spans="1:6" x14ac:dyDescent="0.2">
      <c r="A9724" s="33">
        <v>102</v>
      </c>
      <c r="B9724" s="33" t="s">
        <v>31</v>
      </c>
      <c r="C9724" s="33">
        <v>263200</v>
      </c>
      <c r="D9724" s="33" t="s">
        <v>5303</v>
      </c>
      <c r="E9724" s="33">
        <v>3</v>
      </c>
      <c r="F9724" s="33">
        <v>0.2</v>
      </c>
    </row>
    <row r="9725" spans="1:6" x14ac:dyDescent="0.2">
      <c r="A9725" s="33">
        <v>102</v>
      </c>
      <c r="B9725" s="33" t="s">
        <v>31</v>
      </c>
      <c r="C9725" s="33">
        <v>265200</v>
      </c>
      <c r="D9725" s="33" t="s">
        <v>5304</v>
      </c>
      <c r="E9725" s="33">
        <v>4</v>
      </c>
      <c r="F9725" s="33">
        <v>0.2</v>
      </c>
    </row>
    <row r="9726" spans="1:6" x14ac:dyDescent="0.2">
      <c r="A9726" s="33">
        <v>102</v>
      </c>
      <c r="B9726" s="33" t="s">
        <v>31</v>
      </c>
      <c r="C9726" s="33">
        <v>266200</v>
      </c>
      <c r="D9726" s="33" t="s">
        <v>5305</v>
      </c>
      <c r="E9726" s="33">
        <v>3</v>
      </c>
      <c r="F9726" s="33">
        <v>0.2</v>
      </c>
    </row>
    <row r="9727" spans="1:6" x14ac:dyDescent="0.2">
      <c r="A9727" s="33">
        <v>102</v>
      </c>
      <c r="B9727" s="33" t="s">
        <v>31</v>
      </c>
      <c r="C9727" s="33">
        <v>266600</v>
      </c>
      <c r="D9727" s="33" t="s">
        <v>5306</v>
      </c>
      <c r="E9727" s="33"/>
      <c r="F9727" s="33">
        <v>0.2</v>
      </c>
    </row>
    <row r="9728" spans="1:6" x14ac:dyDescent="0.2">
      <c r="A9728" s="33">
        <v>102</v>
      </c>
      <c r="B9728" s="33" t="s">
        <v>31</v>
      </c>
      <c r="C9728" s="33">
        <v>266900</v>
      </c>
      <c r="D9728" s="33" t="s">
        <v>5307</v>
      </c>
      <c r="E9728" s="33"/>
      <c r="F9728" s="33">
        <v>0.2</v>
      </c>
    </row>
    <row r="9729" spans="1:6" x14ac:dyDescent="0.2">
      <c r="A9729" s="33">
        <v>102</v>
      </c>
      <c r="B9729" s="33" t="s">
        <v>31</v>
      </c>
      <c r="C9729" s="33">
        <v>269400</v>
      </c>
      <c r="D9729" s="33" t="s">
        <v>5308</v>
      </c>
      <c r="E9729" s="33">
        <v>2</v>
      </c>
      <c r="F9729" s="33">
        <v>0.2</v>
      </c>
    </row>
    <row r="9730" spans="1:6" x14ac:dyDescent="0.2">
      <c r="A9730" s="33">
        <v>102</v>
      </c>
      <c r="B9730" s="33" t="s">
        <v>31</v>
      </c>
      <c r="C9730" s="33">
        <v>273000</v>
      </c>
      <c r="D9730" s="33" t="s">
        <v>5309</v>
      </c>
      <c r="E9730" s="33"/>
      <c r="F9730" s="33">
        <v>0.2</v>
      </c>
    </row>
    <row r="9731" spans="1:6" x14ac:dyDescent="0.2">
      <c r="A9731" s="33">
        <v>102</v>
      </c>
      <c r="B9731" s="33" t="s">
        <v>31</v>
      </c>
      <c r="C9731" s="33">
        <v>273400</v>
      </c>
      <c r="D9731" s="33" t="s">
        <v>5948</v>
      </c>
      <c r="E9731" s="33">
        <v>3</v>
      </c>
      <c r="F9731" s="33">
        <v>0.2</v>
      </c>
    </row>
    <row r="9732" spans="1:6" x14ac:dyDescent="0.2">
      <c r="A9732" s="33">
        <v>102</v>
      </c>
      <c r="B9732" s="33" t="s">
        <v>31</v>
      </c>
      <c r="C9732" s="33">
        <v>275300</v>
      </c>
      <c r="D9732" s="33" t="s">
        <v>5310</v>
      </c>
      <c r="E9732" s="33"/>
      <c r="F9732" s="33">
        <v>0.2</v>
      </c>
    </row>
    <row r="9733" spans="1:6" x14ac:dyDescent="0.2">
      <c r="A9733" s="33">
        <v>102</v>
      </c>
      <c r="B9733" s="33" t="s">
        <v>31</v>
      </c>
      <c r="C9733" s="33">
        <v>276100</v>
      </c>
      <c r="D9733" s="33" t="s">
        <v>5311</v>
      </c>
      <c r="E9733" s="33"/>
      <c r="F9733" s="33">
        <v>0.2</v>
      </c>
    </row>
    <row r="9734" spans="1:6" x14ac:dyDescent="0.2">
      <c r="A9734" s="33">
        <v>102</v>
      </c>
      <c r="B9734" s="33" t="s">
        <v>31</v>
      </c>
      <c r="C9734" s="33">
        <v>276200</v>
      </c>
      <c r="D9734" s="33" t="s">
        <v>5312</v>
      </c>
      <c r="E9734" s="33"/>
      <c r="F9734" s="33">
        <v>0.2</v>
      </c>
    </row>
    <row r="9735" spans="1:6" x14ac:dyDescent="0.2">
      <c r="A9735" s="33">
        <v>102</v>
      </c>
      <c r="B9735" s="33" t="s">
        <v>31</v>
      </c>
      <c r="C9735" s="33">
        <v>276300</v>
      </c>
      <c r="D9735" s="33" t="s">
        <v>5313</v>
      </c>
      <c r="E9735" s="33"/>
      <c r="F9735" s="33">
        <v>0.2</v>
      </c>
    </row>
    <row r="9736" spans="1:6" x14ac:dyDescent="0.2">
      <c r="A9736" s="33">
        <v>102</v>
      </c>
      <c r="B9736" s="33" t="s">
        <v>31</v>
      </c>
      <c r="C9736" s="33">
        <v>276700</v>
      </c>
      <c r="D9736" s="33" t="s">
        <v>3232</v>
      </c>
      <c r="E9736" s="33"/>
      <c r="F9736" s="33">
        <v>0.2</v>
      </c>
    </row>
    <row r="9737" spans="1:6" x14ac:dyDescent="0.2">
      <c r="A9737" s="33">
        <v>102</v>
      </c>
      <c r="B9737" s="33" t="s">
        <v>31</v>
      </c>
      <c r="C9737" s="33">
        <v>277200</v>
      </c>
      <c r="D9737" s="33" t="s">
        <v>5314</v>
      </c>
      <c r="E9737" s="33">
        <v>1</v>
      </c>
      <c r="F9737" s="33">
        <v>0.2</v>
      </c>
    </row>
    <row r="9738" spans="1:6" x14ac:dyDescent="0.2">
      <c r="A9738" s="33">
        <v>102</v>
      </c>
      <c r="B9738" s="33" t="s">
        <v>31</v>
      </c>
      <c r="C9738" s="33">
        <v>277400</v>
      </c>
      <c r="D9738" s="33" t="s">
        <v>5315</v>
      </c>
      <c r="E9738" s="33">
        <v>3</v>
      </c>
      <c r="F9738" s="33">
        <v>0.2</v>
      </c>
    </row>
    <row r="9739" spans="1:6" x14ac:dyDescent="0.2">
      <c r="A9739" s="33">
        <v>102</v>
      </c>
      <c r="B9739" s="33" t="s">
        <v>31</v>
      </c>
      <c r="C9739" s="33">
        <v>277950</v>
      </c>
      <c r="D9739" s="33" t="s">
        <v>5316</v>
      </c>
      <c r="E9739" s="33">
        <v>4</v>
      </c>
      <c r="F9739" s="33">
        <v>0.2</v>
      </c>
    </row>
    <row r="9740" spans="1:6" x14ac:dyDescent="0.2">
      <c r="A9740" s="33">
        <v>102</v>
      </c>
      <c r="B9740" s="33" t="s">
        <v>31</v>
      </c>
      <c r="C9740" s="33">
        <v>278300</v>
      </c>
      <c r="D9740" s="33" t="s">
        <v>5317</v>
      </c>
      <c r="E9740" s="33">
        <v>4</v>
      </c>
      <c r="F9740" s="33">
        <v>0.2</v>
      </c>
    </row>
    <row r="9741" spans="1:6" x14ac:dyDescent="0.2">
      <c r="A9741" s="33">
        <v>102</v>
      </c>
      <c r="B9741" s="33" t="s">
        <v>31</v>
      </c>
      <c r="C9741" s="33">
        <v>278900</v>
      </c>
      <c r="D9741" s="33" t="s">
        <v>5318</v>
      </c>
      <c r="E9741" s="33">
        <v>4</v>
      </c>
      <c r="F9741" s="33">
        <v>0.2</v>
      </c>
    </row>
    <row r="9742" spans="1:6" x14ac:dyDescent="0.2">
      <c r="A9742" s="33">
        <v>102</v>
      </c>
      <c r="B9742" s="33" t="s">
        <v>31</v>
      </c>
      <c r="C9742" s="33">
        <v>279000</v>
      </c>
      <c r="D9742" s="33" t="s">
        <v>5319</v>
      </c>
      <c r="E9742" s="33">
        <v>3</v>
      </c>
      <c r="F9742" s="33">
        <v>0.2</v>
      </c>
    </row>
    <row r="9743" spans="1:6" x14ac:dyDescent="0.2">
      <c r="A9743" s="33">
        <v>102</v>
      </c>
      <c r="B9743" s="33" t="s">
        <v>31</v>
      </c>
      <c r="C9743" s="33">
        <v>279100</v>
      </c>
      <c r="D9743" s="33" t="s">
        <v>5320</v>
      </c>
      <c r="E9743" s="33">
        <v>4</v>
      </c>
      <c r="F9743" s="33">
        <v>0.2</v>
      </c>
    </row>
    <row r="9744" spans="1:6" x14ac:dyDescent="0.2">
      <c r="A9744" s="33">
        <v>102</v>
      </c>
      <c r="B9744" s="33" t="s">
        <v>31</v>
      </c>
      <c r="C9744" s="33">
        <v>279200</v>
      </c>
      <c r="D9744" s="33" t="s">
        <v>5321</v>
      </c>
      <c r="E9744" s="33">
        <v>3</v>
      </c>
      <c r="F9744" s="33">
        <v>0.2</v>
      </c>
    </row>
    <row r="9745" spans="1:6" x14ac:dyDescent="0.2">
      <c r="A9745" s="33">
        <v>102</v>
      </c>
      <c r="B9745" s="33" t="s">
        <v>31</v>
      </c>
      <c r="C9745" s="33">
        <v>280000</v>
      </c>
      <c r="D9745" s="33" t="s">
        <v>5322</v>
      </c>
      <c r="E9745" s="33">
        <v>3</v>
      </c>
      <c r="F9745" s="33">
        <v>0.2</v>
      </c>
    </row>
    <row r="9746" spans="1:6" x14ac:dyDescent="0.2">
      <c r="A9746" s="33">
        <v>102</v>
      </c>
      <c r="B9746" s="33" t="s">
        <v>31</v>
      </c>
      <c r="C9746" s="33">
        <v>281000</v>
      </c>
      <c r="D9746" s="33" t="s">
        <v>5323</v>
      </c>
      <c r="E9746" s="33"/>
      <c r="F9746" s="33">
        <v>0.2</v>
      </c>
    </row>
    <row r="9747" spans="1:6" x14ac:dyDescent="0.2">
      <c r="A9747" s="33">
        <v>102</v>
      </c>
      <c r="B9747" s="33" t="s">
        <v>31</v>
      </c>
      <c r="C9747" s="33">
        <v>281100</v>
      </c>
      <c r="D9747" s="33" t="s">
        <v>5324</v>
      </c>
      <c r="E9747" s="33">
        <v>4</v>
      </c>
      <c r="F9747" s="33">
        <v>0.2</v>
      </c>
    </row>
    <row r="9748" spans="1:6" x14ac:dyDescent="0.2">
      <c r="A9748" s="33">
        <v>102</v>
      </c>
      <c r="B9748" s="33" t="s">
        <v>31</v>
      </c>
      <c r="C9748" s="33">
        <v>281200</v>
      </c>
      <c r="D9748" s="33" t="s">
        <v>5949</v>
      </c>
      <c r="E9748" s="33">
        <v>4</v>
      </c>
      <c r="F9748" s="33">
        <v>0.2</v>
      </c>
    </row>
    <row r="9749" spans="1:6" x14ac:dyDescent="0.2">
      <c r="A9749" s="33">
        <v>102</v>
      </c>
      <c r="B9749" s="33" t="s">
        <v>31</v>
      </c>
      <c r="C9749" s="33">
        <v>281500</v>
      </c>
      <c r="D9749" s="33" t="s">
        <v>5325</v>
      </c>
      <c r="E9749" s="33">
        <v>2</v>
      </c>
      <c r="F9749" s="33">
        <v>0.2</v>
      </c>
    </row>
    <row r="9750" spans="1:6" x14ac:dyDescent="0.2">
      <c r="A9750" s="33">
        <v>102</v>
      </c>
      <c r="B9750" s="33" t="s">
        <v>31</v>
      </c>
      <c r="C9750" s="33">
        <v>281600</v>
      </c>
      <c r="D9750" s="33" t="s">
        <v>5950</v>
      </c>
      <c r="E9750" s="33">
        <v>4</v>
      </c>
      <c r="F9750" s="33">
        <v>0.2</v>
      </c>
    </row>
    <row r="9751" spans="1:6" x14ac:dyDescent="0.2">
      <c r="A9751" s="33">
        <v>102</v>
      </c>
      <c r="B9751" s="33" t="s">
        <v>31</v>
      </c>
      <c r="C9751" s="33">
        <v>281800</v>
      </c>
      <c r="D9751" s="33" t="s">
        <v>5326</v>
      </c>
      <c r="E9751" s="33">
        <v>4</v>
      </c>
      <c r="F9751" s="33">
        <v>0.2</v>
      </c>
    </row>
    <row r="9752" spans="1:6" x14ac:dyDescent="0.2">
      <c r="A9752" s="33">
        <v>102</v>
      </c>
      <c r="B9752" s="33" t="s">
        <v>31</v>
      </c>
      <c r="C9752" s="33">
        <v>282100</v>
      </c>
      <c r="D9752" s="33" t="s">
        <v>5327</v>
      </c>
      <c r="E9752" s="33">
        <v>4</v>
      </c>
      <c r="F9752" s="33">
        <v>0.2</v>
      </c>
    </row>
    <row r="9753" spans="1:6" x14ac:dyDescent="0.2">
      <c r="A9753" s="33">
        <v>102</v>
      </c>
      <c r="B9753" s="33" t="s">
        <v>31</v>
      </c>
      <c r="C9753" s="33">
        <v>282200</v>
      </c>
      <c r="D9753" s="33" t="s">
        <v>5328</v>
      </c>
      <c r="E9753" s="33"/>
      <c r="F9753" s="33">
        <v>0.2</v>
      </c>
    </row>
    <row r="9754" spans="1:6" x14ac:dyDescent="0.2">
      <c r="A9754" s="33">
        <v>102</v>
      </c>
      <c r="B9754" s="33" t="s">
        <v>31</v>
      </c>
      <c r="C9754" s="33">
        <v>283400</v>
      </c>
      <c r="D9754" s="33" t="s">
        <v>5951</v>
      </c>
      <c r="E9754" s="33"/>
      <c r="F9754" s="33">
        <v>0.2</v>
      </c>
    </row>
    <row r="9755" spans="1:6" x14ac:dyDescent="0.2">
      <c r="A9755" s="33">
        <v>102</v>
      </c>
      <c r="B9755" s="33" t="s">
        <v>31</v>
      </c>
      <c r="C9755" s="33">
        <v>284000</v>
      </c>
      <c r="D9755" s="33" t="s">
        <v>5329</v>
      </c>
      <c r="E9755" s="33"/>
      <c r="F9755" s="33">
        <v>0.2</v>
      </c>
    </row>
    <row r="9756" spans="1:6" x14ac:dyDescent="0.2">
      <c r="A9756" s="33">
        <v>102</v>
      </c>
      <c r="B9756" s="33" t="s">
        <v>31</v>
      </c>
      <c r="C9756" s="33">
        <v>284100</v>
      </c>
      <c r="D9756" s="33" t="s">
        <v>5578</v>
      </c>
      <c r="E9756" s="33">
        <v>3</v>
      </c>
      <c r="F9756" s="33">
        <v>0.2</v>
      </c>
    </row>
    <row r="9757" spans="1:6" x14ac:dyDescent="0.2">
      <c r="A9757" s="33">
        <v>102</v>
      </c>
      <c r="B9757" s="33" t="s">
        <v>31</v>
      </c>
      <c r="C9757" s="33">
        <v>284150</v>
      </c>
      <c r="D9757" s="33" t="s">
        <v>5579</v>
      </c>
      <c r="E9757" s="33">
        <v>2</v>
      </c>
      <c r="F9757" s="33">
        <v>0.2</v>
      </c>
    </row>
    <row r="9758" spans="1:6" x14ac:dyDescent="0.2">
      <c r="A9758" s="33">
        <v>102</v>
      </c>
      <c r="B9758" s="33" t="s">
        <v>31</v>
      </c>
      <c r="C9758" s="33">
        <v>284400</v>
      </c>
      <c r="D9758" s="33" t="s">
        <v>5330</v>
      </c>
      <c r="E9758" s="33">
        <v>4</v>
      </c>
      <c r="F9758" s="33">
        <v>0.2</v>
      </c>
    </row>
    <row r="9759" spans="1:6" x14ac:dyDescent="0.2">
      <c r="A9759" s="33">
        <v>102</v>
      </c>
      <c r="B9759" s="33" t="s">
        <v>31</v>
      </c>
      <c r="C9759" s="33">
        <v>284500</v>
      </c>
      <c r="D9759" s="33" t="s">
        <v>5331</v>
      </c>
      <c r="E9759" s="33"/>
      <c r="F9759" s="33">
        <v>0.2</v>
      </c>
    </row>
    <row r="9760" spans="1:6" x14ac:dyDescent="0.2">
      <c r="A9760" s="33">
        <v>102</v>
      </c>
      <c r="B9760" s="33" t="s">
        <v>31</v>
      </c>
      <c r="C9760" s="33">
        <v>284650</v>
      </c>
      <c r="D9760" s="33" t="s">
        <v>5332</v>
      </c>
      <c r="E9760" s="33">
        <v>4</v>
      </c>
      <c r="F9760" s="33">
        <v>0.2</v>
      </c>
    </row>
    <row r="9761" spans="1:6" x14ac:dyDescent="0.2">
      <c r="A9761" s="33">
        <v>102</v>
      </c>
      <c r="B9761" s="33" t="s">
        <v>31</v>
      </c>
      <c r="C9761" s="33">
        <v>284700</v>
      </c>
      <c r="D9761" s="33" t="s">
        <v>5333</v>
      </c>
      <c r="E9761" s="33"/>
      <c r="F9761" s="33">
        <v>0.2</v>
      </c>
    </row>
    <row r="9762" spans="1:6" x14ac:dyDescent="0.2">
      <c r="A9762" s="33">
        <v>102</v>
      </c>
      <c r="B9762" s="33" t="s">
        <v>31</v>
      </c>
      <c r="C9762" s="33">
        <v>284900</v>
      </c>
      <c r="D9762" s="33" t="s">
        <v>5334</v>
      </c>
      <c r="E9762" s="33">
        <v>3</v>
      </c>
      <c r="F9762" s="33">
        <v>0.2</v>
      </c>
    </row>
    <row r="9763" spans="1:6" x14ac:dyDescent="0.2">
      <c r="A9763" s="33">
        <v>102</v>
      </c>
      <c r="B9763" s="33" t="s">
        <v>31</v>
      </c>
      <c r="C9763" s="33">
        <v>285100</v>
      </c>
      <c r="D9763" s="33" t="s">
        <v>5335</v>
      </c>
      <c r="E9763" s="33">
        <v>4</v>
      </c>
      <c r="F9763" s="33">
        <v>0.2</v>
      </c>
    </row>
    <row r="9764" spans="1:6" x14ac:dyDescent="0.2">
      <c r="A9764" s="33">
        <v>102</v>
      </c>
      <c r="B9764" s="33" t="s">
        <v>31</v>
      </c>
      <c r="C9764" s="33">
        <v>285400</v>
      </c>
      <c r="D9764" s="33" t="s">
        <v>5580</v>
      </c>
      <c r="E9764" s="33">
        <v>4</v>
      </c>
      <c r="F9764" s="33">
        <v>0.2</v>
      </c>
    </row>
    <row r="9765" spans="1:6" x14ac:dyDescent="0.2">
      <c r="A9765" s="33">
        <v>102</v>
      </c>
      <c r="B9765" s="33" t="s">
        <v>31</v>
      </c>
      <c r="C9765" s="33">
        <v>285600</v>
      </c>
      <c r="D9765" s="33" t="s">
        <v>5581</v>
      </c>
      <c r="E9765" s="33">
        <v>3</v>
      </c>
      <c r="F9765" s="33">
        <v>0.2</v>
      </c>
    </row>
    <row r="9766" spans="1:6" x14ac:dyDescent="0.2">
      <c r="A9766" s="33">
        <v>102</v>
      </c>
      <c r="B9766" s="33" t="s">
        <v>31</v>
      </c>
      <c r="C9766" s="33">
        <v>285700</v>
      </c>
      <c r="D9766" s="33" t="s">
        <v>5582</v>
      </c>
      <c r="E9766" s="33">
        <v>3</v>
      </c>
      <c r="F9766" s="33">
        <v>0.2</v>
      </c>
    </row>
    <row r="9767" spans="1:6" x14ac:dyDescent="0.2">
      <c r="A9767" s="33">
        <v>102</v>
      </c>
      <c r="B9767" s="33" t="s">
        <v>31</v>
      </c>
      <c r="C9767" s="33">
        <v>285900</v>
      </c>
      <c r="D9767" s="33" t="s">
        <v>5336</v>
      </c>
      <c r="E9767" s="33"/>
      <c r="F9767" s="33">
        <v>0.2</v>
      </c>
    </row>
    <row r="9768" spans="1:6" x14ac:dyDescent="0.2">
      <c r="A9768" s="33">
        <v>102</v>
      </c>
      <c r="B9768" s="33" t="s">
        <v>31</v>
      </c>
      <c r="C9768" s="33">
        <v>286150</v>
      </c>
      <c r="D9768" s="33" t="s">
        <v>5337</v>
      </c>
      <c r="E9768" s="33"/>
      <c r="F9768" s="33">
        <v>0.2</v>
      </c>
    </row>
    <row r="9769" spans="1:6" x14ac:dyDescent="0.2">
      <c r="A9769" s="33">
        <v>102</v>
      </c>
      <c r="B9769" s="33" t="s">
        <v>31</v>
      </c>
      <c r="C9769" s="33">
        <v>286090</v>
      </c>
      <c r="D9769" s="33" t="s">
        <v>5338</v>
      </c>
      <c r="E9769" s="33">
        <v>4</v>
      </c>
      <c r="F9769" s="33">
        <v>0.2</v>
      </c>
    </row>
    <row r="9770" spans="1:6" x14ac:dyDescent="0.2">
      <c r="A9770" s="33">
        <v>102</v>
      </c>
      <c r="B9770" s="33" t="s">
        <v>31</v>
      </c>
      <c r="C9770" s="33">
        <v>286300</v>
      </c>
      <c r="D9770" s="33" t="s">
        <v>5583</v>
      </c>
      <c r="E9770" s="33"/>
      <c r="F9770" s="33">
        <v>0.2</v>
      </c>
    </row>
    <row r="9771" spans="1:6" x14ac:dyDescent="0.2">
      <c r="A9771" s="33">
        <v>102</v>
      </c>
      <c r="B9771" s="33" t="s">
        <v>31</v>
      </c>
      <c r="C9771" s="33">
        <v>286500</v>
      </c>
      <c r="D9771" s="33" t="s">
        <v>5952</v>
      </c>
      <c r="E9771" s="33">
        <v>3</v>
      </c>
      <c r="F9771" s="33">
        <v>0.2</v>
      </c>
    </row>
    <row r="9772" spans="1:6" x14ac:dyDescent="0.2">
      <c r="A9772" s="33">
        <v>102</v>
      </c>
      <c r="B9772" s="33" t="s">
        <v>31</v>
      </c>
      <c r="C9772" s="33">
        <v>286600</v>
      </c>
      <c r="D9772" s="33" t="s">
        <v>5339</v>
      </c>
      <c r="E9772" s="33"/>
      <c r="F9772" s="33">
        <v>0.2</v>
      </c>
    </row>
    <row r="9773" spans="1:6" x14ac:dyDescent="0.2">
      <c r="A9773" s="33">
        <v>102</v>
      </c>
      <c r="B9773" s="33" t="s">
        <v>31</v>
      </c>
      <c r="C9773" s="33">
        <v>287100</v>
      </c>
      <c r="D9773" s="33" t="s">
        <v>5953</v>
      </c>
      <c r="E9773" s="33"/>
      <c r="F9773" s="33">
        <v>0.2</v>
      </c>
    </row>
    <row r="9774" spans="1:6" x14ac:dyDescent="0.2">
      <c r="A9774" s="33">
        <v>102</v>
      </c>
      <c r="B9774" s="33" t="s">
        <v>31</v>
      </c>
      <c r="C9774" s="33">
        <v>289000</v>
      </c>
      <c r="D9774" s="33" t="s">
        <v>5340</v>
      </c>
      <c r="E9774" s="33"/>
      <c r="F9774" s="33">
        <v>0.2</v>
      </c>
    </row>
    <row r="9775" spans="1:6" x14ac:dyDescent="0.2">
      <c r="A9775" s="33">
        <v>102</v>
      </c>
      <c r="B9775" s="33" t="s">
        <v>31</v>
      </c>
      <c r="C9775" s="33">
        <v>289600</v>
      </c>
      <c r="D9775" s="33" t="s">
        <v>5341</v>
      </c>
      <c r="E9775" s="33"/>
      <c r="F9775" s="33">
        <v>0.2</v>
      </c>
    </row>
    <row r="9776" spans="1:6" x14ac:dyDescent="0.2">
      <c r="A9776" s="33">
        <v>102</v>
      </c>
      <c r="B9776" s="33" t="s">
        <v>31</v>
      </c>
      <c r="C9776" s="33">
        <v>290000</v>
      </c>
      <c r="D9776" s="33" t="s">
        <v>5954</v>
      </c>
      <c r="E9776" s="33">
        <v>4</v>
      </c>
      <c r="F9776" s="33">
        <v>0.2</v>
      </c>
    </row>
    <row r="9777" spans="1:6" x14ac:dyDescent="0.2">
      <c r="A9777" s="33">
        <v>102</v>
      </c>
      <c r="B9777" s="33" t="s">
        <v>31</v>
      </c>
      <c r="C9777" s="33">
        <v>296700</v>
      </c>
      <c r="D9777" s="33" t="s">
        <v>5584</v>
      </c>
      <c r="E9777" s="33"/>
      <c r="F9777" s="33">
        <v>0.2</v>
      </c>
    </row>
    <row r="9778" spans="1:6" x14ac:dyDescent="0.2">
      <c r="A9778" s="33">
        <v>102</v>
      </c>
      <c r="B9778" s="33" t="s">
        <v>31</v>
      </c>
      <c r="C9778" s="33">
        <v>296760</v>
      </c>
      <c r="D9778" s="33" t="s">
        <v>5585</v>
      </c>
      <c r="E9778" s="33">
        <v>3</v>
      </c>
      <c r="F9778" s="33">
        <v>0.2</v>
      </c>
    </row>
    <row r="9779" spans="1:6" x14ac:dyDescent="0.2">
      <c r="A9779" s="33">
        <v>102</v>
      </c>
      <c r="B9779" s="33" t="s">
        <v>31</v>
      </c>
      <c r="C9779" s="33">
        <v>296800</v>
      </c>
      <c r="D9779" s="33" t="s">
        <v>5586</v>
      </c>
      <c r="E9779" s="33">
        <v>4</v>
      </c>
      <c r="F9779" s="33">
        <v>0.2</v>
      </c>
    </row>
    <row r="9780" spans="1:6" x14ac:dyDescent="0.2">
      <c r="A9780" s="33">
        <v>102</v>
      </c>
      <c r="B9780" s="33" t="s">
        <v>31</v>
      </c>
      <c r="C9780" s="33">
        <v>296900</v>
      </c>
      <c r="D9780" s="33" t="s">
        <v>800</v>
      </c>
      <c r="E9780" s="33"/>
      <c r="F9780" s="33">
        <v>0.2</v>
      </c>
    </row>
    <row r="9781" spans="1:6" x14ac:dyDescent="0.2">
      <c r="A9781" s="33">
        <v>102</v>
      </c>
      <c r="B9781" s="33" t="s">
        <v>31</v>
      </c>
      <c r="C9781" s="33">
        <v>297100</v>
      </c>
      <c r="D9781" s="33" t="s">
        <v>5342</v>
      </c>
      <c r="E9781" s="33"/>
      <c r="F9781" s="33">
        <v>0.2</v>
      </c>
    </row>
    <row r="9782" spans="1:6" x14ac:dyDescent="0.2">
      <c r="A9782" s="33">
        <v>102</v>
      </c>
      <c r="B9782" s="33" t="s">
        <v>31</v>
      </c>
      <c r="C9782" s="33">
        <v>297600</v>
      </c>
      <c r="D9782" s="33" t="s">
        <v>5587</v>
      </c>
      <c r="E9782" s="33">
        <v>4</v>
      </c>
      <c r="F9782" s="33">
        <v>0.2</v>
      </c>
    </row>
    <row r="9783" spans="1:6" x14ac:dyDescent="0.2">
      <c r="A9783" s="33">
        <v>102</v>
      </c>
      <c r="B9783" s="33" t="s">
        <v>31</v>
      </c>
      <c r="C9783" s="33">
        <v>297700</v>
      </c>
      <c r="D9783" s="33" t="s">
        <v>5588</v>
      </c>
      <c r="E9783" s="33"/>
      <c r="F9783" s="33">
        <v>0.2</v>
      </c>
    </row>
    <row r="9784" spans="1:6" x14ac:dyDescent="0.2">
      <c r="A9784" s="33">
        <v>102</v>
      </c>
      <c r="B9784" s="33" t="s">
        <v>31</v>
      </c>
      <c r="C9784" s="33">
        <v>299900</v>
      </c>
      <c r="D9784" s="33" t="s">
        <v>5343</v>
      </c>
      <c r="E9784" s="33"/>
      <c r="F9784" s="33">
        <v>0.2</v>
      </c>
    </row>
    <row r="9785" spans="1:6" x14ac:dyDescent="0.2">
      <c r="A9785" s="33">
        <v>102</v>
      </c>
      <c r="B9785" s="33" t="s">
        <v>31</v>
      </c>
      <c r="C9785" s="33">
        <v>302200</v>
      </c>
      <c r="D9785" s="33" t="s">
        <v>5589</v>
      </c>
      <c r="E9785" s="33">
        <v>4</v>
      </c>
      <c r="F9785" s="33">
        <v>0.2</v>
      </c>
    </row>
    <row r="9786" spans="1:6" x14ac:dyDescent="0.2">
      <c r="A9786" s="33">
        <v>102</v>
      </c>
      <c r="B9786" s="33" t="s">
        <v>31</v>
      </c>
      <c r="C9786" s="33">
        <v>303900</v>
      </c>
      <c r="D9786" s="33" t="s">
        <v>5344</v>
      </c>
      <c r="E9786" s="33"/>
      <c r="F9786" s="33">
        <v>0.2</v>
      </c>
    </row>
    <row r="9787" spans="1:6" x14ac:dyDescent="0.2">
      <c r="A9787" s="33">
        <v>102</v>
      </c>
      <c r="B9787" s="33" t="s">
        <v>31</v>
      </c>
      <c r="C9787" s="33">
        <v>304000</v>
      </c>
      <c r="D9787" s="33" t="s">
        <v>5345</v>
      </c>
      <c r="E9787" s="33"/>
      <c r="F9787" s="33">
        <v>0.2</v>
      </c>
    </row>
    <row r="9788" spans="1:6" x14ac:dyDescent="0.2">
      <c r="A9788" s="33">
        <v>102</v>
      </c>
      <c r="B9788" s="33" t="s">
        <v>31</v>
      </c>
      <c r="C9788" s="33">
        <v>306850</v>
      </c>
      <c r="D9788" s="33" t="s">
        <v>5590</v>
      </c>
      <c r="E9788" s="33">
        <v>4</v>
      </c>
      <c r="F9788" s="33">
        <v>0.2</v>
      </c>
    </row>
    <row r="9789" spans="1:6" x14ac:dyDescent="0.2">
      <c r="A9789" s="33">
        <v>102</v>
      </c>
      <c r="B9789" s="33" t="s">
        <v>31</v>
      </c>
      <c r="C9789" s="33">
        <v>308200</v>
      </c>
      <c r="D9789" s="33" t="s">
        <v>5346</v>
      </c>
      <c r="E9789" s="33">
        <v>2</v>
      </c>
      <c r="F9789" s="33">
        <v>0.2</v>
      </c>
    </row>
    <row r="9790" spans="1:6" x14ac:dyDescent="0.2">
      <c r="A9790" s="33">
        <v>102</v>
      </c>
      <c r="B9790" s="33" t="s">
        <v>31</v>
      </c>
      <c r="C9790" s="33">
        <v>308900</v>
      </c>
      <c r="D9790" s="33" t="s">
        <v>5591</v>
      </c>
      <c r="E9790" s="33">
        <v>4</v>
      </c>
      <c r="F9790" s="33">
        <v>0.2</v>
      </c>
    </row>
    <row r="9791" spans="1:6" x14ac:dyDescent="0.2">
      <c r="A9791" s="33">
        <v>102</v>
      </c>
      <c r="B9791" s="33" t="s">
        <v>31</v>
      </c>
      <c r="C9791" s="33">
        <v>309300</v>
      </c>
      <c r="D9791" s="33" t="s">
        <v>5347</v>
      </c>
      <c r="E9791" s="33">
        <v>4</v>
      </c>
      <c r="F9791" s="33">
        <v>0.2</v>
      </c>
    </row>
    <row r="9792" spans="1:6" x14ac:dyDescent="0.2">
      <c r="A9792" s="33">
        <v>102</v>
      </c>
      <c r="B9792" s="33" t="s">
        <v>31</v>
      </c>
      <c r="C9792" s="33">
        <v>310400</v>
      </c>
      <c r="D9792" s="33" t="s">
        <v>5348</v>
      </c>
      <c r="E9792" s="33"/>
      <c r="F9792" s="33">
        <v>0.2</v>
      </c>
    </row>
    <row r="9793" spans="1:6" x14ac:dyDescent="0.2">
      <c r="A9793" s="33">
        <v>102</v>
      </c>
      <c r="B9793" s="33" t="s">
        <v>31</v>
      </c>
      <c r="C9793" s="33">
        <v>310700</v>
      </c>
      <c r="D9793" s="33" t="s">
        <v>5349</v>
      </c>
      <c r="E9793" s="33"/>
      <c r="F9793" s="33">
        <v>0.2</v>
      </c>
    </row>
    <row r="9794" spans="1:6" x14ac:dyDescent="0.2">
      <c r="A9794" s="33">
        <v>102</v>
      </c>
      <c r="B9794" s="33" t="s">
        <v>31</v>
      </c>
      <c r="C9794" s="33">
        <v>312600</v>
      </c>
      <c r="D9794" s="33" t="s">
        <v>5350</v>
      </c>
      <c r="E9794" s="33">
        <v>3</v>
      </c>
      <c r="F9794" s="33">
        <v>0.2</v>
      </c>
    </row>
    <row r="9795" spans="1:6" x14ac:dyDescent="0.2">
      <c r="A9795" s="33">
        <v>102</v>
      </c>
      <c r="B9795" s="33" t="s">
        <v>31</v>
      </c>
      <c r="C9795" s="33">
        <v>312800</v>
      </c>
      <c r="D9795" s="33" t="s">
        <v>5351</v>
      </c>
      <c r="E9795" s="33"/>
      <c r="F9795" s="33">
        <v>0.2</v>
      </c>
    </row>
    <row r="9796" spans="1:6" x14ac:dyDescent="0.2">
      <c r="A9796" s="33">
        <v>102</v>
      </c>
      <c r="B9796" s="33" t="s">
        <v>31</v>
      </c>
      <c r="C9796" s="33">
        <v>313000</v>
      </c>
      <c r="D9796" s="33" t="s">
        <v>5352</v>
      </c>
      <c r="E9796" s="33">
        <v>4</v>
      </c>
      <c r="F9796" s="33">
        <v>0.2</v>
      </c>
    </row>
    <row r="9797" spans="1:6" x14ac:dyDescent="0.2">
      <c r="A9797" s="33">
        <v>102</v>
      </c>
      <c r="B9797" s="33" t="s">
        <v>31</v>
      </c>
      <c r="C9797" s="33">
        <v>313100</v>
      </c>
      <c r="D9797" s="33" t="s">
        <v>5353</v>
      </c>
      <c r="E9797" s="33"/>
      <c r="F9797" s="33">
        <v>0.2</v>
      </c>
    </row>
    <row r="9798" spans="1:6" x14ac:dyDescent="0.2">
      <c r="A9798" s="33">
        <v>102</v>
      </c>
      <c r="B9798" s="33" t="s">
        <v>31</v>
      </c>
      <c r="C9798" s="33">
        <v>313200</v>
      </c>
      <c r="D9798" s="33" t="s">
        <v>5354</v>
      </c>
      <c r="E9798" s="33"/>
      <c r="F9798" s="33">
        <v>0.2</v>
      </c>
    </row>
    <row r="9799" spans="1:6" x14ac:dyDescent="0.2">
      <c r="A9799" s="33">
        <v>102</v>
      </c>
      <c r="B9799" s="33" t="s">
        <v>31</v>
      </c>
      <c r="C9799" s="33">
        <v>320700</v>
      </c>
      <c r="D9799" s="33" t="s">
        <v>5355</v>
      </c>
      <c r="E9799" s="33">
        <v>4</v>
      </c>
      <c r="F9799" s="33">
        <v>0.2</v>
      </c>
    </row>
    <row r="9800" spans="1:6" x14ac:dyDescent="0.2">
      <c r="A9800" s="33">
        <v>102</v>
      </c>
      <c r="B9800" s="33" t="s">
        <v>31</v>
      </c>
      <c r="C9800" s="33">
        <v>320800</v>
      </c>
      <c r="D9800" s="33" t="s">
        <v>5356</v>
      </c>
      <c r="E9800" s="33">
        <v>1</v>
      </c>
      <c r="F9800" s="33">
        <v>0.2</v>
      </c>
    </row>
    <row r="9801" spans="1:6" x14ac:dyDescent="0.2">
      <c r="A9801" s="33">
        <v>102</v>
      </c>
      <c r="B9801" s="33" t="s">
        <v>31</v>
      </c>
      <c r="C9801" s="33">
        <v>321700</v>
      </c>
      <c r="D9801" s="33" t="s">
        <v>5357</v>
      </c>
      <c r="E9801" s="33">
        <v>3</v>
      </c>
      <c r="F9801" s="33">
        <v>0.2</v>
      </c>
    </row>
    <row r="9802" spans="1:6" x14ac:dyDescent="0.2">
      <c r="A9802" s="33">
        <v>102</v>
      </c>
      <c r="B9802" s="33" t="s">
        <v>31</v>
      </c>
      <c r="C9802" s="33">
        <v>322800</v>
      </c>
      <c r="D9802" s="33" t="s">
        <v>5358</v>
      </c>
      <c r="E9802" s="33">
        <v>4</v>
      </c>
      <c r="F9802" s="33">
        <v>0.2</v>
      </c>
    </row>
    <row r="9803" spans="1:6" x14ac:dyDescent="0.2">
      <c r="A9803" s="33">
        <v>102</v>
      </c>
      <c r="B9803" s="33" t="s">
        <v>31</v>
      </c>
      <c r="C9803" s="33">
        <v>322850</v>
      </c>
      <c r="D9803" s="33" t="s">
        <v>5359</v>
      </c>
      <c r="E9803" s="33">
        <v>2</v>
      </c>
      <c r="F9803" s="33">
        <v>0.2</v>
      </c>
    </row>
    <row r="9804" spans="1:6" x14ac:dyDescent="0.2">
      <c r="A9804" s="33">
        <v>102</v>
      </c>
      <c r="B9804" s="33" t="s">
        <v>31</v>
      </c>
      <c r="C9804" s="33">
        <v>322900</v>
      </c>
      <c r="D9804" s="33" t="s">
        <v>5360</v>
      </c>
      <c r="E9804" s="33">
        <v>3</v>
      </c>
      <c r="F9804" s="33">
        <v>0.2</v>
      </c>
    </row>
    <row r="9805" spans="1:6" x14ac:dyDescent="0.2">
      <c r="A9805" s="33">
        <v>102</v>
      </c>
      <c r="B9805" s="33" t="s">
        <v>31</v>
      </c>
      <c r="C9805" s="33">
        <v>323100</v>
      </c>
      <c r="D9805" s="33" t="s">
        <v>5361</v>
      </c>
      <c r="E9805" s="33">
        <v>2</v>
      </c>
      <c r="F9805" s="33">
        <v>0.2</v>
      </c>
    </row>
    <row r="9806" spans="1:6" x14ac:dyDescent="0.2">
      <c r="A9806" s="33">
        <v>102</v>
      </c>
      <c r="B9806" s="33" t="s">
        <v>31</v>
      </c>
      <c r="C9806" s="33">
        <v>324100</v>
      </c>
      <c r="D9806" s="33" t="s">
        <v>5362</v>
      </c>
      <c r="E9806" s="33">
        <v>1</v>
      </c>
      <c r="F9806" s="33">
        <v>0.2</v>
      </c>
    </row>
    <row r="9807" spans="1:6" x14ac:dyDescent="0.2">
      <c r="A9807" s="33">
        <v>102</v>
      </c>
      <c r="B9807" s="33" t="s">
        <v>31</v>
      </c>
      <c r="C9807" s="33">
        <v>324300</v>
      </c>
      <c r="D9807" s="33" t="s">
        <v>5363</v>
      </c>
      <c r="E9807" s="33"/>
      <c r="F9807" s="33">
        <v>0.2</v>
      </c>
    </row>
    <row r="9808" spans="1:6" x14ac:dyDescent="0.2">
      <c r="A9808" s="33">
        <v>102</v>
      </c>
      <c r="B9808" s="33" t="s">
        <v>31</v>
      </c>
      <c r="C9808" s="33">
        <v>324600</v>
      </c>
      <c r="D9808" s="33" t="s">
        <v>5592</v>
      </c>
      <c r="E9808" s="33"/>
      <c r="F9808" s="33">
        <v>0.2</v>
      </c>
    </row>
    <row r="9809" spans="1:6" x14ac:dyDescent="0.2">
      <c r="A9809" s="33">
        <v>102</v>
      </c>
      <c r="B9809" s="33" t="s">
        <v>31</v>
      </c>
      <c r="C9809" s="33">
        <v>325000</v>
      </c>
      <c r="D9809" s="33" t="s">
        <v>5593</v>
      </c>
      <c r="E9809" s="33"/>
      <c r="F9809" s="33">
        <v>0.2</v>
      </c>
    </row>
    <row r="9810" spans="1:6" x14ac:dyDescent="0.2">
      <c r="A9810" s="33">
        <v>102</v>
      </c>
      <c r="B9810" s="33" t="s">
        <v>31</v>
      </c>
      <c r="C9810" s="33">
        <v>325100</v>
      </c>
      <c r="D9810" s="33" t="s">
        <v>2430</v>
      </c>
      <c r="E9810" s="33"/>
      <c r="F9810" s="33">
        <v>0.2</v>
      </c>
    </row>
    <row r="9811" spans="1:6" x14ac:dyDescent="0.2">
      <c r="A9811" s="33">
        <v>102</v>
      </c>
      <c r="B9811" s="33" t="s">
        <v>31</v>
      </c>
      <c r="C9811" s="33">
        <v>327200</v>
      </c>
      <c r="D9811" s="33" t="s">
        <v>761</v>
      </c>
      <c r="E9811" s="33"/>
      <c r="F9811" s="33">
        <v>0.2</v>
      </c>
    </row>
    <row r="9812" spans="1:6" x14ac:dyDescent="0.2">
      <c r="A9812" s="33">
        <v>102</v>
      </c>
      <c r="B9812" s="33" t="s">
        <v>31</v>
      </c>
      <c r="C9812" s="33">
        <v>327300</v>
      </c>
      <c r="D9812" s="33" t="s">
        <v>5955</v>
      </c>
      <c r="E9812" s="33"/>
      <c r="F9812" s="33">
        <v>0.2</v>
      </c>
    </row>
    <row r="9813" spans="1:6" x14ac:dyDescent="0.2">
      <c r="A9813" s="33">
        <v>102</v>
      </c>
      <c r="B9813" s="33" t="s">
        <v>31</v>
      </c>
      <c r="C9813" s="33">
        <v>327900</v>
      </c>
      <c r="D9813" s="33" t="s">
        <v>5364</v>
      </c>
      <c r="E9813" s="33"/>
      <c r="F9813" s="33">
        <v>0.2</v>
      </c>
    </row>
    <row r="9814" spans="1:6" x14ac:dyDescent="0.2">
      <c r="A9814" s="33">
        <v>102</v>
      </c>
      <c r="B9814" s="33" t="s">
        <v>31</v>
      </c>
      <c r="C9814" s="33">
        <v>328000</v>
      </c>
      <c r="D9814" s="33" t="s">
        <v>5365</v>
      </c>
      <c r="E9814" s="33">
        <v>4</v>
      </c>
      <c r="F9814" s="33">
        <v>0.2</v>
      </c>
    </row>
    <row r="9815" spans="1:6" x14ac:dyDescent="0.2">
      <c r="A9815" s="33">
        <v>102</v>
      </c>
      <c r="B9815" s="33" t="s">
        <v>31</v>
      </c>
      <c r="C9815" s="33">
        <v>330360</v>
      </c>
      <c r="D9815" s="33" t="s">
        <v>5366</v>
      </c>
      <c r="E9815" s="33"/>
      <c r="F9815" s="33">
        <v>0.2</v>
      </c>
    </row>
    <row r="9816" spans="1:6" x14ac:dyDescent="0.2">
      <c r="A9816" s="33">
        <v>102</v>
      </c>
      <c r="B9816" s="33" t="s">
        <v>31</v>
      </c>
      <c r="C9816" s="33">
        <v>332600</v>
      </c>
      <c r="D9816" s="33" t="s">
        <v>5956</v>
      </c>
      <c r="E9816" s="33"/>
      <c r="F9816" s="33">
        <v>0.2</v>
      </c>
    </row>
    <row r="9817" spans="1:6" x14ac:dyDescent="0.2">
      <c r="A9817" s="33">
        <v>102</v>
      </c>
      <c r="B9817" s="33" t="s">
        <v>31</v>
      </c>
      <c r="C9817" s="33">
        <v>332700</v>
      </c>
      <c r="D9817" s="33" t="s">
        <v>5594</v>
      </c>
      <c r="E9817" s="33">
        <v>3</v>
      </c>
      <c r="F9817" s="33">
        <v>0.2</v>
      </c>
    </row>
    <row r="9818" spans="1:6" x14ac:dyDescent="0.2">
      <c r="A9818" s="33">
        <v>102</v>
      </c>
      <c r="B9818" s="33" t="s">
        <v>31</v>
      </c>
      <c r="C9818" s="33">
        <v>332900</v>
      </c>
      <c r="D9818" s="33" t="s">
        <v>5957</v>
      </c>
      <c r="E9818" s="33"/>
      <c r="F9818" s="33">
        <v>0.2</v>
      </c>
    </row>
    <row r="9819" spans="1:6" x14ac:dyDescent="0.2">
      <c r="A9819" s="33">
        <v>102</v>
      </c>
      <c r="B9819" s="33" t="s">
        <v>31</v>
      </c>
      <c r="C9819" s="33">
        <v>333700</v>
      </c>
      <c r="D9819" s="33" t="s">
        <v>5367</v>
      </c>
      <c r="E9819" s="33">
        <v>2</v>
      </c>
      <c r="F9819" s="33">
        <v>0.2</v>
      </c>
    </row>
    <row r="9820" spans="1:6" x14ac:dyDescent="0.2">
      <c r="A9820" s="33">
        <v>102</v>
      </c>
      <c r="B9820" s="33" t="s">
        <v>31</v>
      </c>
      <c r="C9820" s="33">
        <v>333800</v>
      </c>
      <c r="D9820" s="33" t="s">
        <v>5368</v>
      </c>
      <c r="E9820" s="33"/>
      <c r="F9820" s="33">
        <v>0.2</v>
      </c>
    </row>
    <row r="9821" spans="1:6" x14ac:dyDescent="0.2">
      <c r="A9821" s="33">
        <v>102</v>
      </c>
      <c r="B9821" s="33" t="s">
        <v>31</v>
      </c>
      <c r="C9821" s="33">
        <v>334200</v>
      </c>
      <c r="D9821" s="33" t="s">
        <v>5369</v>
      </c>
      <c r="E9821" s="33">
        <v>3</v>
      </c>
      <c r="F9821" s="33">
        <v>0.2</v>
      </c>
    </row>
    <row r="9822" spans="1:6" x14ac:dyDescent="0.2">
      <c r="A9822" s="33">
        <v>102</v>
      </c>
      <c r="B9822" s="33" t="s">
        <v>31</v>
      </c>
      <c r="C9822" s="33">
        <v>334400</v>
      </c>
      <c r="D9822" s="33" t="s">
        <v>5958</v>
      </c>
      <c r="E9822" s="33">
        <v>4</v>
      </c>
      <c r="F9822" s="33">
        <v>0.2</v>
      </c>
    </row>
    <row r="9823" spans="1:6" x14ac:dyDescent="0.2">
      <c r="A9823" s="33">
        <v>102</v>
      </c>
      <c r="B9823" s="33" t="s">
        <v>31</v>
      </c>
      <c r="C9823" s="33">
        <v>335200</v>
      </c>
      <c r="D9823" s="33" t="s">
        <v>5959</v>
      </c>
      <c r="E9823" s="33">
        <v>4</v>
      </c>
      <c r="F9823" s="33">
        <v>0.2</v>
      </c>
    </row>
    <row r="9824" spans="1:6" x14ac:dyDescent="0.2">
      <c r="A9824" s="33">
        <v>102</v>
      </c>
      <c r="B9824" s="33" t="s">
        <v>31</v>
      </c>
      <c r="C9824" s="33">
        <v>335300</v>
      </c>
      <c r="D9824" s="33" t="s">
        <v>5960</v>
      </c>
      <c r="E9824" s="33"/>
      <c r="F9824" s="33">
        <v>0.2</v>
      </c>
    </row>
    <row r="9825" spans="1:6" x14ac:dyDescent="0.2">
      <c r="A9825" s="33">
        <v>102</v>
      </c>
      <c r="B9825" s="33" t="s">
        <v>31</v>
      </c>
      <c r="C9825" s="33">
        <v>335600</v>
      </c>
      <c r="D9825" s="33" t="s">
        <v>5961</v>
      </c>
      <c r="E9825" s="33"/>
      <c r="F9825" s="33">
        <v>0.2</v>
      </c>
    </row>
    <row r="9826" spans="1:6" x14ac:dyDescent="0.2">
      <c r="A9826" s="33">
        <v>102</v>
      </c>
      <c r="B9826" s="33" t="s">
        <v>31</v>
      </c>
      <c r="C9826" s="33">
        <v>336000</v>
      </c>
      <c r="D9826" s="33" t="s">
        <v>5962</v>
      </c>
      <c r="E9826" s="33"/>
      <c r="F9826" s="33">
        <v>0.2</v>
      </c>
    </row>
    <row r="9827" spans="1:6" x14ac:dyDescent="0.2">
      <c r="A9827" s="33">
        <v>102</v>
      </c>
      <c r="B9827" s="33" t="s">
        <v>31</v>
      </c>
      <c r="C9827" s="33">
        <v>337700</v>
      </c>
      <c r="D9827" s="33" t="s">
        <v>5370</v>
      </c>
      <c r="E9827" s="33"/>
      <c r="F9827" s="33">
        <v>0.2</v>
      </c>
    </row>
    <row r="9828" spans="1:6" x14ac:dyDescent="0.2">
      <c r="A9828" s="33">
        <v>102</v>
      </c>
      <c r="B9828" s="33" t="s">
        <v>31</v>
      </c>
      <c r="C9828" s="33">
        <v>338800</v>
      </c>
      <c r="D9828" s="33" t="s">
        <v>5371</v>
      </c>
      <c r="E9828" s="33">
        <v>2</v>
      </c>
      <c r="F9828" s="33">
        <v>0.2</v>
      </c>
    </row>
    <row r="9829" spans="1:6" x14ac:dyDescent="0.2">
      <c r="A9829" s="33">
        <v>102</v>
      </c>
      <c r="B9829" s="33" t="s">
        <v>31</v>
      </c>
      <c r="C9829" s="33">
        <v>343500</v>
      </c>
      <c r="D9829" s="33" t="s">
        <v>5963</v>
      </c>
      <c r="E9829" s="33"/>
      <c r="F9829" s="33">
        <v>0.2</v>
      </c>
    </row>
    <row r="9830" spans="1:6" x14ac:dyDescent="0.2">
      <c r="A9830" s="33">
        <v>102</v>
      </c>
      <c r="B9830" s="33" t="s">
        <v>31</v>
      </c>
      <c r="C9830" s="33">
        <v>347150</v>
      </c>
      <c r="D9830" s="33" t="s">
        <v>5372</v>
      </c>
      <c r="E9830" s="33">
        <v>4</v>
      </c>
      <c r="F9830" s="33">
        <v>0.2</v>
      </c>
    </row>
    <row r="9831" spans="1:6" x14ac:dyDescent="0.2">
      <c r="A9831" s="33">
        <v>102</v>
      </c>
      <c r="B9831" s="33" t="s">
        <v>31</v>
      </c>
      <c r="C9831" s="33">
        <v>347400</v>
      </c>
      <c r="D9831" s="33" t="s">
        <v>4747</v>
      </c>
      <c r="E9831" s="33">
        <v>3</v>
      </c>
      <c r="F9831" s="33">
        <v>0.2</v>
      </c>
    </row>
    <row r="9832" spans="1:6" x14ac:dyDescent="0.2">
      <c r="A9832" s="33">
        <v>102</v>
      </c>
      <c r="B9832" s="33" t="s">
        <v>31</v>
      </c>
      <c r="C9832" s="33">
        <v>347500</v>
      </c>
      <c r="D9832" s="33" t="s">
        <v>4748</v>
      </c>
      <c r="E9832" s="33"/>
      <c r="F9832" s="33">
        <v>0.2</v>
      </c>
    </row>
    <row r="9833" spans="1:6" x14ac:dyDescent="0.2">
      <c r="A9833" s="33">
        <v>102</v>
      </c>
      <c r="B9833" s="33" t="s">
        <v>31</v>
      </c>
      <c r="C9833" s="33">
        <v>347600</v>
      </c>
      <c r="D9833" s="33" t="s">
        <v>5964</v>
      </c>
      <c r="E9833" s="33"/>
      <c r="F9833" s="33">
        <v>0.2</v>
      </c>
    </row>
    <row r="9834" spans="1:6" x14ac:dyDescent="0.2">
      <c r="A9834" s="33">
        <v>102</v>
      </c>
      <c r="B9834" s="33" t="s">
        <v>31</v>
      </c>
      <c r="C9834" s="33">
        <v>347650</v>
      </c>
      <c r="D9834" s="33" t="s">
        <v>4749</v>
      </c>
      <c r="E9834" s="33"/>
      <c r="F9834" s="33">
        <v>0.2</v>
      </c>
    </row>
    <row r="9835" spans="1:6" x14ac:dyDescent="0.2">
      <c r="A9835" s="33">
        <v>102</v>
      </c>
      <c r="B9835" s="33" t="s">
        <v>31</v>
      </c>
      <c r="C9835" s="33">
        <v>347900</v>
      </c>
      <c r="D9835" s="33" t="s">
        <v>4750</v>
      </c>
      <c r="E9835" s="33">
        <v>2</v>
      </c>
      <c r="F9835" s="33">
        <v>0.2</v>
      </c>
    </row>
    <row r="9836" spans="1:6" x14ac:dyDescent="0.2">
      <c r="A9836" s="33">
        <v>102</v>
      </c>
      <c r="B9836" s="33" t="s">
        <v>31</v>
      </c>
      <c r="C9836" s="33">
        <v>348310</v>
      </c>
      <c r="D9836" s="33" t="s">
        <v>5595</v>
      </c>
      <c r="E9836" s="33"/>
      <c r="F9836" s="33">
        <v>0.2</v>
      </c>
    </row>
    <row r="9837" spans="1:6" x14ac:dyDescent="0.2">
      <c r="A9837" s="33">
        <v>102</v>
      </c>
      <c r="B9837" s="33" t="s">
        <v>31</v>
      </c>
      <c r="C9837" s="33">
        <v>348500</v>
      </c>
      <c r="D9837" s="33" t="s">
        <v>4752</v>
      </c>
      <c r="E9837" s="33">
        <v>4</v>
      </c>
      <c r="F9837" s="33">
        <v>0.2</v>
      </c>
    </row>
    <row r="9838" spans="1:6" x14ac:dyDescent="0.2">
      <c r="A9838" s="33">
        <v>102</v>
      </c>
      <c r="B9838" s="33" t="s">
        <v>31</v>
      </c>
      <c r="C9838" s="33">
        <v>348600</v>
      </c>
      <c r="D9838" s="33" t="s">
        <v>4753</v>
      </c>
      <c r="E9838" s="33">
        <v>3</v>
      </c>
      <c r="F9838" s="33">
        <v>0.2</v>
      </c>
    </row>
    <row r="9839" spans="1:6" x14ac:dyDescent="0.2">
      <c r="A9839" s="33">
        <v>102</v>
      </c>
      <c r="B9839" s="33" t="s">
        <v>31</v>
      </c>
      <c r="C9839" s="33">
        <v>348800</v>
      </c>
      <c r="D9839" s="33" t="s">
        <v>4755</v>
      </c>
      <c r="E9839" s="33">
        <v>3</v>
      </c>
      <c r="F9839" s="33">
        <v>0.2</v>
      </c>
    </row>
    <row r="9840" spans="1:6" x14ac:dyDescent="0.2">
      <c r="A9840" s="33">
        <v>102</v>
      </c>
      <c r="B9840" s="33" t="s">
        <v>31</v>
      </c>
      <c r="C9840" s="33">
        <v>349200</v>
      </c>
      <c r="D9840" s="33" t="s">
        <v>4757</v>
      </c>
      <c r="E9840" s="33">
        <v>4</v>
      </c>
      <c r="F9840" s="33">
        <v>0.2</v>
      </c>
    </row>
    <row r="9841" spans="1:6" x14ac:dyDescent="0.2">
      <c r="A9841" s="33">
        <v>102</v>
      </c>
      <c r="B9841" s="33" t="s">
        <v>31</v>
      </c>
      <c r="C9841" s="33">
        <v>349800</v>
      </c>
      <c r="D9841" s="33" t="s">
        <v>5596</v>
      </c>
      <c r="E9841" s="33">
        <v>3</v>
      </c>
      <c r="F9841" s="33">
        <v>0.2</v>
      </c>
    </row>
    <row r="9842" spans="1:6" x14ac:dyDescent="0.2">
      <c r="A9842" s="33">
        <v>102</v>
      </c>
      <c r="B9842" s="33" t="s">
        <v>31</v>
      </c>
      <c r="C9842" s="33">
        <v>350100</v>
      </c>
      <c r="D9842" s="33" t="s">
        <v>4758</v>
      </c>
      <c r="E9842" s="33">
        <v>4</v>
      </c>
      <c r="F9842" s="33">
        <v>0.2</v>
      </c>
    </row>
    <row r="9843" spans="1:6" x14ac:dyDescent="0.2">
      <c r="A9843" s="33">
        <v>102</v>
      </c>
      <c r="B9843" s="33" t="s">
        <v>31</v>
      </c>
      <c r="C9843" s="33">
        <v>350200</v>
      </c>
      <c r="D9843" s="33" t="s">
        <v>5597</v>
      </c>
      <c r="E9843" s="33"/>
      <c r="F9843" s="33">
        <v>0.2</v>
      </c>
    </row>
    <row r="9844" spans="1:6" x14ac:dyDescent="0.2">
      <c r="A9844" s="33">
        <v>102</v>
      </c>
      <c r="B9844" s="33" t="s">
        <v>31</v>
      </c>
      <c r="C9844" s="33">
        <v>350300</v>
      </c>
      <c r="D9844" s="33" t="s">
        <v>4759</v>
      </c>
      <c r="E9844" s="33">
        <v>3</v>
      </c>
      <c r="F9844" s="33">
        <v>0.2</v>
      </c>
    </row>
    <row r="9845" spans="1:6" x14ac:dyDescent="0.2">
      <c r="A9845" s="33">
        <v>102</v>
      </c>
      <c r="B9845" s="33" t="s">
        <v>31</v>
      </c>
      <c r="C9845" s="33">
        <v>350550</v>
      </c>
      <c r="D9845" s="33" t="s">
        <v>4760</v>
      </c>
      <c r="E9845" s="33">
        <v>4</v>
      </c>
      <c r="F9845" s="33">
        <v>0.2</v>
      </c>
    </row>
    <row r="9846" spans="1:6" x14ac:dyDescent="0.2">
      <c r="A9846" s="33">
        <v>102</v>
      </c>
      <c r="B9846" s="33" t="s">
        <v>31</v>
      </c>
      <c r="C9846" s="33">
        <v>350600</v>
      </c>
      <c r="D9846" s="33" t="s">
        <v>4761</v>
      </c>
      <c r="E9846" s="33"/>
      <c r="F9846" s="33">
        <v>0.2</v>
      </c>
    </row>
    <row r="9847" spans="1:6" x14ac:dyDescent="0.2">
      <c r="A9847" s="33">
        <v>102</v>
      </c>
      <c r="B9847" s="33" t="s">
        <v>31</v>
      </c>
      <c r="C9847" s="33">
        <v>350800</v>
      </c>
      <c r="D9847" s="33" t="s">
        <v>4762</v>
      </c>
      <c r="E9847" s="33"/>
      <c r="F9847" s="33">
        <v>0.2</v>
      </c>
    </row>
    <row r="9848" spans="1:6" x14ac:dyDescent="0.2">
      <c r="A9848" s="33">
        <v>102</v>
      </c>
      <c r="B9848" s="33" t="s">
        <v>31</v>
      </c>
      <c r="C9848" s="33">
        <v>361200</v>
      </c>
      <c r="D9848" s="33" t="s">
        <v>5965</v>
      </c>
      <c r="E9848" s="33"/>
      <c r="F9848" s="33">
        <v>0.2</v>
      </c>
    </row>
    <row r="9849" spans="1:6" x14ac:dyDescent="0.2">
      <c r="A9849" s="33">
        <v>102</v>
      </c>
      <c r="B9849" s="33" t="s">
        <v>31</v>
      </c>
      <c r="C9849" s="33">
        <v>363000</v>
      </c>
      <c r="D9849" s="33" t="s">
        <v>5598</v>
      </c>
      <c r="E9849" s="33">
        <v>3</v>
      </c>
      <c r="F9849" s="33">
        <v>0.2</v>
      </c>
    </row>
    <row r="9850" spans="1:6" x14ac:dyDescent="0.2">
      <c r="A9850" s="33">
        <v>102</v>
      </c>
      <c r="B9850" s="33" t="s">
        <v>31</v>
      </c>
      <c r="C9850" s="33">
        <v>367600</v>
      </c>
      <c r="D9850" s="33" t="s">
        <v>766</v>
      </c>
      <c r="E9850" s="33"/>
      <c r="F9850" s="33">
        <v>0.2</v>
      </c>
    </row>
    <row r="9851" spans="1:6" x14ac:dyDescent="0.2">
      <c r="A9851" s="33">
        <v>102</v>
      </c>
      <c r="B9851" s="33" t="s">
        <v>31</v>
      </c>
      <c r="C9851" s="33">
        <v>369400</v>
      </c>
      <c r="D9851" s="33" t="s">
        <v>5966</v>
      </c>
      <c r="E9851" s="33"/>
      <c r="F9851" s="33">
        <v>0.2</v>
      </c>
    </row>
    <row r="9852" spans="1:6" x14ac:dyDescent="0.2">
      <c r="A9852" s="33">
        <v>102</v>
      </c>
      <c r="B9852" s="33" t="s">
        <v>31</v>
      </c>
      <c r="C9852" s="33">
        <v>372400</v>
      </c>
      <c r="D9852" s="33" t="s">
        <v>5373</v>
      </c>
      <c r="E9852" s="33">
        <v>1</v>
      </c>
      <c r="F9852" s="33">
        <v>0.2</v>
      </c>
    </row>
    <row r="9853" spans="1:6" x14ac:dyDescent="0.2">
      <c r="A9853" s="33">
        <v>102</v>
      </c>
      <c r="B9853" s="33" t="s">
        <v>31</v>
      </c>
      <c r="C9853" s="33">
        <v>373400</v>
      </c>
      <c r="D9853" s="33" t="s">
        <v>5374</v>
      </c>
      <c r="E9853" s="33">
        <v>4</v>
      </c>
      <c r="F9853" s="33">
        <v>0.2</v>
      </c>
    </row>
    <row r="9854" spans="1:6" x14ac:dyDescent="0.2">
      <c r="A9854" s="33">
        <v>102</v>
      </c>
      <c r="B9854" s="33" t="s">
        <v>31</v>
      </c>
      <c r="C9854" s="33">
        <v>376000</v>
      </c>
      <c r="D9854" s="33" t="s">
        <v>3253</v>
      </c>
      <c r="E9854" s="33"/>
      <c r="F9854" s="33">
        <v>0.2</v>
      </c>
    </row>
    <row r="9855" spans="1:6" x14ac:dyDescent="0.2">
      <c r="A9855" s="33">
        <v>102</v>
      </c>
      <c r="B9855" s="33" t="s">
        <v>31</v>
      </c>
      <c r="C9855" s="33">
        <v>376600</v>
      </c>
      <c r="D9855" s="33" t="s">
        <v>774</v>
      </c>
      <c r="E9855" s="33"/>
      <c r="F9855" s="33">
        <v>0.2</v>
      </c>
    </row>
    <row r="9856" spans="1:6" x14ac:dyDescent="0.2">
      <c r="A9856" s="33">
        <v>102</v>
      </c>
      <c r="B9856" s="33" t="s">
        <v>31</v>
      </c>
      <c r="C9856" s="33">
        <v>376710</v>
      </c>
      <c r="D9856" s="33" t="s">
        <v>5375</v>
      </c>
      <c r="E9856" s="33"/>
      <c r="F9856" s="33">
        <v>0.2</v>
      </c>
    </row>
    <row r="9857" spans="1:6" x14ac:dyDescent="0.2">
      <c r="A9857" s="33">
        <v>102</v>
      </c>
      <c r="B9857" s="33" t="s">
        <v>31</v>
      </c>
      <c r="C9857" s="33">
        <v>377500</v>
      </c>
      <c r="D9857" s="33" t="s">
        <v>5376</v>
      </c>
      <c r="E9857" s="33"/>
      <c r="F9857" s="33">
        <v>0.2</v>
      </c>
    </row>
    <row r="9858" spans="1:6" x14ac:dyDescent="0.2">
      <c r="A9858" s="33">
        <v>102</v>
      </c>
      <c r="B9858" s="33" t="s">
        <v>31</v>
      </c>
      <c r="C9858" s="33">
        <v>379900</v>
      </c>
      <c r="D9858" s="33" t="s">
        <v>5377</v>
      </c>
      <c r="E9858" s="33"/>
      <c r="F9858" s="33">
        <v>0.2</v>
      </c>
    </row>
    <row r="9859" spans="1:6" x14ac:dyDescent="0.2">
      <c r="A9859" s="33">
        <v>102</v>
      </c>
      <c r="B9859" s="33" t="s">
        <v>31</v>
      </c>
      <c r="C9859" s="33">
        <v>380000</v>
      </c>
      <c r="D9859" s="33" t="s">
        <v>5378</v>
      </c>
      <c r="E9859" s="33">
        <v>3</v>
      </c>
      <c r="F9859" s="33">
        <v>0.2</v>
      </c>
    </row>
    <row r="9860" spans="1:6" x14ac:dyDescent="0.2">
      <c r="A9860" s="33">
        <v>102</v>
      </c>
      <c r="B9860" s="33" t="s">
        <v>31</v>
      </c>
      <c r="C9860" s="33">
        <v>380200</v>
      </c>
      <c r="D9860" s="33" t="s">
        <v>5379</v>
      </c>
      <c r="E9860" s="33"/>
      <c r="F9860" s="33">
        <v>0.2</v>
      </c>
    </row>
    <row r="9861" spans="1:6" x14ac:dyDescent="0.2">
      <c r="A9861" s="33">
        <v>102</v>
      </c>
      <c r="B9861" s="33" t="s">
        <v>31</v>
      </c>
      <c r="C9861" s="33">
        <v>381000</v>
      </c>
      <c r="D9861" s="33" t="s">
        <v>5380</v>
      </c>
      <c r="E9861" s="33"/>
      <c r="F9861" s="33">
        <v>0.2</v>
      </c>
    </row>
    <row r="9862" spans="1:6" x14ac:dyDescent="0.2">
      <c r="A9862" s="33">
        <v>102</v>
      </c>
      <c r="B9862" s="33" t="s">
        <v>31</v>
      </c>
      <c r="C9862" s="33">
        <v>383200</v>
      </c>
      <c r="D9862" s="33" t="s">
        <v>3261</v>
      </c>
      <c r="E9862" s="33"/>
      <c r="F9862" s="33">
        <v>0.2</v>
      </c>
    </row>
    <row r="9863" spans="1:6" x14ac:dyDescent="0.2">
      <c r="A9863" s="33">
        <v>102</v>
      </c>
      <c r="B9863" s="33" t="s">
        <v>31</v>
      </c>
      <c r="C9863" s="33">
        <v>384500</v>
      </c>
      <c r="D9863" s="33" t="s">
        <v>3262</v>
      </c>
      <c r="E9863" s="33"/>
      <c r="F9863" s="33">
        <v>0.2</v>
      </c>
    </row>
    <row r="9864" spans="1:6" x14ac:dyDescent="0.2">
      <c r="A9864" s="33">
        <v>102</v>
      </c>
      <c r="B9864" s="33" t="s">
        <v>31</v>
      </c>
      <c r="C9864" s="33">
        <v>385100</v>
      </c>
      <c r="D9864" s="33" t="s">
        <v>5381</v>
      </c>
      <c r="E9864" s="33">
        <v>3</v>
      </c>
      <c r="F9864" s="33">
        <v>0.2</v>
      </c>
    </row>
    <row r="9865" spans="1:6" x14ac:dyDescent="0.2">
      <c r="A9865" s="33">
        <v>102</v>
      </c>
      <c r="B9865" s="33" t="s">
        <v>31</v>
      </c>
      <c r="C9865" s="33">
        <v>385200</v>
      </c>
      <c r="D9865" s="33" t="s">
        <v>5382</v>
      </c>
      <c r="E9865" s="33"/>
      <c r="F9865" s="33">
        <v>0.2</v>
      </c>
    </row>
    <row r="9866" spans="1:6" x14ac:dyDescent="0.2">
      <c r="A9866" s="33">
        <v>102</v>
      </c>
      <c r="B9866" s="33" t="s">
        <v>31</v>
      </c>
      <c r="C9866" s="33">
        <v>385700</v>
      </c>
      <c r="D9866" s="33" t="s">
        <v>5599</v>
      </c>
      <c r="E9866" s="33"/>
      <c r="F9866" s="33">
        <v>0.2</v>
      </c>
    </row>
    <row r="9867" spans="1:6" x14ac:dyDescent="0.2">
      <c r="A9867" s="33">
        <v>102</v>
      </c>
      <c r="B9867" s="33" t="s">
        <v>31</v>
      </c>
      <c r="C9867" s="33">
        <v>385900</v>
      </c>
      <c r="D9867" s="33" t="s">
        <v>5600</v>
      </c>
      <c r="E9867" s="33"/>
      <c r="F9867" s="33">
        <v>0.2</v>
      </c>
    </row>
    <row r="9868" spans="1:6" x14ac:dyDescent="0.2">
      <c r="A9868" s="33">
        <v>102</v>
      </c>
      <c r="B9868" s="33" t="s">
        <v>31</v>
      </c>
      <c r="C9868" s="33">
        <v>390700</v>
      </c>
      <c r="D9868" s="33" t="s">
        <v>5383</v>
      </c>
      <c r="E9868" s="33">
        <v>2</v>
      </c>
      <c r="F9868" s="33">
        <v>0.2</v>
      </c>
    </row>
    <row r="9869" spans="1:6" x14ac:dyDescent="0.2">
      <c r="A9869" s="33">
        <v>102</v>
      </c>
      <c r="B9869" s="33" t="s">
        <v>31</v>
      </c>
      <c r="C9869" s="33">
        <v>391250</v>
      </c>
      <c r="D9869" s="33" t="s">
        <v>5384</v>
      </c>
      <c r="E9869" s="33">
        <v>4</v>
      </c>
      <c r="F9869" s="33">
        <v>0.2</v>
      </c>
    </row>
    <row r="9870" spans="1:6" x14ac:dyDescent="0.2">
      <c r="A9870" s="33">
        <v>102</v>
      </c>
      <c r="B9870" s="33" t="s">
        <v>31</v>
      </c>
      <c r="C9870" s="33">
        <v>391300</v>
      </c>
      <c r="D9870" s="33" t="s">
        <v>5385</v>
      </c>
      <c r="E9870" s="33"/>
      <c r="F9870" s="33">
        <v>0.2</v>
      </c>
    </row>
    <row r="9871" spans="1:6" x14ac:dyDescent="0.2">
      <c r="A9871" s="33">
        <v>102</v>
      </c>
      <c r="B9871" s="33" t="s">
        <v>31</v>
      </c>
      <c r="C9871" s="33">
        <v>391800</v>
      </c>
      <c r="D9871" s="33" t="s">
        <v>5386</v>
      </c>
      <c r="E9871" s="33">
        <v>4</v>
      </c>
      <c r="F9871" s="33">
        <v>0.2</v>
      </c>
    </row>
    <row r="9872" spans="1:6" x14ac:dyDescent="0.2">
      <c r="A9872" s="33">
        <v>102</v>
      </c>
      <c r="B9872" s="33" t="s">
        <v>31</v>
      </c>
      <c r="C9872" s="33">
        <v>393800</v>
      </c>
      <c r="D9872" s="33" t="s">
        <v>5387</v>
      </c>
      <c r="E9872" s="33">
        <v>4</v>
      </c>
      <c r="F9872" s="33">
        <v>0.2</v>
      </c>
    </row>
    <row r="9873" spans="1:6" x14ac:dyDescent="0.2">
      <c r="A9873" s="33">
        <v>102</v>
      </c>
      <c r="B9873" s="33" t="s">
        <v>31</v>
      </c>
      <c r="C9873" s="33">
        <v>394500</v>
      </c>
      <c r="D9873" s="33" t="s">
        <v>5388</v>
      </c>
      <c r="E9873" s="33"/>
      <c r="F9873" s="33">
        <v>0.2</v>
      </c>
    </row>
    <row r="9874" spans="1:6" x14ac:dyDescent="0.2">
      <c r="A9874" s="33">
        <v>102</v>
      </c>
      <c r="B9874" s="33" t="s">
        <v>31</v>
      </c>
      <c r="C9874" s="33">
        <v>394700</v>
      </c>
      <c r="D9874" s="33" t="s">
        <v>5601</v>
      </c>
      <c r="E9874" s="33"/>
      <c r="F9874" s="33">
        <v>0.2</v>
      </c>
    </row>
    <row r="9875" spans="1:6" x14ac:dyDescent="0.2">
      <c r="A9875" s="33">
        <v>102</v>
      </c>
      <c r="B9875" s="33" t="s">
        <v>31</v>
      </c>
      <c r="C9875" s="33">
        <v>395300</v>
      </c>
      <c r="D9875" s="33" t="s">
        <v>5602</v>
      </c>
      <c r="E9875" s="33">
        <v>4</v>
      </c>
      <c r="F9875" s="33">
        <v>0.2</v>
      </c>
    </row>
    <row r="9876" spans="1:6" x14ac:dyDescent="0.2">
      <c r="A9876" s="33">
        <v>102</v>
      </c>
      <c r="B9876" s="33" t="s">
        <v>31</v>
      </c>
      <c r="C9876" s="33">
        <v>396150</v>
      </c>
      <c r="D9876" s="33" t="s">
        <v>5389</v>
      </c>
      <c r="E9876" s="33">
        <v>4</v>
      </c>
      <c r="F9876" s="33">
        <v>0.2</v>
      </c>
    </row>
    <row r="9877" spans="1:6" x14ac:dyDescent="0.2">
      <c r="A9877" s="33">
        <v>102</v>
      </c>
      <c r="B9877" s="33" t="s">
        <v>31</v>
      </c>
      <c r="C9877" s="33">
        <v>396300</v>
      </c>
      <c r="D9877" s="33" t="s">
        <v>5390</v>
      </c>
      <c r="E9877" s="33"/>
      <c r="F9877" s="33">
        <v>0.2</v>
      </c>
    </row>
    <row r="9878" spans="1:6" x14ac:dyDescent="0.2">
      <c r="A9878" s="33">
        <v>102</v>
      </c>
      <c r="B9878" s="33" t="s">
        <v>31</v>
      </c>
      <c r="C9878" s="33">
        <v>398100</v>
      </c>
      <c r="D9878" s="33" t="s">
        <v>5603</v>
      </c>
      <c r="E9878" s="33">
        <v>3</v>
      </c>
      <c r="F9878" s="33">
        <v>0.2</v>
      </c>
    </row>
    <row r="9879" spans="1:6" x14ac:dyDescent="0.2">
      <c r="A9879" s="33">
        <v>102</v>
      </c>
      <c r="B9879" s="33" t="s">
        <v>31</v>
      </c>
      <c r="C9879" s="33">
        <v>398800</v>
      </c>
      <c r="D9879" s="33" t="s">
        <v>5604</v>
      </c>
      <c r="E9879" s="33"/>
      <c r="F9879" s="33">
        <v>0.2</v>
      </c>
    </row>
    <row r="9880" spans="1:6" x14ac:dyDescent="0.2">
      <c r="A9880" s="33">
        <v>102</v>
      </c>
      <c r="B9880" s="33" t="s">
        <v>31</v>
      </c>
      <c r="C9880" s="33">
        <v>402000</v>
      </c>
      <c r="D9880" s="33" t="s">
        <v>5605</v>
      </c>
      <c r="E9880" s="33">
        <v>2</v>
      </c>
      <c r="F9880" s="33">
        <v>0.2</v>
      </c>
    </row>
    <row r="9881" spans="1:6" x14ac:dyDescent="0.2">
      <c r="A9881" s="33">
        <v>102</v>
      </c>
      <c r="B9881" s="33" t="s">
        <v>31</v>
      </c>
      <c r="C9881" s="33">
        <v>402500</v>
      </c>
      <c r="D9881" s="33" t="s">
        <v>5967</v>
      </c>
      <c r="E9881" s="33">
        <v>3</v>
      </c>
      <c r="F9881" s="33">
        <v>0.2</v>
      </c>
    </row>
    <row r="9882" spans="1:6" x14ac:dyDescent="0.2">
      <c r="A9882" s="33">
        <v>102</v>
      </c>
      <c r="B9882" s="33" t="s">
        <v>31</v>
      </c>
      <c r="C9882" s="33">
        <v>402700</v>
      </c>
      <c r="D9882" s="33" t="s">
        <v>842</v>
      </c>
      <c r="E9882" s="33"/>
      <c r="F9882" s="33">
        <v>0.2</v>
      </c>
    </row>
    <row r="9883" spans="1:6" x14ac:dyDescent="0.2">
      <c r="A9883" s="33">
        <v>102</v>
      </c>
      <c r="B9883" s="33" t="s">
        <v>31</v>
      </c>
      <c r="C9883" s="33">
        <v>405100</v>
      </c>
      <c r="D9883" s="33" t="s">
        <v>5391</v>
      </c>
      <c r="E9883" s="33">
        <v>4</v>
      </c>
      <c r="F9883" s="33">
        <v>0.2</v>
      </c>
    </row>
    <row r="9884" spans="1:6" x14ac:dyDescent="0.2">
      <c r="A9884" s="33">
        <v>102</v>
      </c>
      <c r="B9884" s="33" t="s">
        <v>31</v>
      </c>
      <c r="C9884" s="33">
        <v>405300</v>
      </c>
      <c r="D9884" s="33" t="s">
        <v>5392</v>
      </c>
      <c r="E9884" s="33">
        <v>4</v>
      </c>
      <c r="F9884" s="33">
        <v>0.2</v>
      </c>
    </row>
    <row r="9885" spans="1:6" x14ac:dyDescent="0.2">
      <c r="A9885" s="33">
        <v>102</v>
      </c>
      <c r="B9885" s="33" t="s">
        <v>31</v>
      </c>
      <c r="C9885" s="33">
        <v>406600</v>
      </c>
      <c r="D9885" s="33" t="s">
        <v>5393</v>
      </c>
      <c r="E9885" s="33"/>
      <c r="F9885" s="33">
        <v>0.2</v>
      </c>
    </row>
    <row r="9886" spans="1:6" x14ac:dyDescent="0.2">
      <c r="A9886" s="33">
        <v>102</v>
      </c>
      <c r="B9886" s="33" t="s">
        <v>31</v>
      </c>
      <c r="C9886" s="33">
        <v>406700</v>
      </c>
      <c r="D9886" s="33" t="s">
        <v>5394</v>
      </c>
      <c r="E9886" s="33">
        <v>4</v>
      </c>
      <c r="F9886" s="33">
        <v>0.2</v>
      </c>
    </row>
    <row r="9887" spans="1:6" x14ac:dyDescent="0.2">
      <c r="A9887" s="33">
        <v>102</v>
      </c>
      <c r="B9887" s="33" t="s">
        <v>31</v>
      </c>
      <c r="C9887" s="33">
        <v>407000</v>
      </c>
      <c r="D9887" s="33" t="s">
        <v>5968</v>
      </c>
      <c r="E9887" s="33">
        <v>4</v>
      </c>
      <c r="F9887" s="33">
        <v>0.2</v>
      </c>
    </row>
    <row r="9888" spans="1:6" x14ac:dyDescent="0.2">
      <c r="A9888" s="33">
        <v>102</v>
      </c>
      <c r="B9888" s="33" t="s">
        <v>31</v>
      </c>
      <c r="C9888" s="33">
        <v>407600</v>
      </c>
      <c r="D9888" s="33" t="s">
        <v>5969</v>
      </c>
      <c r="E9888" s="33"/>
      <c r="F9888" s="33">
        <v>0.2</v>
      </c>
    </row>
    <row r="9889" spans="1:6" x14ac:dyDescent="0.2">
      <c r="A9889" s="33">
        <v>102</v>
      </c>
      <c r="B9889" s="33" t="s">
        <v>31</v>
      </c>
      <c r="C9889" s="33">
        <v>408000</v>
      </c>
      <c r="D9889" s="33" t="s">
        <v>5606</v>
      </c>
      <c r="E9889" s="33"/>
      <c r="F9889" s="33">
        <v>0.2</v>
      </c>
    </row>
    <row r="9890" spans="1:6" x14ac:dyDescent="0.2">
      <c r="A9890" s="33">
        <v>102</v>
      </c>
      <c r="B9890" s="33" t="s">
        <v>31</v>
      </c>
      <c r="C9890" s="33">
        <v>409000</v>
      </c>
      <c r="D9890" s="33" t="s">
        <v>5395</v>
      </c>
      <c r="E9890" s="33"/>
      <c r="F9890" s="33">
        <v>0.2</v>
      </c>
    </row>
    <row r="9891" spans="1:6" x14ac:dyDescent="0.2">
      <c r="A9891" s="33">
        <v>102</v>
      </c>
      <c r="B9891" s="33" t="s">
        <v>31</v>
      </c>
      <c r="C9891" s="33">
        <v>409100</v>
      </c>
      <c r="D9891" s="33" t="s">
        <v>5396</v>
      </c>
      <c r="E9891" s="33"/>
      <c r="F9891" s="33">
        <v>0.2</v>
      </c>
    </row>
    <row r="9892" spans="1:6" x14ac:dyDescent="0.2">
      <c r="A9892" s="33">
        <v>102</v>
      </c>
      <c r="B9892" s="33" t="s">
        <v>31</v>
      </c>
      <c r="C9892" s="33">
        <v>409500</v>
      </c>
      <c r="D9892" s="33" t="s">
        <v>5397</v>
      </c>
      <c r="E9892" s="33"/>
      <c r="F9892" s="33">
        <v>0.2</v>
      </c>
    </row>
    <row r="9893" spans="1:6" x14ac:dyDescent="0.2">
      <c r="A9893" s="33">
        <v>102</v>
      </c>
      <c r="B9893" s="33" t="s">
        <v>31</v>
      </c>
      <c r="C9893" s="33">
        <v>410700</v>
      </c>
      <c r="D9893" s="33" t="s">
        <v>5607</v>
      </c>
      <c r="E9893" s="33"/>
      <c r="F9893" s="33">
        <v>0.2</v>
      </c>
    </row>
    <row r="9894" spans="1:6" x14ac:dyDescent="0.2">
      <c r="A9894" s="33">
        <v>102</v>
      </c>
      <c r="B9894" s="33" t="s">
        <v>31</v>
      </c>
      <c r="C9894" s="33">
        <v>411500</v>
      </c>
      <c r="D9894" s="33" t="s">
        <v>5608</v>
      </c>
      <c r="E9894" s="33"/>
      <c r="F9894" s="33">
        <v>0.2</v>
      </c>
    </row>
    <row r="9895" spans="1:6" x14ac:dyDescent="0.2">
      <c r="A9895" s="33">
        <v>102</v>
      </c>
      <c r="B9895" s="33" t="s">
        <v>31</v>
      </c>
      <c r="C9895" s="33">
        <v>412500</v>
      </c>
      <c r="D9895" s="33" t="s">
        <v>5398</v>
      </c>
      <c r="E9895" s="33">
        <v>3</v>
      </c>
      <c r="F9895" s="33">
        <v>0.2</v>
      </c>
    </row>
    <row r="9896" spans="1:6" x14ac:dyDescent="0.2">
      <c r="A9896" s="33">
        <v>102</v>
      </c>
      <c r="B9896" s="33" t="s">
        <v>31</v>
      </c>
      <c r="C9896" s="33">
        <v>412900</v>
      </c>
      <c r="D9896" s="33" t="s">
        <v>5399</v>
      </c>
      <c r="E9896" s="33"/>
      <c r="F9896" s="33">
        <v>0.2</v>
      </c>
    </row>
    <row r="9897" spans="1:6" x14ac:dyDescent="0.2">
      <c r="A9897" s="33">
        <v>102</v>
      </c>
      <c r="B9897" s="33" t="s">
        <v>31</v>
      </c>
      <c r="C9897" s="33">
        <v>414100</v>
      </c>
      <c r="D9897" s="33" t="s">
        <v>5400</v>
      </c>
      <c r="E9897" s="33">
        <v>4</v>
      </c>
      <c r="F9897" s="33">
        <v>0.2</v>
      </c>
    </row>
    <row r="9898" spans="1:6" x14ac:dyDescent="0.2">
      <c r="A9898" s="33">
        <v>102</v>
      </c>
      <c r="B9898" s="33" t="s">
        <v>31</v>
      </c>
      <c r="C9898" s="33">
        <v>414300</v>
      </c>
      <c r="D9898" s="33" t="s">
        <v>5401</v>
      </c>
      <c r="E9898" s="33">
        <v>2</v>
      </c>
      <c r="F9898" s="33">
        <v>0.2</v>
      </c>
    </row>
    <row r="9899" spans="1:6" x14ac:dyDescent="0.2">
      <c r="A9899" s="33">
        <v>102</v>
      </c>
      <c r="B9899" s="33" t="s">
        <v>31</v>
      </c>
      <c r="C9899" s="33">
        <v>414900</v>
      </c>
      <c r="D9899" s="33" t="s">
        <v>5402</v>
      </c>
      <c r="E9899" s="33">
        <v>4</v>
      </c>
      <c r="F9899" s="33">
        <v>0.2</v>
      </c>
    </row>
    <row r="9900" spans="1:6" x14ac:dyDescent="0.2">
      <c r="A9900" s="33">
        <v>102</v>
      </c>
      <c r="B9900" s="33" t="s">
        <v>31</v>
      </c>
      <c r="C9900" s="33">
        <v>415900</v>
      </c>
      <c r="D9900" s="33" t="s">
        <v>5609</v>
      </c>
      <c r="E9900" s="33"/>
      <c r="F9900" s="33">
        <v>0.2</v>
      </c>
    </row>
    <row r="9901" spans="1:6" x14ac:dyDescent="0.2">
      <c r="A9901" s="33">
        <v>102</v>
      </c>
      <c r="B9901" s="33" t="s">
        <v>31</v>
      </c>
      <c r="C9901" s="33">
        <v>416300</v>
      </c>
      <c r="D9901" s="33" t="s">
        <v>5403</v>
      </c>
      <c r="E9901" s="33"/>
      <c r="F9901" s="33">
        <v>0.2</v>
      </c>
    </row>
    <row r="9902" spans="1:6" x14ac:dyDescent="0.2">
      <c r="A9902" s="33">
        <v>102</v>
      </c>
      <c r="B9902" s="33" t="s">
        <v>31</v>
      </c>
      <c r="C9902" s="33">
        <v>416680</v>
      </c>
      <c r="D9902" s="33" t="s">
        <v>5404</v>
      </c>
      <c r="E9902" s="33">
        <v>3</v>
      </c>
      <c r="F9902" s="33">
        <v>0.2</v>
      </c>
    </row>
    <row r="9903" spans="1:6" x14ac:dyDescent="0.2">
      <c r="A9903" s="33">
        <v>102</v>
      </c>
      <c r="B9903" s="33" t="s">
        <v>31</v>
      </c>
      <c r="C9903" s="33">
        <v>416800</v>
      </c>
      <c r="D9903" s="33" t="s">
        <v>5405</v>
      </c>
      <c r="E9903" s="33">
        <v>1</v>
      </c>
      <c r="F9903" s="33">
        <v>0.2</v>
      </c>
    </row>
    <row r="9904" spans="1:6" x14ac:dyDescent="0.2">
      <c r="A9904" s="33">
        <v>102</v>
      </c>
      <c r="B9904" s="33" t="s">
        <v>31</v>
      </c>
      <c r="C9904" s="33">
        <v>417300</v>
      </c>
      <c r="D9904" s="33" t="s">
        <v>5610</v>
      </c>
      <c r="E9904" s="33"/>
      <c r="F9904" s="33">
        <v>0.2</v>
      </c>
    </row>
    <row r="9905" spans="1:6" x14ac:dyDescent="0.2">
      <c r="A9905" s="33">
        <v>102</v>
      </c>
      <c r="B9905" s="33" t="s">
        <v>31</v>
      </c>
      <c r="C9905" s="33">
        <v>417500</v>
      </c>
      <c r="D9905" s="33" t="s">
        <v>5406</v>
      </c>
      <c r="E9905" s="33">
        <v>2</v>
      </c>
      <c r="F9905" s="33">
        <v>0.2</v>
      </c>
    </row>
    <row r="9906" spans="1:6" x14ac:dyDescent="0.2">
      <c r="A9906" s="33">
        <v>102</v>
      </c>
      <c r="B9906" s="33" t="s">
        <v>31</v>
      </c>
      <c r="C9906" s="33">
        <v>417600</v>
      </c>
      <c r="D9906" s="33" t="s">
        <v>5407</v>
      </c>
      <c r="E9906" s="33">
        <v>4</v>
      </c>
      <c r="F9906" s="33">
        <v>0.2</v>
      </c>
    </row>
    <row r="9907" spans="1:6" x14ac:dyDescent="0.2">
      <c r="A9907" s="33">
        <v>102</v>
      </c>
      <c r="B9907" s="33" t="s">
        <v>31</v>
      </c>
      <c r="C9907" s="33">
        <v>417700</v>
      </c>
      <c r="D9907" s="33" t="s">
        <v>5408</v>
      </c>
      <c r="E9907" s="33"/>
      <c r="F9907" s="33">
        <v>0.2</v>
      </c>
    </row>
    <row r="9908" spans="1:6" x14ac:dyDescent="0.2">
      <c r="A9908" s="33">
        <v>102</v>
      </c>
      <c r="B9908" s="33" t="s">
        <v>31</v>
      </c>
      <c r="C9908" s="33">
        <v>417800</v>
      </c>
      <c r="D9908" s="33" t="s">
        <v>5970</v>
      </c>
      <c r="E9908" s="33">
        <v>3</v>
      </c>
      <c r="F9908" s="33">
        <v>0.2</v>
      </c>
    </row>
    <row r="9909" spans="1:6" x14ac:dyDescent="0.2">
      <c r="A9909" s="33">
        <v>102</v>
      </c>
      <c r="B9909" s="33" t="s">
        <v>31</v>
      </c>
      <c r="C9909" s="33">
        <v>420500</v>
      </c>
      <c r="D9909" s="33" t="s">
        <v>5409</v>
      </c>
      <c r="E9909" s="33"/>
      <c r="F9909" s="33">
        <v>0.2</v>
      </c>
    </row>
    <row r="9910" spans="1:6" x14ac:dyDescent="0.2">
      <c r="A9910" s="33">
        <v>102</v>
      </c>
      <c r="B9910" s="33" t="s">
        <v>31</v>
      </c>
      <c r="C9910" s="33">
        <v>420800</v>
      </c>
      <c r="D9910" s="33" t="s">
        <v>5410</v>
      </c>
      <c r="E9910" s="33"/>
      <c r="F9910" s="33">
        <v>0.2</v>
      </c>
    </row>
    <row r="9911" spans="1:6" x14ac:dyDescent="0.2">
      <c r="A9911" s="33">
        <v>102</v>
      </c>
      <c r="B9911" s="33" t="s">
        <v>31</v>
      </c>
      <c r="C9911" s="33">
        <v>421100</v>
      </c>
      <c r="D9911" s="33" t="s">
        <v>5411</v>
      </c>
      <c r="E9911" s="33"/>
      <c r="F9911" s="33">
        <v>0.2</v>
      </c>
    </row>
    <row r="9912" spans="1:6" x14ac:dyDescent="0.2">
      <c r="A9912" s="33">
        <v>102</v>
      </c>
      <c r="B9912" s="33" t="s">
        <v>31</v>
      </c>
      <c r="C9912" s="33">
        <v>423300</v>
      </c>
      <c r="D9912" s="33" t="s">
        <v>5412</v>
      </c>
      <c r="E9912" s="33"/>
      <c r="F9912" s="33">
        <v>0.2</v>
      </c>
    </row>
    <row r="9913" spans="1:6" x14ac:dyDescent="0.2">
      <c r="A9913" s="33">
        <v>102</v>
      </c>
      <c r="B9913" s="33" t="s">
        <v>31</v>
      </c>
      <c r="C9913" s="33">
        <v>424400</v>
      </c>
      <c r="D9913" s="33" t="s">
        <v>805</v>
      </c>
      <c r="E9913" s="33"/>
      <c r="F9913" s="33">
        <v>0.2</v>
      </c>
    </row>
    <row r="9914" spans="1:6" x14ac:dyDescent="0.2">
      <c r="A9914" s="33">
        <v>102</v>
      </c>
      <c r="B9914" s="33" t="s">
        <v>31</v>
      </c>
      <c r="C9914" s="33">
        <v>424800</v>
      </c>
      <c r="D9914" s="33" t="s">
        <v>5413</v>
      </c>
      <c r="E9914" s="33"/>
      <c r="F9914" s="33">
        <v>0.2</v>
      </c>
    </row>
    <row r="9915" spans="1:6" x14ac:dyDescent="0.2">
      <c r="A9915" s="33">
        <v>102</v>
      </c>
      <c r="B9915" s="33" t="s">
        <v>31</v>
      </c>
      <c r="C9915" s="33">
        <v>426300</v>
      </c>
      <c r="D9915" s="33" t="s">
        <v>5414</v>
      </c>
      <c r="E9915" s="33"/>
      <c r="F9915" s="33">
        <v>0.2</v>
      </c>
    </row>
    <row r="9916" spans="1:6" x14ac:dyDescent="0.2">
      <c r="A9916" s="33">
        <v>102</v>
      </c>
      <c r="B9916" s="33" t="s">
        <v>31</v>
      </c>
      <c r="C9916" s="33">
        <v>426600</v>
      </c>
      <c r="D9916" s="33" t="s">
        <v>5415</v>
      </c>
      <c r="E9916" s="33">
        <v>4</v>
      </c>
      <c r="F9916" s="33">
        <v>0.2</v>
      </c>
    </row>
    <row r="9917" spans="1:6" x14ac:dyDescent="0.2">
      <c r="A9917" s="33">
        <v>102</v>
      </c>
      <c r="B9917" s="33" t="s">
        <v>31</v>
      </c>
      <c r="C9917" s="33">
        <v>426800</v>
      </c>
      <c r="D9917" s="33" t="s">
        <v>5416</v>
      </c>
      <c r="E9917" s="33">
        <v>4</v>
      </c>
      <c r="F9917" s="33">
        <v>0.2</v>
      </c>
    </row>
    <row r="9918" spans="1:6" x14ac:dyDescent="0.2">
      <c r="A9918" s="33">
        <v>102</v>
      </c>
      <c r="B9918" s="33" t="s">
        <v>31</v>
      </c>
      <c r="C9918" s="33">
        <v>427500</v>
      </c>
      <c r="D9918" s="33" t="s">
        <v>5611</v>
      </c>
      <c r="E9918" s="33"/>
      <c r="F9918" s="33">
        <v>0.2</v>
      </c>
    </row>
    <row r="9919" spans="1:6" x14ac:dyDescent="0.2">
      <c r="A9919" s="33">
        <v>102</v>
      </c>
      <c r="B9919" s="33" t="s">
        <v>31</v>
      </c>
      <c r="C9919" s="33">
        <v>427700</v>
      </c>
      <c r="D9919" s="33" t="s">
        <v>5417</v>
      </c>
      <c r="E9919" s="33">
        <v>3</v>
      </c>
      <c r="F9919" s="33">
        <v>0.2</v>
      </c>
    </row>
    <row r="9920" spans="1:6" x14ac:dyDescent="0.2">
      <c r="A9920" s="33">
        <v>102</v>
      </c>
      <c r="B9920" s="33" t="s">
        <v>31</v>
      </c>
      <c r="C9920" s="33">
        <v>427900</v>
      </c>
      <c r="D9920" s="33" t="s">
        <v>5418</v>
      </c>
      <c r="E9920" s="33">
        <v>4</v>
      </c>
      <c r="F9920" s="33">
        <v>0.2</v>
      </c>
    </row>
    <row r="9921" spans="1:6" x14ac:dyDescent="0.2">
      <c r="A9921" s="33">
        <v>102</v>
      </c>
      <c r="B9921" s="33" t="s">
        <v>31</v>
      </c>
      <c r="C9921" s="33">
        <v>428500</v>
      </c>
      <c r="D9921" s="33" t="s">
        <v>5419</v>
      </c>
      <c r="E9921" s="33">
        <v>4</v>
      </c>
      <c r="F9921" s="33">
        <v>0.2</v>
      </c>
    </row>
    <row r="9922" spans="1:6" x14ac:dyDescent="0.2">
      <c r="A9922" s="33">
        <v>102</v>
      </c>
      <c r="B9922" s="33" t="s">
        <v>31</v>
      </c>
      <c r="C9922" s="33">
        <v>428600</v>
      </c>
      <c r="D9922" s="33" t="s">
        <v>5420</v>
      </c>
      <c r="E9922" s="33">
        <v>4</v>
      </c>
      <c r="F9922" s="33">
        <v>0.2</v>
      </c>
    </row>
    <row r="9923" spans="1:6" x14ac:dyDescent="0.2">
      <c r="A9923" s="33">
        <v>102</v>
      </c>
      <c r="B9923" s="33" t="s">
        <v>31</v>
      </c>
      <c r="C9923" s="33">
        <v>429200</v>
      </c>
      <c r="D9923" s="33" t="s">
        <v>5421</v>
      </c>
      <c r="E9923" s="33">
        <v>1</v>
      </c>
      <c r="F9923" s="33">
        <v>0.2</v>
      </c>
    </row>
    <row r="9924" spans="1:6" x14ac:dyDescent="0.2">
      <c r="A9924" s="33">
        <v>102</v>
      </c>
      <c r="B9924" s="33" t="s">
        <v>31</v>
      </c>
      <c r="C9924" s="33">
        <v>430500</v>
      </c>
      <c r="D9924" s="33" t="s">
        <v>5971</v>
      </c>
      <c r="E9924" s="33">
        <v>4</v>
      </c>
      <c r="F9924" s="33">
        <v>0.2</v>
      </c>
    </row>
    <row r="9925" spans="1:6" x14ac:dyDescent="0.2">
      <c r="A9925" s="33">
        <v>102</v>
      </c>
      <c r="B9925" s="33" t="s">
        <v>31</v>
      </c>
      <c r="C9925" s="33">
        <v>431500</v>
      </c>
      <c r="D9925" s="33" t="s">
        <v>5422</v>
      </c>
      <c r="E9925" s="33">
        <v>2</v>
      </c>
      <c r="F9925" s="33">
        <v>0.2</v>
      </c>
    </row>
    <row r="9926" spans="1:6" x14ac:dyDescent="0.2">
      <c r="A9926" s="33">
        <v>102</v>
      </c>
      <c r="B9926" s="33" t="s">
        <v>31</v>
      </c>
      <c r="C9926" s="33">
        <v>431900</v>
      </c>
      <c r="D9926" s="33" t="s">
        <v>3271</v>
      </c>
      <c r="E9926" s="33"/>
      <c r="F9926" s="33">
        <v>0.2</v>
      </c>
    </row>
    <row r="9927" spans="1:6" x14ac:dyDescent="0.2">
      <c r="A9927" s="33">
        <v>102</v>
      </c>
      <c r="B9927" s="33" t="s">
        <v>31</v>
      </c>
      <c r="C9927" s="33">
        <v>436300</v>
      </c>
      <c r="D9927" s="33" t="s">
        <v>5423</v>
      </c>
      <c r="E9927" s="33">
        <v>4</v>
      </c>
      <c r="F9927" s="33">
        <v>0.2</v>
      </c>
    </row>
    <row r="9928" spans="1:6" x14ac:dyDescent="0.2">
      <c r="A9928" s="33">
        <v>102</v>
      </c>
      <c r="B9928" s="33" t="s">
        <v>31</v>
      </c>
      <c r="C9928" s="33">
        <v>437000</v>
      </c>
      <c r="D9928" s="33" t="s">
        <v>5612</v>
      </c>
      <c r="E9928" s="33"/>
      <c r="F9928" s="33">
        <v>0.2</v>
      </c>
    </row>
    <row r="9929" spans="1:6" x14ac:dyDescent="0.2">
      <c r="A9929" s="33">
        <v>102</v>
      </c>
      <c r="B9929" s="33" t="s">
        <v>31</v>
      </c>
      <c r="C9929" s="33">
        <v>438200</v>
      </c>
      <c r="D9929" s="33" t="s">
        <v>5972</v>
      </c>
      <c r="E9929" s="33">
        <v>3</v>
      </c>
      <c r="F9929" s="33">
        <v>0.2</v>
      </c>
    </row>
    <row r="9930" spans="1:6" x14ac:dyDescent="0.2">
      <c r="A9930" s="33">
        <v>102</v>
      </c>
      <c r="B9930" s="33" t="s">
        <v>31</v>
      </c>
      <c r="C9930" s="33">
        <v>438500</v>
      </c>
      <c r="D9930" s="33" t="s">
        <v>5613</v>
      </c>
      <c r="E9930" s="33"/>
      <c r="F9930" s="33">
        <v>0.2</v>
      </c>
    </row>
    <row r="9931" spans="1:6" x14ac:dyDescent="0.2">
      <c r="A9931" s="33">
        <v>102</v>
      </c>
      <c r="B9931" s="33" t="s">
        <v>31</v>
      </c>
      <c r="C9931" s="33">
        <v>440900</v>
      </c>
      <c r="D9931" s="33" t="s">
        <v>5424</v>
      </c>
      <c r="E9931" s="33">
        <v>1</v>
      </c>
      <c r="F9931" s="33">
        <v>0.2</v>
      </c>
    </row>
    <row r="9932" spans="1:6" x14ac:dyDescent="0.2">
      <c r="A9932" s="33">
        <v>102</v>
      </c>
      <c r="B9932" s="33" t="s">
        <v>31</v>
      </c>
      <c r="C9932" s="33">
        <v>441500</v>
      </c>
      <c r="D9932" s="33" t="s">
        <v>5425</v>
      </c>
      <c r="E9932" s="33">
        <v>4</v>
      </c>
      <c r="F9932" s="33">
        <v>0.2</v>
      </c>
    </row>
    <row r="9933" spans="1:6" x14ac:dyDescent="0.2">
      <c r="A9933" s="33">
        <v>102</v>
      </c>
      <c r="B9933" s="33" t="s">
        <v>31</v>
      </c>
      <c r="C9933" s="33">
        <v>442900</v>
      </c>
      <c r="D9933" s="33" t="s">
        <v>5426</v>
      </c>
      <c r="E9933" s="33">
        <v>4</v>
      </c>
      <c r="F9933" s="33">
        <v>0.2</v>
      </c>
    </row>
    <row r="9934" spans="1:6" x14ac:dyDescent="0.2">
      <c r="A9934" s="33">
        <v>102</v>
      </c>
      <c r="B9934" s="33" t="s">
        <v>31</v>
      </c>
      <c r="C9934" s="33">
        <v>443000</v>
      </c>
      <c r="D9934" s="33" t="s">
        <v>5427</v>
      </c>
      <c r="E9934" s="33">
        <v>2</v>
      </c>
      <c r="F9934" s="33">
        <v>0.2</v>
      </c>
    </row>
    <row r="9935" spans="1:6" x14ac:dyDescent="0.2">
      <c r="A9935" s="33">
        <v>102</v>
      </c>
      <c r="B9935" s="33" t="s">
        <v>31</v>
      </c>
      <c r="C9935" s="33">
        <v>443100</v>
      </c>
      <c r="D9935" s="33" t="s">
        <v>5428</v>
      </c>
      <c r="E9935" s="33">
        <v>2</v>
      </c>
      <c r="F9935" s="33">
        <v>0.2</v>
      </c>
    </row>
    <row r="9936" spans="1:6" x14ac:dyDescent="0.2">
      <c r="A9936" s="33">
        <v>102</v>
      </c>
      <c r="B9936" s="33" t="s">
        <v>31</v>
      </c>
      <c r="C9936" s="33">
        <v>443900</v>
      </c>
      <c r="D9936" s="33" t="s">
        <v>5614</v>
      </c>
      <c r="E9936" s="33"/>
      <c r="F9936" s="33">
        <v>0.2</v>
      </c>
    </row>
    <row r="9937" spans="1:6" x14ac:dyDescent="0.2">
      <c r="A9937" s="33">
        <v>102</v>
      </c>
      <c r="B9937" s="33" t="s">
        <v>31</v>
      </c>
      <c r="C9937" s="33">
        <v>444200</v>
      </c>
      <c r="D9937" s="33" t="s">
        <v>5429</v>
      </c>
      <c r="E9937" s="33"/>
      <c r="F9937" s="33">
        <v>0.2</v>
      </c>
    </row>
    <row r="9938" spans="1:6" x14ac:dyDescent="0.2">
      <c r="A9938" s="33">
        <v>102</v>
      </c>
      <c r="B9938" s="33" t="s">
        <v>31</v>
      </c>
      <c r="C9938" s="33">
        <v>445100</v>
      </c>
      <c r="D9938" s="33" t="s">
        <v>5615</v>
      </c>
      <c r="E9938" s="33"/>
      <c r="F9938" s="33">
        <v>0.2</v>
      </c>
    </row>
    <row r="9939" spans="1:6" x14ac:dyDescent="0.2">
      <c r="A9939" s="33">
        <v>102</v>
      </c>
      <c r="B9939" s="33" t="s">
        <v>31</v>
      </c>
      <c r="C9939" s="33">
        <v>445200</v>
      </c>
      <c r="D9939" s="33" t="s">
        <v>5616</v>
      </c>
      <c r="E9939" s="33"/>
      <c r="F9939" s="33">
        <v>0.2</v>
      </c>
    </row>
    <row r="9940" spans="1:6" x14ac:dyDescent="0.2">
      <c r="A9940" s="33">
        <v>102</v>
      </c>
      <c r="B9940" s="33" t="s">
        <v>31</v>
      </c>
      <c r="C9940" s="33">
        <v>445400</v>
      </c>
      <c r="D9940" s="33" t="s">
        <v>5617</v>
      </c>
      <c r="E9940" s="33"/>
      <c r="F9940" s="33">
        <v>0.2</v>
      </c>
    </row>
    <row r="9941" spans="1:6" x14ac:dyDescent="0.2">
      <c r="A9941" s="33">
        <v>102</v>
      </c>
      <c r="B9941" s="33" t="s">
        <v>31</v>
      </c>
      <c r="C9941" s="33">
        <v>446100</v>
      </c>
      <c r="D9941" s="33" t="s">
        <v>5430</v>
      </c>
      <c r="E9941" s="33">
        <v>3</v>
      </c>
      <c r="F9941" s="33">
        <v>0.2</v>
      </c>
    </row>
    <row r="9942" spans="1:6" x14ac:dyDescent="0.2">
      <c r="A9942" s="33">
        <v>102</v>
      </c>
      <c r="B9942" s="33" t="s">
        <v>31</v>
      </c>
      <c r="C9942" s="33">
        <v>446500</v>
      </c>
      <c r="D9942" s="33" t="s">
        <v>5618</v>
      </c>
      <c r="E9942" s="33">
        <v>1</v>
      </c>
      <c r="F9942" s="33">
        <v>0.2</v>
      </c>
    </row>
    <row r="9943" spans="1:6" x14ac:dyDescent="0.2">
      <c r="A9943" s="33">
        <v>102</v>
      </c>
      <c r="B9943" s="33" t="s">
        <v>31</v>
      </c>
      <c r="C9943" s="33">
        <v>446900</v>
      </c>
      <c r="D9943" s="33" t="s">
        <v>5619</v>
      </c>
      <c r="E9943" s="33">
        <v>2</v>
      </c>
      <c r="F9943" s="33">
        <v>0.2</v>
      </c>
    </row>
    <row r="9944" spans="1:6" x14ac:dyDescent="0.2">
      <c r="A9944" s="33">
        <v>102</v>
      </c>
      <c r="B9944" s="33" t="s">
        <v>31</v>
      </c>
      <c r="C9944" s="33">
        <v>449300</v>
      </c>
      <c r="D9944" s="33" t="s">
        <v>5431</v>
      </c>
      <c r="E9944" s="33">
        <v>4</v>
      </c>
      <c r="F9944" s="33">
        <v>0.2</v>
      </c>
    </row>
    <row r="9945" spans="1:6" x14ac:dyDescent="0.2">
      <c r="A9945" s="33">
        <v>102</v>
      </c>
      <c r="B9945" s="33" t="s">
        <v>31</v>
      </c>
      <c r="C9945" s="33">
        <v>450400</v>
      </c>
      <c r="D9945" s="33" t="s">
        <v>5432</v>
      </c>
      <c r="E9945" s="33">
        <v>4</v>
      </c>
      <c r="F9945" s="33">
        <v>0.2</v>
      </c>
    </row>
    <row r="9946" spans="1:6" x14ac:dyDescent="0.2">
      <c r="A9946" s="33">
        <v>102</v>
      </c>
      <c r="B9946" s="33" t="s">
        <v>31</v>
      </c>
      <c r="C9946" s="33">
        <v>450600</v>
      </c>
      <c r="D9946" s="33" t="s">
        <v>5973</v>
      </c>
      <c r="E9946" s="33"/>
      <c r="F9946" s="33">
        <v>0.2</v>
      </c>
    </row>
    <row r="9947" spans="1:6" x14ac:dyDescent="0.2">
      <c r="A9947" s="33">
        <v>102</v>
      </c>
      <c r="B9947" s="33" t="s">
        <v>31</v>
      </c>
      <c r="C9947" s="33">
        <v>452200</v>
      </c>
      <c r="D9947" s="33" t="s">
        <v>5974</v>
      </c>
      <c r="E9947" s="33">
        <v>4</v>
      </c>
      <c r="F9947" s="33">
        <v>0.2</v>
      </c>
    </row>
    <row r="9948" spans="1:6" x14ac:dyDescent="0.2">
      <c r="A9948" s="33">
        <v>102</v>
      </c>
      <c r="B9948" s="33" t="s">
        <v>31</v>
      </c>
      <c r="C9948" s="33">
        <v>452400</v>
      </c>
      <c r="D9948" s="33" t="s">
        <v>5975</v>
      </c>
      <c r="E9948" s="33"/>
      <c r="F9948" s="33">
        <v>0.2</v>
      </c>
    </row>
    <row r="9949" spans="1:6" x14ac:dyDescent="0.2">
      <c r="A9949" s="33">
        <v>102</v>
      </c>
      <c r="B9949" s="33" t="s">
        <v>31</v>
      </c>
      <c r="C9949" s="33">
        <v>453500</v>
      </c>
      <c r="D9949" s="33" t="s">
        <v>5976</v>
      </c>
      <c r="E9949" s="33">
        <v>2</v>
      </c>
      <c r="F9949" s="33">
        <v>0.2</v>
      </c>
    </row>
    <row r="9950" spans="1:6" x14ac:dyDescent="0.2">
      <c r="A9950" s="33">
        <v>102</v>
      </c>
      <c r="B9950" s="33" t="s">
        <v>31</v>
      </c>
      <c r="C9950" s="33">
        <v>453700</v>
      </c>
      <c r="D9950" s="33" t="s">
        <v>3285</v>
      </c>
      <c r="E9950" s="33">
        <v>3</v>
      </c>
      <c r="F9950" s="33">
        <v>0.2</v>
      </c>
    </row>
    <row r="9951" spans="1:6" x14ac:dyDescent="0.2">
      <c r="A9951" s="33">
        <v>102</v>
      </c>
      <c r="B9951" s="33" t="s">
        <v>31</v>
      </c>
      <c r="C9951" s="33">
        <v>454000</v>
      </c>
      <c r="D9951" s="33" t="s">
        <v>5433</v>
      </c>
      <c r="E9951" s="33">
        <v>2</v>
      </c>
      <c r="F9951" s="33">
        <v>0.2</v>
      </c>
    </row>
    <row r="9952" spans="1:6" x14ac:dyDescent="0.2">
      <c r="A9952" s="33">
        <v>102</v>
      </c>
      <c r="B9952" s="33" t="s">
        <v>31</v>
      </c>
      <c r="C9952" s="33">
        <v>455600</v>
      </c>
      <c r="D9952" s="33" t="s">
        <v>5434</v>
      </c>
      <c r="E9952" s="33">
        <v>1</v>
      </c>
      <c r="F9952" s="33">
        <v>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420B-923C-814F-A01A-0132BD630C3B}">
  <dimension ref="A1:B32"/>
  <sheetViews>
    <sheetView workbookViewId="0"/>
  </sheetViews>
  <sheetFormatPr baseColWidth="10" defaultRowHeight="16" x14ac:dyDescent="0.2"/>
  <cols>
    <col min="1" max="1" width="18.83203125" customWidth="1"/>
    <col min="2" max="2" width="69.83203125" customWidth="1"/>
  </cols>
  <sheetData>
    <row r="1" spans="1:2" x14ac:dyDescent="0.2">
      <c r="A1" s="34" t="s">
        <v>7949</v>
      </c>
      <c r="B1" s="34" t="s">
        <v>7950</v>
      </c>
    </row>
    <row r="2" spans="1:2" x14ac:dyDescent="0.2">
      <c r="A2" s="35" t="s">
        <v>7947</v>
      </c>
      <c r="B2" s="35" t="s">
        <v>7948</v>
      </c>
    </row>
    <row r="3" spans="1:2" x14ac:dyDescent="0.2">
      <c r="A3" s="35" t="s">
        <v>7939</v>
      </c>
      <c r="B3" s="35" t="s">
        <v>7940</v>
      </c>
    </row>
    <row r="4" spans="1:2" x14ac:dyDescent="0.2">
      <c r="A4" s="35" t="s">
        <v>2638</v>
      </c>
      <c r="B4" s="35" t="s">
        <v>7941</v>
      </c>
    </row>
    <row r="5" spans="1:2" x14ac:dyDescent="0.2">
      <c r="A5" s="35" t="s">
        <v>2639</v>
      </c>
      <c r="B5" s="35" t="s">
        <v>7942</v>
      </c>
    </row>
    <row r="6" spans="1:2" x14ac:dyDescent="0.2">
      <c r="A6" s="35" t="s">
        <v>7943</v>
      </c>
      <c r="B6" s="35" t="s">
        <v>7944</v>
      </c>
    </row>
    <row r="7" spans="1:2" x14ac:dyDescent="0.2">
      <c r="A7" s="35" t="s">
        <v>7945</v>
      </c>
      <c r="B7" s="35" t="s">
        <v>7946</v>
      </c>
    </row>
    <row r="8" spans="1:2" x14ac:dyDescent="0.2">
      <c r="A8" s="35"/>
      <c r="B8" s="35"/>
    </row>
    <row r="9" spans="1:2" x14ac:dyDescent="0.2">
      <c r="A9" s="35"/>
      <c r="B9" s="35"/>
    </row>
    <row r="10" spans="1:2" x14ac:dyDescent="0.2">
      <c r="A10" s="36" t="s">
        <v>7940</v>
      </c>
      <c r="B10" s="34" t="s">
        <v>7950</v>
      </c>
    </row>
    <row r="11" spans="1:2" x14ac:dyDescent="0.2">
      <c r="A11" s="35" t="s">
        <v>48</v>
      </c>
      <c r="B11" s="35" t="s">
        <v>2476</v>
      </c>
    </row>
    <row r="12" spans="1:2" x14ac:dyDescent="0.2">
      <c r="A12" s="35" t="s">
        <v>144</v>
      </c>
      <c r="B12" s="35" t="s">
        <v>2477</v>
      </c>
    </row>
    <row r="13" spans="1:2" x14ac:dyDescent="0.2">
      <c r="A13" s="35" t="s">
        <v>65</v>
      </c>
      <c r="B13" s="35" t="s">
        <v>2478</v>
      </c>
    </row>
    <row r="14" spans="1:2" x14ac:dyDescent="0.2">
      <c r="A14" s="35" t="s">
        <v>23</v>
      </c>
      <c r="B14" s="35" t="s">
        <v>2479</v>
      </c>
    </row>
    <row r="15" spans="1:2" x14ac:dyDescent="0.2">
      <c r="A15" s="35" t="s">
        <v>1082</v>
      </c>
      <c r="B15" s="35" t="s">
        <v>2480</v>
      </c>
    </row>
    <row r="16" spans="1:2" x14ac:dyDescent="0.2">
      <c r="A16" s="35" t="s">
        <v>471</v>
      </c>
      <c r="B16" s="35" t="s">
        <v>2481</v>
      </c>
    </row>
    <row r="17" spans="1:2" x14ac:dyDescent="0.2">
      <c r="A17" s="35" t="s">
        <v>277</v>
      </c>
      <c r="B17" s="35" t="s">
        <v>2482</v>
      </c>
    </row>
    <row r="18" spans="1:2" x14ac:dyDescent="0.2">
      <c r="A18" s="35" t="s">
        <v>221</v>
      </c>
      <c r="B18" s="35" t="s">
        <v>2483</v>
      </c>
    </row>
    <row r="19" spans="1:2" x14ac:dyDescent="0.2">
      <c r="A19" s="35" t="s">
        <v>1948</v>
      </c>
      <c r="B19" s="35" t="s">
        <v>2484</v>
      </c>
    </row>
    <row r="20" spans="1:2" x14ac:dyDescent="0.2">
      <c r="A20" s="35" t="s">
        <v>894</v>
      </c>
      <c r="B20" s="35" t="s">
        <v>2485</v>
      </c>
    </row>
    <row r="21" spans="1:2" x14ac:dyDescent="0.2">
      <c r="A21" s="35" t="s">
        <v>436</v>
      </c>
      <c r="B21" s="35" t="s">
        <v>2486</v>
      </c>
    </row>
    <row r="22" spans="1:2" x14ac:dyDescent="0.2">
      <c r="A22" s="35" t="s">
        <v>465</v>
      </c>
      <c r="B22" s="35" t="s">
        <v>2487</v>
      </c>
    </row>
    <row r="23" spans="1:2" x14ac:dyDescent="0.2">
      <c r="A23" s="35" t="s">
        <v>795</v>
      </c>
      <c r="B23" s="35" t="s">
        <v>2488</v>
      </c>
    </row>
    <row r="24" spans="1:2" x14ac:dyDescent="0.2">
      <c r="A24" s="35" t="s">
        <v>37</v>
      </c>
      <c r="B24" s="35" t="s">
        <v>2489</v>
      </c>
    </row>
    <row r="25" spans="1:2" x14ac:dyDescent="0.2">
      <c r="A25" s="35" t="s">
        <v>2490</v>
      </c>
      <c r="B25" s="35" t="s">
        <v>2491</v>
      </c>
    </row>
    <row r="26" spans="1:2" x14ac:dyDescent="0.2">
      <c r="A26" s="35" t="s">
        <v>225</v>
      </c>
      <c r="B26" s="35" t="s">
        <v>2492</v>
      </c>
    </row>
    <row r="27" spans="1:2" x14ac:dyDescent="0.2">
      <c r="A27" s="35" t="s">
        <v>187</v>
      </c>
      <c r="B27" s="35" t="s">
        <v>2493</v>
      </c>
    </row>
    <row r="28" spans="1:2" x14ac:dyDescent="0.2">
      <c r="A28" s="35" t="s">
        <v>73</v>
      </c>
      <c r="B28" s="35" t="s">
        <v>2494</v>
      </c>
    </row>
    <row r="29" spans="1:2" x14ac:dyDescent="0.2">
      <c r="A29" s="35" t="s">
        <v>2352</v>
      </c>
      <c r="B29" s="35" t="s">
        <v>2495</v>
      </c>
    </row>
    <row r="30" spans="1:2" x14ac:dyDescent="0.2">
      <c r="A30" s="35" t="s">
        <v>1186</v>
      </c>
      <c r="B30" s="35" t="s">
        <v>2496</v>
      </c>
    </row>
    <row r="31" spans="1:2" x14ac:dyDescent="0.2">
      <c r="A31" s="35" t="s">
        <v>31</v>
      </c>
      <c r="B31" s="35" t="s">
        <v>2497</v>
      </c>
    </row>
    <row r="32" spans="1:2" x14ac:dyDescent="0.2">
      <c r="A32" s="35" t="s">
        <v>45</v>
      </c>
      <c r="B32" s="35" t="s">
        <v>2498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72bcae-451d-4880-8250-80bc7fc9b116">
      <Terms xmlns="http://schemas.microsoft.com/office/infopath/2007/PartnerControls"/>
    </lcf76f155ced4ddcb4097134ff3c332f>
    <TaxCatchAll xmlns="17c6a0b1-214c-41c3-8a4c-f35877509170" xsi:nil="true"/>
  </documentManagement>
</p:properties>
</file>

<file path=customXml/item3.xml>��< ? x m l   v e r s i o n = " 1 . 0 "   e n c o d i n g = " u t f - 1 6 " ? > < D a t a M a s h u p   x m l n s = " h t t p : / / s c h e m a s . m i c r o s o f t . c o m / D a t a M a s h u p " > A A A A A H E E A A B Q S w M E F A A A C A g A k U v w W o R F M a C l A A A A 9 g A A A B I A A A B D b 2 5 m a W c v U G F j a 2 F n Z S 5 4 b W y F j 0 s O g j A Y h K 9 C u q c P J M G Q n 7 J w K 4 k J 0 b h t a o V G K I Y W y 9 1 c e C S v I E Z R d y 5 n 5 p t k 5 n 6 9 Q T 6 2 T X B R v d W d y R D D F A X K y O 6 g T Z W h w R 3 D J c o 5 b I Q 8 i U o F E 2 x s O l q d o d q 5 c 0 q I 9 x 7 7 B e 7 6 i k S U M r I v 1 q W s V S t C b a w T R i r 0 a R 3 + t x C H 3 W s M j z C L Y 8 y S B F M g s w m F N l 8 g m v Y + 0 x 8 T V k P j h l 5 x Z c J t C W S W Q N 4 f + A N Q S w M E F A A A C A g A k U v w W n u C N w S + A Q A A 8 Q M A A B M A A A B G b 3 J t d W x h c y 9 T Z W N 0 a W 9 u M S 5 t d Z J N b t s w E I X 3 B n w H Q t 3 Y A C s 4 R p J F A i 1 S O Y 2 7 6 Q + s r K J C o K W x x I I a G h z K j W v k N j 1 D L 5 C L d R w l S F N J A v T 3 P s 7 j G 5 I E u d c W x a p 9 n 1 y O R + M R V c p B I W 6 0 K Q C z h f I q y 2 k n I m H A j 0 e C r 2 8 N G A O s x L Q L F z Z v a k A / + a g N h L F F z z 8 0 C e K L 9 J b A U f r D V g r T L w g L p 3 e Q X r k 1 a J / O Z / P T 9 / w 4 y 6 6 T p U j i D 3 H a z p j + N 3 H I d z C V d w s w u t Y e X B T I Q I r Y m q Z G i u Z z K a 4 x t 4 X G M j o / m 8 1 O J O e z H l Z + b y B 6 / Q w / W 4 T v U 9 m 2 8 C 5 Y P v 6 p w I k S y D c b D 2 I J q g A X c F e J W v P w r 8 7 W X N v K N G l 7 l u L u W b 8 y Z p U r o x x F 3 j X / G t / A 4 2 / k G o 4 q k v 3 2 1 T F x C m l j X d 1 m Z w Y 0 G Q w i D 4 e g V h q z s j k u C L f 8 C f 3 5 a X g s e 5 D i E N A W c g 3 E w L M k P N z 7 J 9 2 r + 0 w X 3 f F H v X S 2 2 X Y q n p 0 y 2 u M g e 0 r w F q m i a M N 1 M z A x 9 u e L j E 2 9 B v c C K l 1 W / a Q G h T 2 k c g N m D A b M m A y Z A V f 4 H k A A n E A R D T H S v 6 A / t 8 a N 7 S w B R + j V C 0 3 b 7 C h 1 C S B p v + / o a + W c 5 j P Y 3 R v b u P y t z 8 N 0 P N I 4 d B Q v / w J Q S w M E F A A A C A g A k U v w W g / K 6 a u k A A A A 6 Q A A A B M A A A B b Q 2 9 u d G V u d F 9 U e X B l c 1 0 u e G 1 s b Y 5 L D s I w D E S v E n m f u r B A C D V l A d y A C 0 T B / Y j m o 8 Z F 4 W w s O B J X I G 1 3 i K V n 5 n n m 8 3 p X x 2 Q H 8 a A x 9 t 4 p 2 B Q l C H L G 3 3 r X K p i 4 k X s 4 1 t X 1 G S i K H H V R Q c c c D o j R d G R 1 L H w g l 5 3 G j 1 Z z P s c W g z Z 3 3 R J u y 3 K H x j s m x 5 L n H 1 B X Z 2 r 0 N L C 4 p C y v t R k H c V p z c 5 U C p s S 4 y P i X s D 9 5 H c L Q G 8 3 Z x C R t l H Y h c R l e f w F Q S w E C F A M U A A A I C A C R S / B a h E U x o K U A A A D 2 A A A A E g A A A A A A A A A A A A A A p I E A A A A A Q 2 9 u Z m l n L 1 B h Y 2 t h Z 2 U u e G 1 s U E s B A h Q D F A A A C A g A k U v w W n u C N w S + A Q A A 8 Q M A A B M A A A A A A A A A A A A A A K S B 1 Q A A A E Z v c m 1 1 b G F z L 1 N l Y 3 R p b 2 4 x L m 1 Q S w E C F A M U A A A I C A C R S / B a D 8 r p q 6 Q A A A D p A A A A E w A A A A A A A A A A A A A A p I H E A g A A W 0 N v b n R l b n R f V H l w Z X N d L n h t b F B L B Q Y A A A A A A w A D A M I A A A C Z 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4 F g A A A A A A A B Y W 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R 2 l s Z G V u X 0 R h d G F f Y 3 N 2 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Z m U w N m F h Y 2 M t N T I 2 N y 0 0 Y T g 2 L T l l Z T c t Z G Y w M 2 Y 4 Z D Y z Z j h j I i A v P j x F b n R y e S B U e X B l P S J C d W Z m Z X J O Z X h 0 U m V m c m V z a C I g V m F s d W U 9 I m w x I i A v P j x F b n R y e S B U e X B l P S J S Z X N 1 b H R U e X B l I i B W Y W x 1 Z T 0 i c 1 R h Y m x l I i A v P j x F b n R y e S B U e X B l P S J O Y W 1 l V X B k Y X R l Z E F m d G V y R m l s b C I g V m F s d W U 9 I m w w I i A v P j x F b n R y e S B U e X B l P S J G a W x s V G F y Z 2 V 0 I i B W Y W x 1 Z T 0 i c 0 d p b G R l b l 9 E Y X R h X 2 N z d i I g L z 4 8 R W 5 0 c n k g V H l w Z T 0 i R m l s b G V k Q 2 9 t c G x l d G V S Z X N 1 b H R U b 1 d v c m t z a G V l d C I g V m F s d W U 9 I m w x I i A v P j x F b n R y e S B U e X B l P S J G a W x s U 3 R h d H V z I i B W Y W x 1 Z T 0 i c 0 N v b X B s Z X R l I i A v P j x F b n R y e S B U e X B l P S J G a W x s Q 2 9 s d W 1 u T m F t Z X M i I F Z h b H V l P S J z W y Z x d W 9 0 O 2 1 h a W 5 f Z 3 V p b G R l J n F 1 b 3 Q 7 L C Z x d W 9 0 O 3 N w Z W N p Z X M m c X V v d D s s J n F 1 b 3 Q 7 d G F 4 X 2 l k J n F 1 b 3 Q 7 L C Z x d W 9 0 O 3 R h e F 9 n c m 9 1 c C Z x d W 9 0 O y w m c X V v d D t z c G V j a W V z X 3 N 5 b i Z x d W 9 0 O y w m c X V v d D t z c G V j a W V z X 2 R l J n F 1 b 3 Q 7 L C Z x d W 9 0 O 2 F k Z F 9 n d W l s Z H M m c X V v d D s s J n F 1 b 3 Q 7 Z G R f b G 9 3 J n F 1 b 3 Q 7 L C Z x d W 9 0 O 2 R k X 2 h p Z 2 g m c X V v d D s s J n F 1 b 3 Q 7 Z G R f b W V h b i Z x d W 9 0 O y w m c X V v d D t o c l 9 s b 3 c m c X V v d D s s J n F 1 b 3 Q 7 a H J f a G l n a C Z x d W 9 0 O y w m c X V v d D t o c l 9 t Z W F u J n F 1 b 3 Q 7 L C Z x d W 9 0 O 2 h l a W d o d C Z x d W 9 0 O y w m c X V v d D t z Z W V k X 2 1 h c 3 M m c X V v d D s s J n F 1 b 3 Q 7 c 2 V l Z F 9 z a X p l J n F 1 b 3 Q 7 L C Z x d W 9 0 O 2 R k X 2 l u Z m 8 m c X V v d D s s J n F 1 b 3 Q 7 a H J f a W 5 m b y Z x d W 9 0 O y w m c X V v d D t k a X N w X 3 R 5 c G U m c X V v d D s s J n F 1 b 3 Q 7 Z G V u c 2 l 0 e S Z x d W 9 0 O y w m c X V v d D t i Y X J y a W V y c y Z x d W 9 0 O y w m c X V v d D t z b 3 V y Y 2 U m c X V v d D t d I i A v P j x F b n R y e S B U e X B l P S J G a W x s Q 2 9 s d W 1 u V H l w Z X M i I F Z h b H V l P S J z Q X d Z R E J n W U d C Z 1 V G Q l F V R k J R V U Z C U V l H Q m d Z R 0 J n P T 0 i I C 8 + P E V u d H J 5 I F R 5 c G U 9 I k Z p b G x M Y X N 0 V X B k Y X R l Z C I g V m F s d W U 9 I m Q y M D I 1 L T A 2 L T E 5 V D E z O j A y O j Q 2 L j U 3 M z A 5 O T l a I i A v P j x F b n R y e S B U e X B l P S J G a W x s R X J y b 3 J D b 3 V u d C I g V m F s d W U 9 I m w w I i A v P j x F b n R y e S B U e X B l P S J G a W x s R X J y b 3 J D b 2 R l I i B W Y W x 1 Z T 0 i c 1 V u a 2 5 v d 2 4 i I C 8 + P E V u d H J 5 I F R 5 c G U 9 I k Z p b G x D b 3 V u d C I g V m F s d W U 9 I m w 0 M T M i I C 8 + P E V u d H J 5 I F R 5 c G U 9 I k F k Z G V k V G 9 E Y X R h T W 9 k Z W w i I F Z h b H V l P S J s M C I g L z 4 8 R W 5 0 c n k g V H l w Z T 0 i U m V s Y X R p b 2 5 z a G l w S W 5 m b 0 N v b n R h a W 5 l c i I g V m F s d W U 9 I n N 7 J n F 1 b 3 Q 7 Y 2 9 s d W 1 u Q 2 9 1 b n Q m c X V v d D s 6 M j I s J n F 1 b 3 Q 7 a 2 V 5 Q 2 9 s d W 1 u T m F t Z X M m c X V v d D s 6 W 1 0 s J n F 1 b 3 Q 7 c X V l c n l S Z W x h d G l v b n N o a X B z J n F 1 b 3 Q 7 O l t d L C Z x d W 9 0 O 2 N v b H V t b k l k Z W 5 0 a X R p Z X M m c X V v d D s 6 W y Z x d W 9 0 O 1 N l Y 3 R p b 2 4 x L 0 d p b G R l b l 9 E Y X R h X 2 N z d i 9 B d X R v U m V t b 3 Z l Z E N v b H V t b n M x L n t t Y W l u X 2 d 1 a W x k Z S w w f S Z x d W 9 0 O y w m c X V v d D t T Z W N 0 a W 9 u M S 9 H a W x k Z W 5 f R G F 0 Y V 9 j c 3 Y v Q X V 0 b 1 J l b W 9 2 Z W R D b 2 x 1 b W 5 z M S 5 7 c 3 B l Y 2 l l c y w x f S Z x d W 9 0 O y w m c X V v d D t T Z W N 0 a W 9 u M S 9 H a W x k Z W 5 f R G F 0 Y V 9 j c 3 Y v Q X V 0 b 1 J l b W 9 2 Z W R D b 2 x 1 b W 5 z M S 5 7 d G F 4 X 2 l k L D J 9 J n F 1 b 3 Q 7 L C Z x d W 9 0 O 1 N l Y 3 R p b 2 4 x L 0 d p b G R l b l 9 E Y X R h X 2 N z d i 9 B d X R v U m V t b 3 Z l Z E N v b H V t b n M x L n t 0 Y X h f Z 3 J v d X A s M 3 0 m c X V v d D s s J n F 1 b 3 Q 7 U 2 V j d G l v b j E v R 2 l s Z G V u X 0 R h d G F f Y 3 N 2 L 0 F 1 d G 9 S Z W 1 v d m V k Q 2 9 s d W 1 u c z E u e 3 N w Z W N p Z X N f c 3 l u L D R 9 J n F 1 b 3 Q 7 L C Z x d W 9 0 O 1 N l Y 3 R p b 2 4 x L 0 d p b G R l b l 9 E Y X R h X 2 N z d i 9 B d X R v U m V t b 3 Z l Z E N v b H V t b n M x L n t z c G V j a W V z X 2 R l L D V 9 J n F 1 b 3 Q 7 L C Z x d W 9 0 O 1 N l Y 3 R p b 2 4 x L 0 d p b G R l b l 9 E Y X R h X 2 N z d i 9 B d X R v U m V t b 3 Z l Z E N v b H V t b n M x L n t h Z G R f Z 3 V p b G R z L D Z 9 J n F 1 b 3 Q 7 L C Z x d W 9 0 O 1 N l Y 3 R p b 2 4 x L 0 d p b G R l b l 9 E Y X R h X 2 N z d i 9 B d X R v U m V t b 3 Z l Z E N v b H V t b n M x L n t k Z F 9 s b 3 c s N 3 0 m c X V v d D s s J n F 1 b 3 Q 7 U 2 V j d G l v b j E v R 2 l s Z G V u X 0 R h d G F f Y 3 N 2 L 0 F 1 d G 9 S Z W 1 v d m V k Q 2 9 s d W 1 u c z E u e 2 R k X 2 h p Z 2 g s O H 0 m c X V v d D s s J n F 1 b 3 Q 7 U 2 V j d G l v b j E v R 2 l s Z G V u X 0 R h d G F f Y 3 N 2 L 0 F 1 d G 9 S Z W 1 v d m V k Q 2 9 s d W 1 u c z E u e 2 R k X 2 1 l Y W 4 s O X 0 m c X V v d D s s J n F 1 b 3 Q 7 U 2 V j d G l v b j E v R 2 l s Z G V u X 0 R h d G F f Y 3 N 2 L 0 F 1 d G 9 S Z W 1 v d m V k Q 2 9 s d W 1 u c z E u e 2 h y X 2 x v d y w x M H 0 m c X V v d D s s J n F 1 b 3 Q 7 U 2 V j d G l v b j E v R 2 l s Z G V u X 0 R h d G F f Y 3 N 2 L 0 F 1 d G 9 S Z W 1 v d m V k Q 2 9 s d W 1 u c z E u e 2 h y X 2 h p Z 2 g s M T F 9 J n F 1 b 3 Q 7 L C Z x d W 9 0 O 1 N l Y 3 R p b 2 4 x L 0 d p b G R l b l 9 E Y X R h X 2 N z d i 9 B d X R v U m V t b 3 Z l Z E N v b H V t b n M x L n t o c l 9 t Z W F u L D E y f S Z x d W 9 0 O y w m c X V v d D t T Z W N 0 a W 9 u M S 9 H a W x k Z W 5 f R G F 0 Y V 9 j c 3 Y v Q X V 0 b 1 J l b W 9 2 Z W R D b 2 x 1 b W 5 z M S 5 7 a G V p Z 2 h 0 L D E z f S Z x d W 9 0 O y w m c X V v d D t T Z W N 0 a W 9 u M S 9 H a W x k Z W 5 f R G F 0 Y V 9 j c 3 Y v Q X V 0 b 1 J l b W 9 2 Z W R D b 2 x 1 b W 5 z M S 5 7 c 2 V l Z F 9 t Y X N z L D E 0 f S Z x d W 9 0 O y w m c X V v d D t T Z W N 0 a W 9 u M S 9 H a W x k Z W 5 f R G F 0 Y V 9 j c 3 Y v Q X V 0 b 1 J l b W 9 2 Z W R D b 2 x 1 b W 5 z M S 5 7 c 2 V l Z F 9 z a X p l L D E 1 f S Z x d W 9 0 O y w m c X V v d D t T Z W N 0 a W 9 u M S 9 H a W x k Z W 5 f R G F 0 Y V 9 j c 3 Y v Q X V 0 b 1 J l b W 9 2 Z W R D b 2 x 1 b W 5 z M S 5 7 Z G R f a W 5 m b y w x N n 0 m c X V v d D s s J n F 1 b 3 Q 7 U 2 V j d G l v b j E v R 2 l s Z G V u X 0 R h d G F f Y 3 N 2 L 0 F 1 d G 9 S Z W 1 v d m V k Q 2 9 s d W 1 u c z E u e 2 h y X 2 l u Z m 8 s M T d 9 J n F 1 b 3 Q 7 L C Z x d W 9 0 O 1 N l Y 3 R p b 2 4 x L 0 d p b G R l b l 9 E Y X R h X 2 N z d i 9 B d X R v U m V t b 3 Z l Z E N v b H V t b n M x L n t k a X N w X 3 R 5 c G U s M T h 9 J n F 1 b 3 Q 7 L C Z x d W 9 0 O 1 N l Y 3 R p b 2 4 x L 0 d p b G R l b l 9 E Y X R h X 2 N z d i 9 B d X R v U m V t b 3 Z l Z E N v b H V t b n M x L n t k Z W 5 z a X R 5 L D E 5 f S Z x d W 9 0 O y w m c X V v d D t T Z W N 0 a W 9 u M S 9 H a W x k Z W 5 f R G F 0 Y V 9 j c 3 Y v Q X V 0 b 1 J l b W 9 2 Z W R D b 2 x 1 b W 5 z M S 5 7 Y m F y c m l l c n M s M j B 9 J n F 1 b 3 Q 7 L C Z x d W 9 0 O 1 N l Y 3 R p b 2 4 x L 0 d p b G R l b l 9 E Y X R h X 2 N z d i 9 B d X R v U m V t b 3 Z l Z E N v b H V t b n M x L n t z b 3 V y Y 2 U s M j F 9 J n F 1 b 3 Q 7 X S w m c X V v d D t D b 2 x 1 b W 5 D b 3 V u d C Z x d W 9 0 O z o y M i w m c X V v d D t L Z X l D b 2 x 1 b W 5 O Y W 1 l c y Z x d W 9 0 O z p b X S w m c X V v d D t D b 2 x 1 b W 5 J Z G V u d G l 0 a W V z J n F 1 b 3 Q 7 O l s m c X V v d D t T Z W N 0 a W 9 u M S 9 H a W x k Z W 5 f R G F 0 Y V 9 j c 3 Y v Q X V 0 b 1 J l b W 9 2 Z W R D b 2 x 1 b W 5 z M S 5 7 b W F p b l 9 n d W l s Z G U s M H 0 m c X V v d D s s J n F 1 b 3 Q 7 U 2 V j d G l v b j E v R 2 l s Z G V u X 0 R h d G F f Y 3 N 2 L 0 F 1 d G 9 S Z W 1 v d m V k Q 2 9 s d W 1 u c z E u e 3 N w Z W N p Z X M s M X 0 m c X V v d D s s J n F 1 b 3 Q 7 U 2 V j d G l v b j E v R 2 l s Z G V u X 0 R h d G F f Y 3 N 2 L 0 F 1 d G 9 S Z W 1 v d m V k Q 2 9 s d W 1 u c z E u e 3 R h e F 9 p Z C w y f S Z x d W 9 0 O y w m c X V v d D t T Z W N 0 a W 9 u M S 9 H a W x k Z W 5 f R G F 0 Y V 9 j c 3 Y v Q X V 0 b 1 J l b W 9 2 Z W R D b 2 x 1 b W 5 z M S 5 7 d G F 4 X 2 d y b 3 V w L D N 9 J n F 1 b 3 Q 7 L C Z x d W 9 0 O 1 N l Y 3 R p b 2 4 x L 0 d p b G R l b l 9 E Y X R h X 2 N z d i 9 B d X R v U m V t b 3 Z l Z E N v b H V t b n M x L n t z c G V j a W V z X 3 N 5 b i w 0 f S Z x d W 9 0 O y w m c X V v d D t T Z W N 0 a W 9 u M S 9 H a W x k Z W 5 f R G F 0 Y V 9 j c 3 Y v Q X V 0 b 1 J l b W 9 2 Z W R D b 2 x 1 b W 5 z M S 5 7 c 3 B l Y 2 l l c 1 9 k Z S w 1 f S Z x d W 9 0 O y w m c X V v d D t T Z W N 0 a W 9 u M S 9 H a W x k Z W 5 f R G F 0 Y V 9 j c 3 Y v Q X V 0 b 1 J l b W 9 2 Z W R D b 2 x 1 b W 5 z M S 5 7 Y W R k X 2 d 1 a W x k c y w 2 f S Z x d W 9 0 O y w m c X V v d D t T Z W N 0 a W 9 u M S 9 H a W x k Z W 5 f R G F 0 Y V 9 j c 3 Y v Q X V 0 b 1 J l b W 9 2 Z W R D b 2 x 1 b W 5 z M S 5 7 Z G R f b G 9 3 L D d 9 J n F 1 b 3 Q 7 L C Z x d W 9 0 O 1 N l Y 3 R p b 2 4 x L 0 d p b G R l b l 9 E Y X R h X 2 N z d i 9 B d X R v U m V t b 3 Z l Z E N v b H V t b n M x L n t k Z F 9 o a W d o L D h 9 J n F 1 b 3 Q 7 L C Z x d W 9 0 O 1 N l Y 3 R p b 2 4 x L 0 d p b G R l b l 9 E Y X R h X 2 N z d i 9 B d X R v U m V t b 3 Z l Z E N v b H V t b n M x L n t k Z F 9 t Z W F u L D l 9 J n F 1 b 3 Q 7 L C Z x d W 9 0 O 1 N l Y 3 R p b 2 4 x L 0 d p b G R l b l 9 E Y X R h X 2 N z d i 9 B d X R v U m V t b 3 Z l Z E N v b H V t b n M x L n t o c l 9 s b 3 c s M T B 9 J n F 1 b 3 Q 7 L C Z x d W 9 0 O 1 N l Y 3 R p b 2 4 x L 0 d p b G R l b l 9 E Y X R h X 2 N z d i 9 B d X R v U m V t b 3 Z l Z E N v b H V t b n M x L n t o c l 9 o a W d o L D E x f S Z x d W 9 0 O y w m c X V v d D t T Z W N 0 a W 9 u M S 9 H a W x k Z W 5 f R G F 0 Y V 9 j c 3 Y v Q X V 0 b 1 J l b W 9 2 Z W R D b 2 x 1 b W 5 z M S 5 7 a H J f b W V h b i w x M n 0 m c X V v d D s s J n F 1 b 3 Q 7 U 2 V j d G l v b j E v R 2 l s Z G V u X 0 R h d G F f Y 3 N 2 L 0 F 1 d G 9 S Z W 1 v d m V k Q 2 9 s d W 1 u c z E u e 2 h l a W d o d C w x M 3 0 m c X V v d D s s J n F 1 b 3 Q 7 U 2 V j d G l v b j E v R 2 l s Z G V u X 0 R h d G F f Y 3 N 2 L 0 F 1 d G 9 S Z W 1 v d m V k Q 2 9 s d W 1 u c z E u e 3 N l Z W R f b W F z c y w x N H 0 m c X V v d D s s J n F 1 b 3 Q 7 U 2 V j d G l v b j E v R 2 l s Z G V u X 0 R h d G F f Y 3 N 2 L 0 F 1 d G 9 S Z W 1 v d m V k Q 2 9 s d W 1 u c z E u e 3 N l Z W R f c 2 l 6 Z S w x N X 0 m c X V v d D s s J n F 1 b 3 Q 7 U 2 V j d G l v b j E v R 2 l s Z G V u X 0 R h d G F f Y 3 N 2 L 0 F 1 d G 9 S Z W 1 v d m V k Q 2 9 s d W 1 u c z E u e 2 R k X 2 l u Z m 8 s M T Z 9 J n F 1 b 3 Q 7 L C Z x d W 9 0 O 1 N l Y 3 R p b 2 4 x L 0 d p b G R l b l 9 E Y X R h X 2 N z d i 9 B d X R v U m V t b 3 Z l Z E N v b H V t b n M x L n t o c l 9 p b m Z v L D E 3 f S Z x d W 9 0 O y w m c X V v d D t T Z W N 0 a W 9 u M S 9 H a W x k Z W 5 f R G F 0 Y V 9 j c 3 Y v Q X V 0 b 1 J l b W 9 2 Z W R D b 2 x 1 b W 5 z M S 5 7 Z G l z c F 9 0 e X B l L D E 4 f S Z x d W 9 0 O y w m c X V v d D t T Z W N 0 a W 9 u M S 9 H a W x k Z W 5 f R G F 0 Y V 9 j c 3 Y v Q X V 0 b 1 J l b W 9 2 Z W R D b 2 x 1 b W 5 z M S 5 7 Z G V u c 2 l 0 e S w x O X 0 m c X V v d D s s J n F 1 b 3 Q 7 U 2 V j d G l v b j E v R 2 l s Z G V u X 0 R h d G F f Y 3 N 2 L 0 F 1 d G 9 S Z W 1 v d m V k Q 2 9 s d W 1 u c z E u e 2 J h c n J p Z X J z L D I w f S Z x d W 9 0 O y w m c X V v d D t T Z W N 0 a W 9 u M S 9 H a W x k Z W 5 f R G F 0 Y V 9 j c 3 Y v Q X V 0 b 1 J l b W 9 2 Z W R D b 2 x 1 b W 5 z M S 5 7 c 2 9 1 c m N l L D I x f S Z x d W 9 0 O 1 0 s J n F 1 b 3 Q 7 U m V s Y X R p b 2 5 z a G l w S W 5 m b y Z x d W 9 0 O z p b X X 0 i I C 8 + P C 9 T d G F i b G V F b n R y a W V z P j w v S X R l b T 4 8 S X R l b T 4 8 S X R l b U x v Y 2 F 0 a W 9 u P j x J d G V t V H l w Z T 5 G b 3 J t d W x h P C 9 J d G V t V H l w Z T 4 8 S X R l b V B h d G g + U 2 V j d G l v b j E v R 2 l s Z G V u X 0 R h d G F f Y 3 N 2 L 1 F 1 Z W x s Z T w v S X R l b V B h d G g + P C 9 J d G V t T G 9 j Y X R p b 2 4 + P F N 0 Y W J s Z U V u d H J p Z X M g L z 4 8 L 0 l 0 Z W 0 + P E l 0 Z W 0 + P E l 0 Z W 1 M b 2 N h d G l v b j 4 8 S X R l b V R 5 c G U + R m 9 y b X V s Y T w v S X R l b V R 5 c G U + P E l 0 Z W 1 Q Y X R o P l N l Y 3 R p b 2 4 x L 0 d p b G R l b l 9 E Y X R h X 2 N z d i 9 I J U M z J U I 2 a G V y J T I w Z 2 V z d H V m d G U l M j B I Z W F k Z X I 8 L 0 l 0 Z W 1 Q Y X R o P j w v S X R l b U x v Y 2 F 0 a W 9 u P j x T d G F i b G V F b n R y a W V z I C 8 + P C 9 J d G V t P j x J d G V t P j x J d G V t T G 9 j Y X R p b 2 4 + P E l 0 Z W 1 U e X B l P k Z v c m 1 1 b G E 8 L 0 l 0 Z W 1 U e X B l P j x J d G V t U G F 0 a D 5 T Z W N 0 a W 9 u M S 9 H a W x k Z W 5 f R G F 0 Y V 9 j c 3 Y v R 2 U l Q z M l Q T R u Z G V y d G V y J T I w V H l w P C 9 J d G V t U G F 0 a D 4 8 L 0 l 0 Z W 1 M b 2 N h d G l v b j 4 8 U 3 R h Y m x l R W 5 0 c m l l c y A v P j w v S X R l b T 4 8 L 0 l 0 Z W 1 z P j w v T G 9 j Y W x Q Y W N r Y W d l T W V 0 Y W R h d G F G a W x l P h Y A A A B Q S w U G A A A A A A A A A A A A A A A A A A A A A A A A Z A A A A P k x M 8 Z n X 4 c n P a W g y B P O 1 3 n g 0 5 v A J x B T e L v Q K R o D R 5 Y u X Z C u H 4 v N K z 6 U m i 5 d m l z R L T A m 2 h 4 E h G f z k r g u O 1 i W B 0 W F K V 9 5 3 m n 5 j I 5 f R h C b H q 9 G 3 3 l j j j V C 3 N + B M k z 9 5 u B s R x 0 / I 0 E = < / 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1285BBD61A0F444B6FA9FE5896D53D3" ma:contentTypeVersion="17" ma:contentTypeDescription="Create a new document." ma:contentTypeScope="" ma:versionID="f68910a320f6585df2ee47af3d61a1ea">
  <xsd:schema xmlns:xsd="http://www.w3.org/2001/XMLSchema" xmlns:xs="http://www.w3.org/2001/XMLSchema" xmlns:p="http://schemas.microsoft.com/office/2006/metadata/properties" xmlns:ns2="9f72bcae-451d-4880-8250-80bc7fc9b116" xmlns:ns3="17c6a0b1-214c-41c3-8a4c-f35877509170" targetNamespace="http://schemas.microsoft.com/office/2006/metadata/properties" ma:root="true" ma:fieldsID="c15939e8c257c605777f07959e281597" ns2:_="" ns3:_="">
    <xsd:import namespace="9f72bcae-451d-4880-8250-80bc7fc9b116"/>
    <xsd:import namespace="17c6a0b1-214c-41c3-8a4c-f3587750917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2bcae-451d-4880-8250-80bc7fc9b11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25753ee-1565-428d-819f-4135842f58f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c6a0b1-214c-41c3-8a4c-f3587750917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296878-8758-4900-b870-0b40f84c0ab5}" ma:internalName="TaxCatchAll" ma:showField="CatchAllData" ma:web="17c6a0b1-214c-41c3-8a4c-f3587750917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4AC60B-B75F-4994-B2AB-3188330D0444}">
  <ds:schemaRefs>
    <ds:schemaRef ds:uri="http://schemas.microsoft.com/sharepoint/v3/contenttype/forms"/>
  </ds:schemaRefs>
</ds:datastoreItem>
</file>

<file path=customXml/itemProps2.xml><?xml version="1.0" encoding="utf-8"?>
<ds:datastoreItem xmlns:ds="http://schemas.openxmlformats.org/officeDocument/2006/customXml" ds:itemID="{4A6D1EAF-1C80-4386-ABD8-FC77E67DBFA7}">
  <ds:schemaRefs>
    <ds:schemaRef ds:uri="http://schemas.microsoft.com/office/2006/documentManagement/types"/>
    <ds:schemaRef ds:uri="17c6a0b1-214c-41c3-8a4c-f35877509170"/>
    <ds:schemaRef ds:uri="http://schemas.microsoft.com/office/2006/metadata/properties"/>
    <ds:schemaRef ds:uri="http://www.w3.org/XML/1998/namespace"/>
    <ds:schemaRef ds:uri="9f72bcae-451d-4880-8250-80bc7fc9b116"/>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17D84D98-C212-5045-9CD8-3777E13BEBC0}">
  <ds:schemaRefs>
    <ds:schemaRef ds:uri="http://schemas.microsoft.com/DataMashup"/>
  </ds:schemaRefs>
</ds:datastoreItem>
</file>

<file path=customXml/itemProps4.xml><?xml version="1.0" encoding="utf-8"?>
<ds:datastoreItem xmlns:ds="http://schemas.openxmlformats.org/officeDocument/2006/customXml" ds:itemID="{3DC255E7-091A-45EC-BC76-A4D3D06B9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2bcae-451d-4880-8250-80bc7fc9b116"/>
    <ds:schemaRef ds:uri="17c6a0b1-214c-41c3-8a4c-f35877509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ReadMe</vt:lpstr>
      <vt:lpstr>Metadata</vt:lpstr>
      <vt:lpstr>Daten_Lang</vt:lpstr>
      <vt:lpstr>Daten_Zusammengefast</vt:lpstr>
      <vt:lpstr>Ressourcen</vt:lpstr>
      <vt:lpstr>Arten_vonInfoSpecies</vt:lpstr>
      <vt:lpstr>Arten_Metadata_vonInfoSpecies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Richman  Sarah</dc:creator>
  <cp:lastModifiedBy>Richman  Sarah</cp:lastModifiedBy>
  <dcterms:created xsi:type="dcterms:W3CDTF">2025-07-16T07:28:30Z</dcterms:created>
  <dcterms:modified xsi:type="dcterms:W3CDTF">2026-03-10T09:29:33Z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0x01010071285BBD61A0F444B6FA9FE5896D53D3</vt:lpwstr>
  </property>
  <property fmtid="{D5CDD505-2E9C-101B-9397-08002B2CF9AE}" pid="3" name="MediaServiceImageTags">
    <vt:lpwstr/>
  </property>
</Properties>
</file>